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04" i="371" l="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1" i="371"/>
  <c r="U13" i="371"/>
  <c r="U15" i="371"/>
  <c r="U17" i="371"/>
  <c r="U19" i="371"/>
  <c r="U21" i="371"/>
  <c r="U23" i="371"/>
  <c r="U25" i="371"/>
  <c r="U27" i="371"/>
  <c r="U29" i="371"/>
  <c r="U33" i="371"/>
  <c r="U41" i="371"/>
  <c r="U43" i="371"/>
  <c r="U45" i="371"/>
  <c r="U47" i="371"/>
  <c r="U49" i="371"/>
  <c r="U53" i="371"/>
  <c r="U55" i="371"/>
  <c r="U57" i="371"/>
  <c r="U59" i="371"/>
  <c r="U61" i="371"/>
  <c r="U63" i="371"/>
  <c r="U65" i="371"/>
  <c r="U67" i="371"/>
  <c r="U71" i="371"/>
  <c r="U73" i="371"/>
  <c r="U77" i="371"/>
  <c r="U79" i="371"/>
  <c r="U85" i="371"/>
  <c r="U87" i="371"/>
  <c r="U89" i="371"/>
  <c r="U91" i="371"/>
  <c r="U93" i="371"/>
  <c r="U97" i="371"/>
  <c r="U103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Q22" i="419" l="1"/>
  <c r="AC22" i="419"/>
  <c r="D22" i="419"/>
  <c r="E22" i="419"/>
  <c r="H22" i="419"/>
  <c r="L22" i="419"/>
  <c r="P22" i="419"/>
  <c r="T22" i="419"/>
  <c r="X22" i="419"/>
  <c r="AB22" i="419"/>
  <c r="AF22" i="419"/>
  <c r="I22" i="419"/>
  <c r="U22" i="419"/>
  <c r="F22" i="419"/>
  <c r="J22" i="419"/>
  <c r="N22" i="419"/>
  <c r="R22" i="419"/>
  <c r="V22" i="419"/>
  <c r="Z22" i="419"/>
  <c r="AD22" i="419"/>
  <c r="AG22" i="419"/>
  <c r="B22" i="419"/>
  <c r="M22" i="419"/>
  <c r="Y22" i="419"/>
  <c r="C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<sst xmlns="http://schemas.openxmlformats.org/spreadsheetml/2006/main" count="30132" uniqueCount="6894">
  <si>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</si>
  <si>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</si>
  <si>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</si>
  <si>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</si>
  <si>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</si>
  <si>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</si>
  <si>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</si>
  <si>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</si>
  <si>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</si>
  <si>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</si>
  <si>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</si>
  <si>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</si>
  <si>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</si>
  <si>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</si>
  <si>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</si>
  <si>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</si>
  <si>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</si>
  <si>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</si>
  <si>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</si>
  <si>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</si>
  <si>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</si>
  <si>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</si>
  <si>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</si>
  <si>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</si>
  <si>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</si>
  <si>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</si>
  <si>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</si>
  <si>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</si>
  <si>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</si>
  <si>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</si>
  <si>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</si>
  <si>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</si>
  <si>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</si>
  <si>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</si>
  <si>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</si>
  <si>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</si>
  <si>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</si>
  <si>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</si>
  <si>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</si>
  <si>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</si>
  <si>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</si>
  <si>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</si>
  <si>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</si>
  <si>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</si>
  <si>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</si>
  <si>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</si>
  <si>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</si>
  <si>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</si>
  <si>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</si>
  <si>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</si>
  <si>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</si>
  <si>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</si>
  <si>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</si>
  <si>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</si>
  <si>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</si>
  <si>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</si>
  <si>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</si>
  <si>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</si>
  <si>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</si>
  <si>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</si>
  <si>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</si>
  <si>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</si>
  <si>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</si>
  <si>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</si>
  <si>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</si>
  <si>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</si>
  <si>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</si>
  <si>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</si>
  <si>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</si>
  <si>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</si>
  <si>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</si>
  <si>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</si>
  <si>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</si>
  <si>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</si>
  <si>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</si>
  <si>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</si>
  <si>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</si>
  <si>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</si>
  <si>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</si>
  <si>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</si>
  <si>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</si>
  <si>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</si>
  <si>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</si>
  <si>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</si>
  <si>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</si>
  <si>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</si>
  <si>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</si>
  <si>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</si>
  <si>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</si>
  <si>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</si>
  <si>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</si>
  <si>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</si>
  <si>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</si>
  <si>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</si>
  <si>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</si>
  <si>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</si>
  <si>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</si>
  <si>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</si>
  <si>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</si>
  <si>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</si>
  <si>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</si>
  <si>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</si>
  <si>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</si>
  <si>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</si>
  <si>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</si>
  <si>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</si>
  <si>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</si>
  <si>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</si>
  <si>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</si>
  <si>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</si>
  <si>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</si>
  <si>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</si>
  <si>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</si>
  <si>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</si>
  <si>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</si>
  <si>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</si>
  <si>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</si>
  <si>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</si>
  <si>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</si>
  <si>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</si>
  <si>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</si>
  <si>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</si>
  <si>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</si>
  <si>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</si>
  <si>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</si>
  <si>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</si>
  <si>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</si>
  <si>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</si>
  <si>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</si>
  <si>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</si>
  <si>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</si>
  <si>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</si>
  <si>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</si>
  <si>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</si>
  <si>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</si>
  <si>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</si>
  <si>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</si>
  <si>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</si>
  <si>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</si>
  <si>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</si>
  <si>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</si>
  <si>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</si>
  <si>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</si>
  <si>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</si>
  <si>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</si>
  <si>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</si>
  <si>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</si>
  <si>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</si>
  <si>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</si>
  <si>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</si>
  <si>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</si>
  <si>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</si>
  <si>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</si>
  <si>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</si>
  <si>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</si>
  <si>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</si>
  <si>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</si>
  <si>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</si>
  <si>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</si>
  <si>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</si>
  <si>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</si>
  <si>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</si>
  <si>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</si>
  <si>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</si>
  <si>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</si>
  <si>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</si>
  <si>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</si>
  <si>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</si>
  <si>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</si>
  <si>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</si>
  <si>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</si>
  <si>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</si>
  <si>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</si>
  <si>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</si>
  <si>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</si>
  <si>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</si>
  <si>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</si>
  <si>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</si>
  <si>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</si>
  <si>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</si>
  <si>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</si>
  <si>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</si>
  <si>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</si>
  <si>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</si>
  <si>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</si>
  <si>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</si>
  <si>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</si>
  <si>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</si>
  <si>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</si>
  <si>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</si>
  <si>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</si>
  <si>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</si>
  <si>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</si>
  <si>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</si>
  <si>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</si>
  <si>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</si>
  <si>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</si>
  <si>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</si>
  <si>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</si>
  <si>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</si>
  <si>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</si>
  <si>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</si>
  <si>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</si>
  <si>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</si>
  <si>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</si>
  <si>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</si>
  <si>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</si>
  <si>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</si>
  <si>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</si>
  <si>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</si>
  <si>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</si>
  <si>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</si>
  <si>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</si>
  <si>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</si>
  <si>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</si>
  <si>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</si>
  <si>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</si>
  <si>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</si>
  <si>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</si>
  <si>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</si>
  <si>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</si>
  <si>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</si>
  <si>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</si>
  <si>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</si>
  <si>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</si>
  <si>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</si>
  <si>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</si>
  <si>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</si>
  <si>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</si>
  <si>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</si>
  <si>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</si>
  <si>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</si>
  <si>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</si>
  <si>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</si>
  <si>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</si>
  <si>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</si>
  <si>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</si>
  <si>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</si>
  <si>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</si>
  <si>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</si>
  <si>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</si>
  <si>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</si>
  <si>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</si>
  <si>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</si>
  <si>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</si>
  <si>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</si>
  <si>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</si>
  <si>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</si>
  <si>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</si>
  <si>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</si>
  <si>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</si>
  <si>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</si>
  <si>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</si>
  <si>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</si>
  <si>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</si>
  <si>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</si>
  <si>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</si>
  <si>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</si>
  <si>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</si>
  <si>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</si>
  <si>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</si>
  <si>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</si>
  <si>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</si>
  <si>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</si>
  <si>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</si>
  <si>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</si>
  <si>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</si>
  <si>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</si>
  <si>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</si>
  <si>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</si>
  <si>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</si>
  <si>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</si>
  <si>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</si>
  <si>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</si>
  <si>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</si>
  <si>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</si>
  <si>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</si>
  <si>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</si>
  <si>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</si>
  <si>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</si>
  <si>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</si>
  <si>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</si>
  <si>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</si>
  <si>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</si>
  <si>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</si>
  <si>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</si>
  <si>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</si>
  <si>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</si>
  <si>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</si>
  <si>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</si>
  <si>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</si>
  <si>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</si>
  <si>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</si>
  <si>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</si>
  <si>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</si>
  <si>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</si>
  <si>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</si>
  <si>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</si>
  <si>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</si>
  <si>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</si>
  <si>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</si>
  <si>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</si>
  <si>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</si>
  <si>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</si>
  <si>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</si>
  <si>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</si>
  <si>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</si>
  <si>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</si>
  <si>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</si>
  <si>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</si>
  <si>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</si>
  <si>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</si>
  <si>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</si>
  <si>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</si>
  <si>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</si>
  <si>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</si>
  <si>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</si>
  <si>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</si>
  <si>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</si>
  <si>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</si>
  <si>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</si>
  <si>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</si>
  <si>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</si>
  <si>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</si>
  <si>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</si>
  <si>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</si>
  <si>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</si>
  <si>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</si>
  <si>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</si>
  <si>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</si>
  <si>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</si>
  <si>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</si>
  <si>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</si>
  <si>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</si>
  <si>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</si>
  <si>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</si>
  <si>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</si>
  <si>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</si>
  <si>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</si>
  <si>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</si>
  <si>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</si>
  <si>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</si>
  <si>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</si>
  <si>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</si>
  <si>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</si>
  <si>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</si>
  <si>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</si>
  <si>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</si>
  <si>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</si>
  <si>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</si>
  <si>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</si>
  <si>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</si>
  <si>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</si>
  <si>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</si>
  <si>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</si>
  <si>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</si>
  <si>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</si>
  <si>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těl.náhr.-neuromodulace-ostatní.(s.Z_511)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</si>
  <si>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</si>
  <si>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</si>
  <si>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</si>
  <si>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</si>
  <si>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</si>
  <si>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</si>
  <si>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</si>
  <si>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</si>
  <si>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</si>
  <si>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</si>
  <si>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</si>
  <si>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</si>
  <si>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</si>
  <si>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</si>
  <si>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</si>
  <si>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</si>
  <si>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</si>
  <si>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</si>
  <si>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</si>
  <si>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</si>
  <si>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</si>
  <si>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</si>
  <si>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</si>
  <si>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</si>
  <si>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</si>
  <si>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</si>
  <si>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</si>
  <si>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</si>
  <si>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</si>
  <si>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</si>
  <si>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</si>
  <si>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</si>
  <si>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</si>
  <si>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</si>
  <si>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</si>
  <si>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</si>
  <si>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</si>
  <si>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</si>
  <si>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</si>
  <si>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</si>
  <si>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</si>
  <si>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</si>
  <si>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</si>
  <si>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</si>
  <si>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</si>
  <si>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</si>
  <si>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</si>
  <si>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</si>
  <si>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</si>
  <si>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</si>
  <si>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</si>
  <si>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</si>
  <si>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</si>
  <si>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</si>
  <si>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</si>
  <si>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</si>
  <si>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</si>
  <si>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</si>
  <si>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</si>
  <si>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</si>
  <si>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</si>
  <si>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</si>
  <si>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</si>
  <si>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</si>
  <si>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</si>
  <si>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</si>
  <si>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</si>
  <si>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</si>
  <si>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</si>
  <si>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</si>
  <si>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</si>
  <si>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</si>
  <si>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</si>
  <si>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</si>
  <si>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</si>
  <si>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</si>
  <si>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</si>
  <si>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</si>
  <si>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</si>
  <si>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</si>
  <si>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</si>
  <si>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</si>
  <si>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</si>
  <si>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</si>
  <si>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</si>
  <si>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</si>
  <si>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</si>
  <si>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</si>
  <si>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</si>
  <si>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</si>
  <si>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</si>
  <si>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</si>
  <si>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</si>
  <si>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</si>
  <si>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</si>
  <si>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</si>
  <si>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</si>
  <si>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</si>
  <si>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</si>
  <si>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</si>
  <si>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</si>
  <si>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</si>
  <si>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</si>
  <si>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</si>
  <si>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</si>
  <si>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</si>
  <si>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</si>
  <si>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</si>
  <si>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</si>
  <si>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</si>
  <si>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</si>
  <si>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</si>
  <si>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</si>
  <si>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</si>
  <si>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</si>
  <si>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</si>
  <si>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</si>
  <si>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</si>
  <si>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</si>
  <si>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</si>
  <si>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</si>
  <si>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</si>
  <si>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</si>
  <si>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</si>
  <si>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</si>
  <si>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</si>
  <si>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</si>
  <si>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</si>
  <si>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</si>
  <si>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</si>
  <si>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</si>
  <si>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</si>
  <si>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</si>
  <si>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</si>
  <si>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</si>
  <si>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</si>
  <si>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</si>
  <si>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</si>
  <si>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</si>
  <si>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</si>
  <si>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</si>
  <si>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</si>
  <si>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</si>
  <si>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</si>
  <si>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</si>
  <si>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</si>
  <si>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</si>
  <si>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</si>
  <si>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</si>
  <si>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</si>
  <si>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</si>
  <si>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</si>
  <si>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</si>
  <si>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</si>
  <si>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</si>
  <si>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</si>
  <si>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</si>
  <si>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</si>
  <si>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</si>
  <si>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</si>
  <si>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</si>
  <si>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</si>
  <si>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</si>
  <si>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</si>
  <si>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</si>
  <si>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</si>
  <si>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</si>
  <si>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</si>
  <si>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</si>
  <si>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</si>
  <si>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</si>
  <si>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</si>
  <si>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</si>
  <si>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</si>
  <si>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</si>
  <si>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</si>
  <si>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</si>
  <si>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</si>
  <si>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</si>
  <si>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</si>
  <si>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</si>
  <si>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</si>
  <si>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</si>
  <si>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</si>
  <si>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</si>
  <si>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</si>
  <si>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</si>
  <si>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</si>
  <si>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</si>
  <si>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</si>
  <si>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</si>
  <si>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</si>
  <si>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</si>
  <si>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</si>
  <si>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</si>
  <si>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</si>
  <si>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</si>
  <si>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</si>
  <si>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</si>
  <si>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</si>
  <si>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</si>
  <si>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</si>
  <si>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</si>
  <si>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</si>
  <si>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</si>
  <si>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</si>
  <si>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</si>
  <si>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</si>
  <si>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</si>
  <si>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</si>
  <si>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</si>
  <si>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</si>
  <si>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</si>
  <si>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</si>
  <si>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</si>
  <si>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</si>
  <si>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</si>
  <si>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</si>
  <si>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</si>
  <si>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</si>
  <si>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</si>
  <si>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</si>
  <si>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</si>
  <si>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</si>
  <si>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</si>
  <si>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</si>
  <si>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</si>
  <si>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</si>
  <si>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</si>
  <si>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</si>
  <si>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</si>
  <si>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</si>
  <si>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</si>
  <si>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</si>
  <si>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</si>
  <si>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</si>
  <si>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</si>
  <si>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</si>
  <si>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</si>
  <si>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</si>
  <si>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</si>
  <si>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</si>
  <si>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</si>
  <si>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</si>
  <si>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</si>
  <si>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</si>
  <si>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</si>
  <si>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</si>
  <si>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</si>
  <si>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</si>
  <si>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</si>
  <si>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</si>
  <si>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</si>
  <si>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</si>
  <si>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</si>
  <si>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</si>
  <si>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</si>
  <si>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</si>
  <si>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</si>
  <si>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</si>
  <si>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</si>
  <si>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</si>
  <si>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</si>
  <si>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</si>
  <si>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</si>
  <si>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</si>
  <si>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</si>
  <si>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</si>
  <si>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</si>
  <si>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</si>
  <si>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</si>
  <si>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</si>
  <si>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</si>
  <si>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</si>
  <si>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</si>
  <si>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</si>
  <si>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</si>
  <si>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</si>
  <si>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</si>
  <si>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</si>
  <si>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</si>
  <si>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</si>
  <si>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</si>
  <si>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</si>
  <si>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</si>
  <si>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</si>
  <si>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</si>
  <si>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</si>
  <si>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</si>
  <si>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</si>
  <si>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</si>
  <si>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</si>
  <si>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</si>
  <si>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</si>
  <si>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</si>
  <si>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</si>
  <si>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</si>
  <si>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</si>
  <si>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</si>
  <si>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</si>
  <si>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</si>
  <si>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</si>
  <si>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</si>
  <si>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</si>
  <si>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</si>
  <si>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</si>
  <si>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</si>
  <si>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</si>
  <si>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</si>
  <si>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</si>
  <si>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</si>
  <si>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</si>
  <si>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</si>
  <si>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</si>
  <si>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</si>
  <si>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</si>
  <si>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</si>
  <si>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</si>
  <si>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</si>
  <si>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</si>
  <si>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</si>
  <si>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</si>
  <si>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</si>
  <si>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</si>
  <si>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</si>
  <si>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</si>
  <si>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</si>
  <si>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</si>
  <si>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</si>
  <si>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</si>
  <si>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</si>
  <si>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</si>
  <si>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</si>
  <si>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</si>
  <si>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</si>
  <si>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</si>
  <si>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</si>
  <si>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</si>
  <si>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</si>
  <si>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</si>
  <si>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</si>
  <si>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</si>
  <si>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</si>
  <si>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</si>
  <si>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</si>
  <si>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</si>
  <si>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</si>
  <si>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</si>
  <si>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</si>
  <si>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</si>
  <si>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</si>
  <si>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</si>
  <si>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</si>
  <si>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</si>
  <si>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</si>
  <si>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</si>
  <si>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</si>
  <si>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</si>
  <si>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</si>
  <si>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</si>
  <si>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</si>
  <si>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</si>
  <si>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</si>
  <si>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</si>
  <si>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</si>
  <si>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</si>
  <si>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</si>
  <si>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</si>
  <si>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</si>
  <si>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</si>
  <si>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</si>
  <si>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</si>
  <si>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</si>
  <si>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</si>
  <si>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</si>
  <si>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</si>
  <si>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</si>
  <si>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</si>
  <si>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</si>
  <si>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</si>
  <si>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</si>
  <si>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</si>
  <si>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</si>
  <si>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</si>
  <si>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</si>
  <si>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</si>
  <si>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</si>
  <si>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</si>
  <si>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</si>
  <si>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</si>
  <si>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</si>
  <si>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</si>
  <si>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</si>
  <si>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</si>
  <si>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</si>
  <si>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</si>
  <si>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</si>
  <si>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</si>
  <si>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</si>
  <si>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</si>
  <si>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</si>
  <si>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</si>
  <si>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</si>
  <si>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</si>
  <si>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</si>
  <si>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</si>
  <si>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</si>
  <si>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</si>
  <si>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</si>
  <si>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</si>
  <si>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</si>
  <si>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</si>
  <si>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</si>
  <si>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</si>
  <si>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</si>
  <si>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</si>
  <si>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</si>
  <si>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</si>
  <si>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</si>
  <si>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</si>
  <si>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</si>
  <si>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</si>
  <si>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</si>
  <si>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</si>
  <si>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</si>
  <si>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</si>
  <si>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</si>
  <si>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</si>
  <si>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</si>
  <si>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</si>
  <si>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</si>
  <si>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</si>
  <si>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</si>
  <si>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848793</t>
  </si>
  <si>
    <t>Emspoma U mas.eml základní 300g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</si>
  <si>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</si>
  <si>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</si>
  <si>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</si>
  <si>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</si>
  <si>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</si>
  <si>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</si>
  <si>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</si>
  <si>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</si>
  <si>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905097</t>
  </si>
  <si>
    <t>158767</t>
  </si>
  <si>
    <t>DZ OCTENISEPT 250 ml</t>
  </si>
  <si>
    <t>sprej</t>
  </si>
  <si>
    <t>987464</t>
  </si>
  <si>
    <t>Menalind Professional čistící pěna 400ml</t>
  </si>
  <si>
    <t>987465</t>
  </si>
  <si>
    <t>Menalind vlhké ošetř.ubrousky 50ks náhradní náplň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</si>
  <si>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</si>
  <si>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</si>
  <si>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</si>
  <si>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</si>
  <si>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</si>
  <si>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</si>
  <si>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</si>
  <si>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</si>
  <si>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</si>
  <si>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</si>
  <si>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</si>
  <si>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</si>
  <si>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</si>
  <si>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</si>
  <si>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</si>
  <si>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</si>
  <si>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</si>
  <si>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</si>
  <si>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</si>
  <si>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</si>
  <si>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</si>
  <si>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</si>
  <si>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</si>
  <si>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</si>
  <si>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</si>
  <si>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</si>
  <si>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</si>
  <si>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</si>
  <si>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</si>
  <si>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</si>
  <si>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</si>
  <si>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</si>
  <si>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</si>
  <si>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</si>
  <si>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</si>
  <si>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</si>
  <si>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</si>
  <si>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</si>
  <si>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</si>
  <si>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</si>
  <si>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</si>
  <si>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</si>
  <si>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190991</t>
  </si>
  <si>
    <t>90991</t>
  </si>
  <si>
    <t>BROMHEXIN 8</t>
  </si>
  <si>
    <t>GTT 20ML 8MG/ML</t>
  </si>
  <si>
    <t>702549</t>
  </si>
  <si>
    <t>Emspoma O 250g/hřejivá</t>
  </si>
  <si>
    <t>841541</t>
  </si>
  <si>
    <t>MENALIND Mycí emulze 500ml</t>
  </si>
  <si>
    <t>849034</t>
  </si>
  <si>
    <t>Emspoma M 200ml/chladivá tuba</t>
  </si>
  <si>
    <t>102684</t>
  </si>
  <si>
    <t>2684</t>
  </si>
  <si>
    <t>GEL 1X20GM</t>
  </si>
  <si>
    <t>145274</t>
  </si>
  <si>
    <t>45274</t>
  </si>
  <si>
    <t>ENAP 10MG</t>
  </si>
  <si>
    <t>TBL 30X10MG</t>
  </si>
  <si>
    <t>100409</t>
  </si>
  <si>
    <t>409</t>
  </si>
  <si>
    <t>CALCIUM CHLORATUM BIOTIKA</t>
  </si>
  <si>
    <t>100874</t>
  </si>
  <si>
    <t>874</t>
  </si>
  <si>
    <t>OPHTHALMO-AZULEN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</si>
  <si>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</si>
  <si>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</si>
  <si>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</si>
  <si>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</si>
  <si>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</si>
  <si>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</si>
  <si>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</si>
  <si>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</si>
  <si>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</si>
  <si>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</si>
  <si>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</si>
  <si>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</si>
  <si>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</si>
  <si>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</si>
  <si>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</si>
  <si>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</si>
  <si>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</si>
  <si>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</si>
  <si>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</si>
  <si>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</si>
  <si>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</si>
  <si>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</si>
  <si>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</si>
  <si>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</si>
  <si>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</si>
  <si>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</si>
  <si>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</si>
  <si>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</si>
  <si>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</si>
  <si>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</si>
  <si>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</si>
  <si>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</si>
  <si>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</si>
  <si>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</si>
  <si>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</si>
  <si>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</si>
  <si>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</si>
  <si>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</si>
  <si>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</si>
  <si>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</si>
  <si>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</si>
  <si>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</si>
  <si>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</si>
  <si>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849143</t>
  </si>
  <si>
    <t>155940</t>
  </si>
  <si>
    <t>Herpesin krém 1x2g 5%</t>
  </si>
  <si>
    <t>930661</t>
  </si>
  <si>
    <t>KL AQUA PURIF. BAG IN BOX 5 l</t>
  </si>
  <si>
    <t>394072</t>
  </si>
  <si>
    <t>1000</t>
  </si>
  <si>
    <t>KL KAPSLE</t>
  </si>
  <si>
    <t>840155</t>
  </si>
  <si>
    <t>Vincentka nosní sprej  25ml (30ml)</t>
  </si>
  <si>
    <t>847962</t>
  </si>
  <si>
    <t>AESCIN 30mg tbl.60 VULM</t>
  </si>
  <si>
    <t>119759</t>
  </si>
  <si>
    <t>19759</t>
  </si>
  <si>
    <t>BELODERM</t>
  </si>
  <si>
    <t>DRM CRM1X30GM 0.05%</t>
  </si>
  <si>
    <t>125364</t>
  </si>
  <si>
    <t>25364</t>
  </si>
  <si>
    <t>POR CPS ETD 14X20MG</t>
  </si>
  <si>
    <t>175433</t>
  </si>
  <si>
    <t>75433</t>
  </si>
  <si>
    <t>CHLORPROTHIXEN LECIVA (BLISTR)</t>
  </si>
  <si>
    <t>TBL OBD 30X15MG</t>
  </si>
  <si>
    <t>900493</t>
  </si>
  <si>
    <t>KL SUPP.BISACODYLI 0,01G  30KS</t>
  </si>
  <si>
    <t>920200</t>
  </si>
  <si>
    <t>15877</t>
  </si>
  <si>
    <t>DZ BRAUNOL 1 L</t>
  </si>
  <si>
    <t>380758</t>
  </si>
  <si>
    <t>80758</t>
  </si>
  <si>
    <t>OPSITE SPRAY 100 ML TRANSPARENT</t>
  </si>
  <si>
    <t>NI FILM PRO KRYTI R</t>
  </si>
  <si>
    <t>920358</t>
  </si>
  <si>
    <t>KL SOL.BORGLYCEROLI 3% 200 G</t>
  </si>
  <si>
    <t>126324</t>
  </si>
  <si>
    <t>26324</t>
  </si>
  <si>
    <t>AERIUS</t>
  </si>
  <si>
    <t>POR TBL FLM 10X5MG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</si>
  <si>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</si>
  <si>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</si>
  <si>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</si>
  <si>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</si>
  <si>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</si>
  <si>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</si>
  <si>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</si>
  <si>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</si>
  <si>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</si>
  <si>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</si>
  <si>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</si>
  <si>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</si>
  <si>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</si>
  <si>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</si>
  <si>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</si>
  <si>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</si>
  <si>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</si>
  <si>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</si>
  <si>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</si>
  <si>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</si>
  <si>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</si>
  <si>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</si>
  <si>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</si>
  <si>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</si>
  <si>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</si>
  <si>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</si>
  <si>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</si>
  <si>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</si>
  <si>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151621</t>
  </si>
  <si>
    <t>51621</t>
  </si>
  <si>
    <t>BROMHEXIN 8 BERLIN-CHEMIE</t>
  </si>
  <si>
    <t>DRG 25X8MG</t>
  </si>
  <si>
    <t>382100</t>
  </si>
  <si>
    <t>82100</t>
  </si>
  <si>
    <t>KRYTÍ GELOVÉ HEMAGEL 30G</t>
  </si>
  <si>
    <t>HEMAGEL V TUBĚ O OBSAHU 30G</t>
  </si>
  <si>
    <t>842936</t>
  </si>
  <si>
    <t>MENALIND Ošetřující šampon 500ml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</si>
  <si>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</si>
  <si>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</si>
  <si>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</si>
  <si>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</si>
  <si>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</si>
  <si>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</si>
  <si>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</si>
  <si>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202701</t>
  </si>
  <si>
    <t>POR TBL ENT 90X20MG</t>
  </si>
  <si>
    <t>198054</t>
  </si>
  <si>
    <t>SANVAL 10 MG</t>
  </si>
  <si>
    <t>POR TBL FLM 20X10MG</t>
  </si>
  <si>
    <t>845003</t>
  </si>
  <si>
    <t>107295</t>
  </si>
  <si>
    <t>0.9% SODIUM CHLORIDE IN WATER FOR INJECTION FRESEN</t>
  </si>
  <si>
    <t>INF SOL 1X100ML-PE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</si>
  <si>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</si>
  <si>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</si>
  <si>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</si>
  <si>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</si>
  <si>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</si>
  <si>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</si>
  <si>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</si>
  <si>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</si>
  <si>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</si>
  <si>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</si>
  <si>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</si>
  <si>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</si>
  <si>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</si>
  <si>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</si>
  <si>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</si>
  <si>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</si>
  <si>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</si>
  <si>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</si>
  <si>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</si>
  <si>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</si>
  <si>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</si>
  <si>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</si>
  <si>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</si>
  <si>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</si>
  <si>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</si>
  <si>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</si>
  <si>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</si>
  <si>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</si>
  <si>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</si>
  <si>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</si>
  <si>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</si>
  <si>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</si>
  <si>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</si>
  <si>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</si>
  <si>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</si>
  <si>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</si>
  <si>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</si>
  <si>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</si>
  <si>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</si>
  <si>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</si>
  <si>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</si>
  <si>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</si>
  <si>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</si>
  <si>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</si>
  <si>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</si>
  <si>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</si>
  <si>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</si>
  <si>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</si>
  <si>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</si>
  <si>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</si>
  <si>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</si>
  <si>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</si>
  <si>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</si>
  <si>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193969</t>
  </si>
  <si>
    <t>93969</t>
  </si>
  <si>
    <t>INJ 5X2ML/50MG</t>
  </si>
  <si>
    <t>844651</t>
  </si>
  <si>
    <t>101205</t>
  </si>
  <si>
    <t>PRESTARIUM NEO</t>
  </si>
  <si>
    <t>POR TBL FLM 30X5MG</t>
  </si>
  <si>
    <t>846338</t>
  </si>
  <si>
    <t>122685</t>
  </si>
  <si>
    <t>PRESTARIUM NEO COMBI 5mg/1,25mg</t>
  </si>
  <si>
    <t>POR TBL FLM 30</t>
  </si>
  <si>
    <t>849831</t>
  </si>
  <si>
    <t>162008</t>
  </si>
  <si>
    <t>PRESTARIUM NEO COMBI 10 MG/2,5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</si>
  <si>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</si>
  <si>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</si>
  <si>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</si>
  <si>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</si>
  <si>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</si>
  <si>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</si>
  <si>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</si>
  <si>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</si>
  <si>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</si>
  <si>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</si>
  <si>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</si>
  <si>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</si>
  <si>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</si>
  <si>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</si>
  <si>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</si>
  <si>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</si>
  <si>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</si>
  <si>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</si>
  <si>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</si>
  <si>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846980</t>
  </si>
  <si>
    <t>124129</t>
  </si>
  <si>
    <t>PRESTANCE 10 MG/10 MG</t>
  </si>
  <si>
    <t>POR TBL NOB 30</t>
  </si>
  <si>
    <t>848947</t>
  </si>
  <si>
    <t>135928</t>
  </si>
  <si>
    <t>ESOPREX 10 MG</t>
  </si>
  <si>
    <t>POR TBL FLM 30X10MG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</si>
  <si>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</si>
  <si>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</si>
  <si>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</si>
  <si>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</si>
  <si>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</si>
  <si>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</si>
  <si>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</si>
  <si>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119592</t>
  </si>
  <si>
    <t>19592</t>
  </si>
  <si>
    <t>TORVACARD 20</t>
  </si>
  <si>
    <t>50113013</t>
  </si>
  <si>
    <t>134595</t>
  </si>
  <si>
    <t>MEDOCLAV 1000 MG/200 MG</t>
  </si>
  <si>
    <t>INJ+INF PLV SOL 10X1.2GM</t>
  </si>
  <si>
    <t>151458</t>
  </si>
  <si>
    <t>CEFUROXIM KABI 1500 MG</t>
  </si>
  <si>
    <t>INJ+INF PLV SOL 10X1.5GM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</si>
  <si>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</si>
  <si>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</si>
  <si>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</si>
  <si>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</si>
  <si>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</si>
  <si>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</si>
  <si>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</si>
  <si>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</si>
  <si>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</si>
  <si>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</si>
  <si>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</si>
  <si>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</si>
  <si>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</si>
  <si>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</si>
  <si>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</si>
  <si>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</si>
  <si>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</si>
  <si>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</si>
  <si>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</si>
  <si>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</si>
  <si>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</si>
  <si>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</si>
  <si>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</si>
  <si>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</si>
  <si>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</si>
  <si>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</si>
  <si>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</si>
  <si>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</si>
  <si>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</si>
  <si>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</si>
  <si>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</si>
  <si>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</si>
  <si>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</si>
  <si>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</si>
  <si>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</si>
  <si>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</si>
  <si>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</si>
  <si>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</si>
  <si>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</si>
  <si>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</si>
  <si>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</si>
  <si>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</si>
  <si>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</si>
  <si>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</si>
  <si>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</si>
  <si>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</si>
  <si>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</si>
  <si>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</si>
  <si>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</si>
  <si>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</si>
  <si>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148262</t>
  </si>
  <si>
    <t>48262</t>
  </si>
  <si>
    <t>PLV ADS 1X5GM</t>
  </si>
  <si>
    <t>101077</t>
  </si>
  <si>
    <t>1077</t>
  </si>
  <si>
    <t>OPHTHALMO-FRAMYKOIN COMPOSITUM</t>
  </si>
  <si>
    <t>121240</t>
  </si>
  <si>
    <t>CEFTRIAXON KABI 2 G</t>
  </si>
  <si>
    <t>INF PLV SOL 10X2GM</t>
  </si>
  <si>
    <t>160041</t>
  </si>
  <si>
    <t>LINEZOLID TEVA 2 MG/ML</t>
  </si>
  <si>
    <t>INF SOL 10X300ML/600MG II</t>
  </si>
  <si>
    <t>201030</t>
  </si>
  <si>
    <t>SEFOTAK 1 G</t>
  </si>
  <si>
    <t>INJ PLV SOL 1X1GM</t>
  </si>
  <si>
    <t>94176</t>
  </si>
  <si>
    <t>CEFOTAXIME LEK 1 G PRÁŠEK PRO INJEKČNÍ ROZTOK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</si>
  <si>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</si>
  <si>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</si>
  <si>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</si>
  <si>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</si>
  <si>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</si>
  <si>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</si>
  <si>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</si>
  <si>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</si>
  <si>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</si>
  <si>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</si>
  <si>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</si>
  <si>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</si>
  <si>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</si>
  <si>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</si>
  <si>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</si>
  <si>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</si>
  <si>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</si>
  <si>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</si>
  <si>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</si>
  <si>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</si>
  <si>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</si>
  <si>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</si>
  <si>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</si>
  <si>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</si>
  <si>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</si>
  <si>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</si>
  <si>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</si>
  <si>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</si>
  <si>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</si>
  <si>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</si>
  <si>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</si>
  <si>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</si>
  <si>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</si>
  <si>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</si>
  <si>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</si>
  <si>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</si>
  <si>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</si>
  <si>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137499</t>
  </si>
  <si>
    <t>KLACID I.V.</t>
  </si>
  <si>
    <t>INF PLV SOL 1X500MG</t>
  </si>
  <si>
    <t>197186</t>
  </si>
  <si>
    <t>97186</t>
  </si>
  <si>
    <t>EUTHYROX 100</t>
  </si>
  <si>
    <t>TBL 100X100RG</t>
  </si>
  <si>
    <t>196056</t>
  </si>
  <si>
    <t>96056</t>
  </si>
  <si>
    <t>RANISAN</t>
  </si>
  <si>
    <t>TBL OBD 30X150MG</t>
  </si>
  <si>
    <t>169251</t>
  </si>
  <si>
    <t>TROMBEX 75 MG POTAHOVANÉ TABLETY</t>
  </si>
  <si>
    <t>POR TBL FLM 30X75MG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</si>
  <si>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</si>
  <si>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</si>
  <si>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</si>
  <si>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</si>
  <si>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</si>
  <si>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</si>
  <si>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</si>
  <si>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</si>
  <si>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</si>
  <si>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</si>
  <si>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</si>
  <si>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</si>
  <si>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</si>
  <si>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</si>
  <si>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</si>
  <si>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</si>
  <si>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102592</t>
  </si>
  <si>
    <t>2592</t>
  </si>
  <si>
    <t>MILURIT</t>
  </si>
  <si>
    <t>103542</t>
  </si>
  <si>
    <t>3542</t>
  </si>
  <si>
    <t>DIGOXIN 0.250 LECIVA</t>
  </si>
  <si>
    <t>112894</t>
  </si>
  <si>
    <t>12894</t>
  </si>
  <si>
    <t>GRA 15X100MG(SACKY)</t>
  </si>
  <si>
    <t>117992</t>
  </si>
  <si>
    <t>17992</t>
  </si>
  <si>
    <t>MAGNESII LACTICI 0.5 TBL.MVM</t>
  </si>
  <si>
    <t>PORTBLNOB100X0.5GM</t>
  </si>
  <si>
    <t>118304</t>
  </si>
  <si>
    <t>18304</t>
  </si>
  <si>
    <t>INF SOL 10X500ML PE</t>
  </si>
  <si>
    <t>144307</t>
  </si>
  <si>
    <t>44307</t>
  </si>
  <si>
    <t>EUPHYLLIN CR N 300</t>
  </si>
  <si>
    <t>CPS RET 50X300MG</t>
  </si>
  <si>
    <t>146755</t>
  </si>
  <si>
    <t>46755</t>
  </si>
  <si>
    <t>VEROSPIRON 50MG</t>
  </si>
  <si>
    <t>CPS 30X50MG</t>
  </si>
  <si>
    <t>147195</t>
  </si>
  <si>
    <t>47195</t>
  </si>
  <si>
    <t>HUMULIN N 100 M.J./ML</t>
  </si>
  <si>
    <t>148578</t>
  </si>
  <si>
    <t>48578</t>
  </si>
  <si>
    <t>POR TBLNOB 50X100MG</t>
  </si>
  <si>
    <t>154424</t>
  </si>
  <si>
    <t>54424</t>
  </si>
  <si>
    <t>PLAQUENIL</t>
  </si>
  <si>
    <t>TBL OBD 60X200MG</t>
  </si>
  <si>
    <t>155947</t>
  </si>
  <si>
    <t>55947</t>
  </si>
  <si>
    <t>OPHTAL LIQ 2X50ML</t>
  </si>
  <si>
    <t>156351</t>
  </si>
  <si>
    <t>56351</t>
  </si>
  <si>
    <t>PULMORAN</t>
  </si>
  <si>
    <t>156807</t>
  </si>
  <si>
    <t>56807</t>
  </si>
  <si>
    <t>FURORESE 125</t>
  </si>
  <si>
    <t>TBL 30X125MG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</si>
  <si>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</si>
  <si>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</si>
  <si>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</si>
  <si>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</si>
  <si>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</si>
  <si>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</si>
  <si>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</si>
  <si>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</si>
  <si>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</si>
  <si>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</si>
  <si>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</si>
  <si>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</si>
  <si>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</si>
  <si>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</si>
  <si>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</si>
  <si>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</si>
  <si>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</si>
  <si>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</si>
  <si>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</si>
  <si>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169623</t>
  </si>
  <si>
    <t>KAPIDIN 10 MG</t>
  </si>
  <si>
    <t>176488</t>
  </si>
  <si>
    <t>TANATRIL 10 MG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</si>
  <si>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</si>
  <si>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</si>
  <si>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</si>
  <si>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</si>
  <si>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</si>
  <si>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</si>
  <si>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</si>
  <si>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</si>
  <si>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</si>
  <si>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</si>
  <si>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</si>
  <si>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</si>
  <si>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</si>
  <si>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</si>
  <si>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</si>
  <si>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</si>
  <si>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</si>
  <si>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</si>
  <si>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TBL 30X3MG</t>
  </si>
  <si>
    <t>188356</t>
  </si>
  <si>
    <t>88356</t>
  </si>
  <si>
    <t>CARDILAN</t>
  </si>
  <si>
    <t>TBL 100X175MG</t>
  </si>
  <si>
    <t>192853</t>
  </si>
  <si>
    <t>LOPERON CPS</t>
  </si>
  <si>
    <t>POR CPS DUR 20X2MG</t>
  </si>
  <si>
    <t>193105</t>
  </si>
  <si>
    <t>93105</t>
  </si>
  <si>
    <t>INJ 50X2ML/10MG</t>
  </si>
  <si>
    <t>194292</t>
  </si>
  <si>
    <t>94292</t>
  </si>
  <si>
    <t>ZOLPIDEM-RATIOPHARM 10 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</si>
  <si>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</si>
  <si>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</si>
  <si>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</si>
  <si>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</si>
  <si>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</si>
  <si>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</si>
  <si>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</si>
  <si>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</si>
  <si>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</si>
  <si>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</si>
  <si>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</si>
  <si>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</si>
  <si>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</si>
  <si>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</si>
  <si>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</si>
  <si>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</si>
  <si>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</si>
  <si>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</si>
  <si>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</si>
  <si>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</si>
  <si>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</si>
  <si>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</si>
  <si>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</si>
  <si>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</si>
  <si>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</si>
  <si>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</si>
  <si>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</si>
  <si>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</si>
  <si>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</si>
  <si>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</si>
  <si>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842125</t>
  </si>
  <si>
    <t>DZ SOFTASEPT N BAREVNÝ 250 ml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</si>
  <si>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</si>
  <si>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</si>
  <si>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</si>
  <si>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</si>
  <si>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</si>
  <si>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</si>
  <si>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</si>
  <si>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</si>
  <si>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</si>
  <si>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</si>
  <si>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</si>
  <si>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</si>
  <si>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</si>
  <si>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</si>
  <si>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</si>
  <si>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</si>
  <si>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</si>
  <si>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</si>
  <si>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</si>
  <si>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</si>
  <si>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</si>
  <si>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</si>
  <si>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</si>
  <si>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</si>
  <si>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</si>
  <si>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</si>
  <si>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</si>
  <si>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</si>
  <si>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</si>
  <si>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</si>
  <si>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</si>
  <si>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988466</t>
  </si>
  <si>
    <t>192729</t>
  </si>
  <si>
    <t>NO-SPA</t>
  </si>
  <si>
    <t>POR TBL NOB 24X40MG</t>
  </si>
  <si>
    <t>100612</t>
  </si>
  <si>
    <t>612</t>
  </si>
  <si>
    <t>SYNTOSTIGMIN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</si>
  <si>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</si>
  <si>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</si>
  <si>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</si>
  <si>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</si>
  <si>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</si>
  <si>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</si>
  <si>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</si>
  <si>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</si>
  <si>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</si>
  <si>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</si>
  <si>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</si>
  <si>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</si>
  <si>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157866</t>
  </si>
  <si>
    <t>57866</t>
  </si>
  <si>
    <t>TOBRADEX</t>
  </si>
  <si>
    <t>GTT OPH 1X5ML</t>
  </si>
  <si>
    <t>164888</t>
  </si>
  <si>
    <t>CALTRATE 600 MG/400 IU D3 POTAHOVANÁ TABLETA</t>
  </si>
  <si>
    <t>POR TBL FLM 90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</si>
  <si>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</si>
  <si>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</si>
  <si>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</si>
  <si>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</si>
  <si>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</si>
  <si>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</si>
  <si>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</si>
  <si>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</si>
  <si>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192757</t>
  </si>
  <si>
    <t>92757</t>
  </si>
  <si>
    <t>CPS 10X300MG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</si>
  <si>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</si>
  <si>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</si>
  <si>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</si>
  <si>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</si>
  <si>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</si>
  <si>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</si>
  <si>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</si>
  <si>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</si>
  <si>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</si>
  <si>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</si>
  <si>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</si>
  <si>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</si>
  <si>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</si>
  <si>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</si>
  <si>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</si>
  <si>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</si>
  <si>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</si>
  <si>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</si>
  <si>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</si>
  <si>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905022</t>
  </si>
  <si>
    <t>DZ Prontosan wound gel 30ml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</si>
  <si>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</si>
  <si>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</si>
  <si>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</si>
  <si>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</si>
  <si>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</si>
  <si>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</si>
  <si>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</si>
  <si>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</si>
  <si>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</si>
  <si>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</si>
  <si>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</si>
  <si>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</si>
  <si>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102963</t>
  </si>
  <si>
    <t>2963</t>
  </si>
  <si>
    <t>PREDNISON 20 LECIVA</t>
  </si>
  <si>
    <t>TBL 20X20MG(BLISTR)</t>
  </si>
  <si>
    <t>104207</t>
  </si>
  <si>
    <t>4207</t>
  </si>
  <si>
    <t>PROTHIADEN</t>
  </si>
  <si>
    <t>DRG 30X25MG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</si>
  <si>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</si>
  <si>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</si>
  <si>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</si>
  <si>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</si>
  <si>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</si>
  <si>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</si>
  <si>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</si>
  <si>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</si>
  <si>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100113</t>
  </si>
  <si>
    <t>113</t>
  </si>
  <si>
    <t>DILURAN</t>
  </si>
  <si>
    <t>TBL 20X250MG</t>
  </si>
  <si>
    <t>145241</t>
  </si>
  <si>
    <t>45241</t>
  </si>
  <si>
    <t>ISICOM 100MG</t>
  </si>
  <si>
    <t>TBL 100X125MG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</si>
  <si>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</si>
  <si>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</si>
  <si>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</si>
  <si>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</si>
  <si>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</si>
  <si>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</si>
  <si>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</si>
  <si>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</si>
  <si>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</si>
  <si>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</si>
  <si>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</si>
  <si>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</si>
  <si>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</si>
  <si>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</si>
  <si>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</si>
  <si>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</si>
  <si>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</si>
  <si>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</si>
  <si>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115834</t>
  </si>
  <si>
    <t>15834</t>
  </si>
  <si>
    <t>TOPAMAX 25 MG</t>
  </si>
  <si>
    <t>POR TBL FLM 28-BLI</t>
  </si>
  <si>
    <t>106091</t>
  </si>
  <si>
    <t>6091</t>
  </si>
  <si>
    <t>GUTRON 2.5MG</t>
  </si>
  <si>
    <t>TBL 20X2.5MG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</si>
  <si>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</si>
  <si>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</si>
  <si>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</si>
  <si>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</si>
  <si>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</si>
  <si>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</si>
  <si>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</si>
  <si>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</si>
  <si>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</si>
  <si>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</si>
  <si>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</si>
  <si>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</si>
  <si>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140274</t>
  </si>
  <si>
    <t>40274</t>
  </si>
  <si>
    <t>BACLOFEN</t>
  </si>
  <si>
    <t>TBL 50X10MG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</si>
  <si>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</si>
  <si>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</si>
  <si>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</si>
  <si>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</si>
  <si>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</si>
  <si>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</si>
  <si>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</si>
  <si>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</si>
  <si>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</si>
  <si>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</si>
  <si>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</si>
  <si>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</si>
  <si>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</si>
  <si>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</si>
  <si>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</si>
  <si>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</si>
  <si>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</si>
  <si>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</si>
  <si>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</si>
  <si>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</si>
  <si>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</si>
  <si>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</si>
  <si>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</si>
  <si>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</si>
  <si>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</si>
  <si>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</si>
  <si>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</si>
  <si>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</si>
  <si>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</si>
  <si>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921517</t>
  </si>
  <si>
    <t>KL CPS DEXAMETHASON 1MG 50 cps</t>
  </si>
  <si>
    <t>100812</t>
  </si>
  <si>
    <t>812</t>
  </si>
  <si>
    <t>LIQ 10ML 0.1%</t>
  </si>
  <si>
    <t>842144</t>
  </si>
  <si>
    <t>DZ BRAUNODERM 1 l</t>
  </si>
  <si>
    <t>UN 1993</t>
  </si>
  <si>
    <t>900007</t>
  </si>
  <si>
    <t>KL SOL.HYD.PEROX.3% 100G</t>
  </si>
  <si>
    <t>920362</t>
  </si>
  <si>
    <t>KL SOL.BORGLYCEROLI 3% 1000 G</t>
  </si>
  <si>
    <t>105693</t>
  </si>
  <si>
    <t>5693</t>
  </si>
  <si>
    <t>MAALOX</t>
  </si>
  <si>
    <t>CTB 40</t>
  </si>
  <si>
    <t>110602</t>
  </si>
  <si>
    <t>10602</t>
  </si>
  <si>
    <t>TANTUM VERDE SPRAY</t>
  </si>
  <si>
    <t>ORM SPR 30ML 0.15%</t>
  </si>
  <si>
    <t>847025</t>
  </si>
  <si>
    <t>137119</t>
  </si>
  <si>
    <t>CALCIUM 500 MG PHARMAVIT</t>
  </si>
  <si>
    <t>POR TBL EFF 20X500MG</t>
  </si>
  <si>
    <t>112895</t>
  </si>
  <si>
    <t>12895</t>
  </si>
  <si>
    <t>POR GRA SOL30SÁČKŮ</t>
  </si>
  <si>
    <t>1673</t>
  </si>
  <si>
    <t>INJ SOL 100X2ML/8MG</t>
  </si>
  <si>
    <t>146929</t>
  </si>
  <si>
    <t>46929</t>
  </si>
  <si>
    <t>DUROGESIC 100MCG/H</t>
  </si>
  <si>
    <t>EMP 5X10MG(40CM2)</t>
  </si>
  <si>
    <t>194169</t>
  </si>
  <si>
    <t>94169</t>
  </si>
  <si>
    <t>PLENDIL</t>
  </si>
  <si>
    <t>TBL FC 30X5MG</t>
  </si>
  <si>
    <t>848089</t>
  </si>
  <si>
    <t>47122</t>
  </si>
  <si>
    <t>Motilium 10 x10 mg tbl.</t>
  </si>
  <si>
    <t>146966</t>
  </si>
  <si>
    <t>46966</t>
  </si>
  <si>
    <t>RISPERDAL 2MG</t>
  </si>
  <si>
    <t>TBL OBD 20X2MG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</si>
  <si>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</si>
  <si>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</si>
  <si>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</si>
  <si>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</si>
  <si>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</si>
  <si>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</si>
  <si>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</si>
  <si>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</si>
  <si>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</si>
  <si>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</si>
  <si>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</si>
  <si>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</si>
  <si>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POR GTT SOL 1X50ML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</si>
  <si>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</si>
  <si>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</si>
  <si>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</si>
  <si>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</si>
  <si>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</si>
  <si>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</si>
  <si>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</si>
  <si>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921522</t>
  </si>
  <si>
    <t>KL CPS DEXAMETHASON 1MG 30 cps</t>
  </si>
  <si>
    <t>171555</t>
  </si>
  <si>
    <t>CARZAP 32 MG</t>
  </si>
  <si>
    <t>POR TBL NOB 28X32MG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</si>
  <si>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</si>
  <si>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</si>
  <si>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</si>
  <si>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</si>
  <si>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</si>
  <si>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</si>
  <si>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</si>
  <si>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114439</t>
  </si>
  <si>
    <t>14439</t>
  </si>
  <si>
    <t>FOKUSIN</t>
  </si>
  <si>
    <t>POR CPS RDR30X0.4MG</t>
  </si>
  <si>
    <t>115316</t>
  </si>
  <si>
    <t>15316</t>
  </si>
  <si>
    <t>LOZAP H</t>
  </si>
  <si>
    <t>128222</t>
  </si>
  <si>
    <t>28222</t>
  </si>
  <si>
    <t>LYRICA 150 MG</t>
  </si>
  <si>
    <t>POR CPSDUR14X150MG</t>
  </si>
  <si>
    <t>132061</t>
  </si>
  <si>
    <t>32061</t>
  </si>
  <si>
    <t>INJ SOL 10X0.6ML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</si>
  <si>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</si>
  <si>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</si>
  <si>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</si>
  <si>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</si>
  <si>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</si>
  <si>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</si>
  <si>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</si>
  <si>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</si>
  <si>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</si>
  <si>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</si>
  <si>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</si>
  <si>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</si>
  <si>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</si>
  <si>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</si>
  <si>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</si>
  <si>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</si>
  <si>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</si>
  <si>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</si>
  <si>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</si>
  <si>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</si>
  <si>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</si>
  <si>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</si>
  <si>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</si>
  <si>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</si>
  <si>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</si>
  <si>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</si>
  <si>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</si>
  <si>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</si>
  <si>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</si>
  <si>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</si>
  <si>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</si>
  <si>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</si>
  <si>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</si>
  <si>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</si>
  <si>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</si>
  <si>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</si>
  <si>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</si>
  <si>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</si>
  <si>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</si>
  <si>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184399</t>
  </si>
  <si>
    <t>84399</t>
  </si>
  <si>
    <t>NEURONTIN 300MG</t>
  </si>
  <si>
    <t>CPS 50X300MG</t>
  </si>
  <si>
    <t>187812</t>
  </si>
  <si>
    <t>TONARSSA 8 MG/10 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</si>
  <si>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</si>
  <si>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</si>
  <si>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</si>
  <si>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</si>
  <si>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</si>
  <si>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</si>
  <si>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</si>
  <si>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</si>
  <si>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</si>
  <si>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</si>
  <si>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845220</t>
  </si>
  <si>
    <t>101211</t>
  </si>
  <si>
    <t>POR TBL FLM 90X5MG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</si>
  <si>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</si>
  <si>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</si>
  <si>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</si>
  <si>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</si>
  <si>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</si>
  <si>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</si>
  <si>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</si>
  <si>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</si>
  <si>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</si>
  <si>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</si>
  <si>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</si>
  <si>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</si>
  <si>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</si>
  <si>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</si>
  <si>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</si>
  <si>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</si>
  <si>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</si>
  <si>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</si>
  <si>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</si>
  <si>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</si>
  <si>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</si>
  <si>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</si>
  <si>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</si>
  <si>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</si>
  <si>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</si>
  <si>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</si>
  <si>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</si>
  <si>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</si>
  <si>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</si>
  <si>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</si>
  <si>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</si>
  <si>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</si>
  <si>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POR TBL FLM 30X100MG</t>
  </si>
  <si>
    <t>153951</t>
  </si>
  <si>
    <t>53951</t>
  </si>
  <si>
    <t>ZOLOFT 100MG</t>
  </si>
  <si>
    <t>TBL OBD 28X100MG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</si>
  <si>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</si>
  <si>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</si>
  <si>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</si>
  <si>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</si>
  <si>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</si>
  <si>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</si>
  <si>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</si>
  <si>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</si>
  <si>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</si>
  <si>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</si>
  <si>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</si>
  <si>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</si>
  <si>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</si>
  <si>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</si>
  <si>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</si>
  <si>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192034</t>
  </si>
  <si>
    <t>92034</t>
  </si>
  <si>
    <t>DEPAKINE CHRONO 300</t>
  </si>
  <si>
    <t>TBL RET 100X300MG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</si>
  <si>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</si>
  <si>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</si>
  <si>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</si>
  <si>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</si>
  <si>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</si>
  <si>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</si>
  <si>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</si>
  <si>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844243</t>
  </si>
  <si>
    <t>112561</t>
  </si>
  <si>
    <t>RECOXA 15</t>
  </si>
  <si>
    <t>POR TBL NOB 30X15MG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</si>
  <si>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</si>
  <si>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</si>
  <si>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</si>
  <si>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</si>
  <si>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</si>
  <si>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</si>
  <si>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</si>
  <si>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194453</t>
  </si>
  <si>
    <t>94453</t>
  </si>
  <si>
    <t>CIPRINOL 250</t>
  </si>
  <si>
    <t>TBL OBD 10X250MG</t>
  </si>
  <si>
    <t>190986</t>
  </si>
  <si>
    <t>90986</t>
  </si>
  <si>
    <t>DEOXYMYKOIN</t>
  </si>
  <si>
    <t>TBL 10X100MG</t>
  </si>
  <si>
    <t>132954</t>
  </si>
  <si>
    <t>32954</t>
  </si>
  <si>
    <t>DOXYHEXAL TABS</t>
  </si>
  <si>
    <t>POR TBL NOB 20X100MG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</si>
  <si>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</si>
  <si>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</si>
  <si>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</si>
  <si>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</si>
  <si>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</si>
  <si>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</si>
  <si>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</si>
  <si>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117810</t>
  </si>
  <si>
    <t>17810</t>
  </si>
  <si>
    <t>TAZOCIN 4.5 G</t>
  </si>
  <si>
    <t>INJ PLV SOL12X4.5GM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</si>
  <si>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</si>
  <si>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</si>
  <si>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</si>
  <si>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</si>
  <si>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</si>
  <si>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</si>
  <si>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</si>
  <si>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CPS 100X300MG</t>
  </si>
  <si>
    <t>103952</t>
  </si>
  <si>
    <t>3952</t>
  </si>
  <si>
    <t>AMIKIN</t>
  </si>
  <si>
    <t>INJ 1X2ML/500MG</t>
  </si>
  <si>
    <t>162496</t>
  </si>
  <si>
    <t>TAZIP 4 G/0,5 G</t>
  </si>
  <si>
    <t>INJ+INF PLV SOL 10X4,5GM</t>
  </si>
  <si>
    <t>175022</t>
  </si>
  <si>
    <t>75022</t>
  </si>
  <si>
    <t>COTRIMOXAZOL AL FORTE</t>
  </si>
  <si>
    <t>TBL 10X960MG</t>
  </si>
  <si>
    <t>185482</t>
  </si>
  <si>
    <t>EDICIN 1 G</t>
  </si>
  <si>
    <t>INF PLV SOL 10X1GM</t>
  </si>
  <si>
    <t>153853</t>
  </si>
  <si>
    <t>53853</t>
  </si>
  <si>
    <t>KLACID 500</t>
  </si>
  <si>
    <t>TBL OBD 14X500MG</t>
  </si>
  <si>
    <t>166137</t>
  </si>
  <si>
    <t>66137</t>
  </si>
  <si>
    <t>OFLOXIN INF</t>
  </si>
  <si>
    <t>INF 1X100ML/200MG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</si>
  <si>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</si>
  <si>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</si>
  <si>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</si>
  <si>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</si>
  <si>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</si>
  <si>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</si>
  <si>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</si>
  <si>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</si>
  <si>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</si>
  <si>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</si>
  <si>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</si>
  <si>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</si>
  <si>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162315</t>
  </si>
  <si>
    <t>62315</t>
  </si>
  <si>
    <t>LIQ 1X30ML</t>
  </si>
  <si>
    <t>156926</t>
  </si>
  <si>
    <t>56926</t>
  </si>
  <si>
    <t>AQUA PRO INJECTIONE BRAUN</t>
  </si>
  <si>
    <t>INJ SOL 20X10ML-PLA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</si>
  <si>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</si>
  <si>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</si>
  <si>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</si>
  <si>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</si>
  <si>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</si>
  <si>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</si>
  <si>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</si>
  <si>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</si>
  <si>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192143</t>
  </si>
  <si>
    <t>DIPROPHOS</t>
  </si>
  <si>
    <t>INJ SUS 5X1ML/7MG</t>
  </si>
  <si>
    <t>850010</t>
  </si>
  <si>
    <t>149543</t>
  </si>
  <si>
    <t>CLOPIDOGREL APOTEX 75 MG</t>
  </si>
  <si>
    <t>146694</t>
  </si>
  <si>
    <t>46694</t>
  </si>
  <si>
    <t>EUTHYROX 125</t>
  </si>
  <si>
    <t>TBL 100X125RG</t>
  </si>
  <si>
    <t>117191</t>
  </si>
  <si>
    <t>17191</t>
  </si>
  <si>
    <t>LACTULOSA BIOMEDICA</t>
  </si>
  <si>
    <t>POR SIR 500ML 50%</t>
  </si>
  <si>
    <t>187158</t>
  </si>
  <si>
    <t>ANESIA 10 MG/ML INJ/INF EML.</t>
  </si>
  <si>
    <t>INJ+INF EML 5X20ML/200MG</t>
  </si>
  <si>
    <t>130205</t>
  </si>
  <si>
    <t>30205</t>
  </si>
  <si>
    <t>MIDAZOLAM TORREX 5MG/ML</t>
  </si>
  <si>
    <t>INJ 10X3ML/15MG</t>
  </si>
  <si>
    <t>186204</t>
  </si>
  <si>
    <t>ISOPTIN 80 MG</t>
  </si>
  <si>
    <t>POR TBL FLM 50X80MG</t>
  </si>
  <si>
    <t>100168</t>
  </si>
  <si>
    <t>168</t>
  </si>
  <si>
    <t>HYDROCHLOROTHIAZID LECIVA</t>
  </si>
  <si>
    <t>100269</t>
  </si>
  <si>
    <t>269</t>
  </si>
  <si>
    <t>PREDNISON 5 LECIVA</t>
  </si>
  <si>
    <t>100835</t>
  </si>
  <si>
    <t>835</t>
  </si>
  <si>
    <t>CALCIUM PANTHOTEN. SLOVAKOFARMA</t>
  </si>
  <si>
    <t>100843</t>
  </si>
  <si>
    <t>843</t>
  </si>
  <si>
    <t>DERMAZULEN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</si>
  <si>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</si>
  <si>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</si>
  <si>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</si>
  <si>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</si>
  <si>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</si>
  <si>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</si>
  <si>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</si>
  <si>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</si>
  <si>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</si>
  <si>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</si>
  <si>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</si>
  <si>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</si>
  <si>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</si>
  <si>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</si>
  <si>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</si>
  <si>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</si>
  <si>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</si>
  <si>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</si>
  <si>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</si>
  <si>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</si>
  <si>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109205</t>
  </si>
  <si>
    <t>9205</t>
  </si>
  <si>
    <t>ISOPTIN 80</t>
  </si>
  <si>
    <t>TBL OBD 50X80MG</t>
  </si>
  <si>
    <t>114773</t>
  </si>
  <si>
    <t>1055525</t>
  </si>
  <si>
    <t>ISUPREL inj.</t>
  </si>
  <si>
    <t>5x1 ml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</si>
  <si>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</si>
  <si>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</si>
  <si>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</si>
  <si>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</si>
  <si>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</si>
  <si>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</si>
  <si>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</si>
  <si>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126578</t>
  </si>
  <si>
    <t>26578</t>
  </si>
  <si>
    <t>MICARDISPLUS 80/12.5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</si>
  <si>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</si>
  <si>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</si>
  <si>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</si>
  <si>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</si>
  <si>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</si>
  <si>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</si>
  <si>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</si>
  <si>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</si>
  <si>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</si>
  <si>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</si>
  <si>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</si>
  <si>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</si>
  <si>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</si>
  <si>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</si>
  <si>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</si>
  <si>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</si>
  <si>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</si>
  <si>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</si>
  <si>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147478</t>
  </si>
  <si>
    <t>47478</t>
  </si>
  <si>
    <t>LORADUR MITE</t>
  </si>
  <si>
    <t>POR TBL NOB 50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</si>
  <si>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</si>
  <si>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</si>
  <si>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</si>
  <si>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</si>
  <si>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</si>
  <si>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</si>
  <si>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</si>
  <si>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</si>
  <si>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157395</t>
  </si>
  <si>
    <t>57395</t>
  </si>
  <si>
    <t>ACC LONG</t>
  </si>
  <si>
    <t>TBL EFF 10X600MG</t>
  </si>
  <si>
    <t>157525</t>
  </si>
  <si>
    <t>57525</t>
  </si>
  <si>
    <t>MYDOCALM 150MG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</si>
  <si>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</si>
  <si>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</si>
  <si>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</si>
  <si>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</si>
  <si>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</si>
  <si>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</si>
  <si>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</si>
  <si>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</si>
  <si>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</si>
  <si>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</si>
  <si>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</si>
  <si>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</si>
  <si>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</si>
  <si>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</si>
  <si>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</si>
  <si>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</si>
  <si>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</si>
  <si>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</si>
  <si>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</si>
  <si>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</si>
  <si>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</si>
  <si>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</si>
  <si>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</si>
  <si>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</si>
  <si>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191484</t>
  </si>
  <si>
    <t>91484</t>
  </si>
  <si>
    <t>CARDIKET RETARD 40</t>
  </si>
  <si>
    <t>TBL RET 50X40MG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</si>
  <si>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</si>
  <si>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</si>
  <si>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</si>
  <si>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</si>
  <si>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</si>
  <si>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</si>
  <si>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</si>
  <si>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194248</t>
  </si>
  <si>
    <t>94248</t>
  </si>
  <si>
    <t>POR TBL FLM 10X10MG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</si>
  <si>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</si>
  <si>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</si>
  <si>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</si>
  <si>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</si>
  <si>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</si>
  <si>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</si>
  <si>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</si>
  <si>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</si>
  <si>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</si>
  <si>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</si>
  <si>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</si>
  <si>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</si>
  <si>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</si>
  <si>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Měsíčková 100g</t>
  </si>
  <si>
    <t>842230</t>
  </si>
  <si>
    <t>Vazelina bílá kosmetic.Valinka  50ml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</si>
  <si>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</si>
  <si>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</si>
  <si>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</si>
  <si>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</si>
  <si>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</si>
  <si>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</si>
  <si>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</si>
  <si>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</si>
  <si>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</si>
  <si>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</si>
  <si>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</si>
  <si>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</si>
  <si>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</si>
  <si>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</si>
  <si>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</si>
  <si>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</si>
  <si>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</si>
  <si>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</si>
  <si>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</si>
  <si>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</si>
  <si>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</si>
  <si>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</si>
  <si>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850461</t>
  </si>
  <si>
    <t>122197</t>
  </si>
  <si>
    <t>PROTHAZIN</t>
  </si>
  <si>
    <t>POR TBL FLM 20X25MG</t>
  </si>
  <si>
    <t>850602</t>
  </si>
  <si>
    <t>Sonogel na ultrazvuk 500ml</t>
  </si>
  <si>
    <t>900441</t>
  </si>
  <si>
    <t>KL ETHER  LÉKOPISNÝ 1000 ml Fagron, Kulich</t>
  </si>
  <si>
    <t>jednotka 1 ks   UN 1155</t>
  </si>
  <si>
    <t>930065</t>
  </si>
  <si>
    <t>DZ PRONTOSAN ROZTOK 350ml</t>
  </si>
  <si>
    <t>930444</t>
  </si>
  <si>
    <t>KL AQUA PURIF. KUL., FAG. 1 kg</t>
  </si>
  <si>
    <t>51384</t>
  </si>
  <si>
    <t>INF SOL 10X1000MLPLAH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</si>
  <si>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</si>
  <si>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</si>
  <si>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</si>
  <si>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</si>
  <si>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</si>
  <si>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</si>
  <si>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</si>
  <si>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</si>
  <si>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</si>
  <si>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MAXITROL</t>
  </si>
  <si>
    <t>SUS OPH 1X5ML</t>
  </si>
  <si>
    <t>109844</t>
  </si>
  <si>
    <t>9844</t>
  </si>
  <si>
    <t>DRG 50X6.5MG</t>
  </si>
  <si>
    <t>111337</t>
  </si>
  <si>
    <t>52421</t>
  </si>
  <si>
    <t>GERATAM 3 G</t>
  </si>
  <si>
    <t>INJ SOL 4X15ML/3GM</t>
  </si>
  <si>
    <t>113359</t>
  </si>
  <si>
    <t>13359</t>
  </si>
  <si>
    <t>SPIROPENT</t>
  </si>
  <si>
    <t>POR TBLNOB20X0.02MG</t>
  </si>
  <si>
    <t>117173</t>
  </si>
  <si>
    <t>17173</t>
  </si>
  <si>
    <t>OLYNTH 0.1%</t>
  </si>
  <si>
    <t>NAS SPR SOL 1X10ML</t>
  </si>
  <si>
    <t>121793</t>
  </si>
  <si>
    <t>21793</t>
  </si>
  <si>
    <t>MONOTAB SR</t>
  </si>
  <si>
    <t>POR TBL PRO20X100MG</t>
  </si>
  <si>
    <t>126329</t>
  </si>
  <si>
    <t>26329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</si>
  <si>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</si>
  <si>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</si>
  <si>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</si>
  <si>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</si>
  <si>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</si>
  <si>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</si>
  <si>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</si>
  <si>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</si>
  <si>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176501</t>
  </si>
  <si>
    <t>IBALGIN DUO EFFECT</t>
  </si>
  <si>
    <t>184530</t>
  </si>
  <si>
    <t>84530</t>
  </si>
  <si>
    <t>MONOPRIL 20MG</t>
  </si>
  <si>
    <t>TBL 28X20MG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</si>
  <si>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</si>
  <si>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</si>
  <si>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</si>
  <si>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</si>
  <si>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</si>
  <si>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</si>
  <si>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</si>
  <si>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</si>
  <si>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</si>
  <si>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</si>
  <si>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</si>
  <si>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196610</t>
  </si>
  <si>
    <t>96610</t>
  </si>
  <si>
    <t>APAURIN</t>
  </si>
  <si>
    <t>INJ 10X2ML/10MG</t>
  </si>
  <si>
    <t>847635</t>
  </si>
  <si>
    <t>Biopron9    PREMIUM tob.120</t>
  </si>
  <si>
    <t>848172</t>
  </si>
  <si>
    <t>Biopron9  Premium tob.60</t>
  </si>
  <si>
    <t>849276</t>
  </si>
  <si>
    <t>155875</t>
  </si>
  <si>
    <t>TRENTAL</t>
  </si>
  <si>
    <t>INF SOL 5X5ML/100MG</t>
  </si>
  <si>
    <t>900240</t>
  </si>
  <si>
    <t>DZ TRIXO LIND 500ML</t>
  </si>
  <si>
    <t>104071</t>
  </si>
  <si>
    <t>4071</t>
  </si>
  <si>
    <t>INJ 10X2ML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</si>
  <si>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</si>
  <si>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</si>
  <si>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</si>
  <si>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</si>
  <si>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</si>
  <si>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</si>
  <si>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</si>
  <si>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</si>
  <si>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</si>
  <si>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</si>
  <si>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</si>
  <si>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</si>
  <si>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</si>
  <si>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</si>
  <si>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</si>
  <si>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</si>
  <si>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</si>
  <si>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</si>
  <si>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</si>
  <si>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</si>
  <si>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</si>
  <si>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</si>
  <si>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</si>
  <si>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</si>
  <si>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</si>
  <si>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</si>
  <si>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</si>
  <si>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</si>
  <si>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194921</t>
  </si>
  <si>
    <t>94921</t>
  </si>
  <si>
    <t>SIR 100ML 15MG/5ML</t>
  </si>
  <si>
    <t>803169</t>
  </si>
  <si>
    <t>KL BENZINUM 300g</t>
  </si>
  <si>
    <t>921458</t>
  </si>
  <si>
    <t>KL ETHER 200G</t>
  </si>
  <si>
    <t>705608</t>
  </si>
  <si>
    <t>Indulona modrá 100ml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</si>
  <si>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</si>
  <si>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</si>
  <si>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</si>
  <si>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</si>
  <si>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</si>
  <si>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</si>
  <si>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</si>
  <si>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198876</t>
  </si>
  <si>
    <t>98876</t>
  </si>
  <si>
    <t>FYZIOLOGICKÝ ROZTOK VIAFLO</t>
  </si>
  <si>
    <t>INF SOL 20X500ML</t>
  </si>
  <si>
    <t>900321</t>
  </si>
  <si>
    <t>KL PRIPRAVEK</t>
  </si>
  <si>
    <t>55919</t>
  </si>
  <si>
    <t>CHLORID SODNÝ 10% BRAUN</t>
  </si>
  <si>
    <t>INF CNC SOL 20X10ML</t>
  </si>
  <si>
    <t>100641</t>
  </si>
  <si>
    <t>641</t>
  </si>
  <si>
    <t>VITAMIN B12 LECIVA 300RG</t>
  </si>
  <si>
    <t>INJ 5X1ML/300RG</t>
  </si>
  <si>
    <t>101127</t>
  </si>
  <si>
    <t>1127</t>
  </si>
  <si>
    <t>MORPHIN BIOTIKA 1%</t>
  </si>
  <si>
    <t>INJ 10X2ML/20MG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</si>
  <si>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</si>
  <si>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</si>
  <si>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</si>
  <si>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</si>
  <si>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</si>
  <si>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</si>
  <si>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</si>
  <si>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</si>
  <si>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</si>
  <si>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</si>
  <si>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</si>
  <si>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</si>
  <si>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</si>
  <si>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</si>
  <si>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</si>
  <si>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</si>
  <si>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</si>
  <si>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</si>
  <si>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703722</t>
  </si>
  <si>
    <t>MENALIND Olejový spray na ochranu kůže</t>
  </si>
  <si>
    <t>844040</t>
  </si>
  <si>
    <t>Emspoma M 950g/chladivá</t>
  </si>
  <si>
    <t>149564</t>
  </si>
  <si>
    <t>49564</t>
  </si>
  <si>
    <t>TENSIOMIN 12.5MG</t>
  </si>
  <si>
    <t>TBL 90X12.5MG</t>
  </si>
  <si>
    <t>102668</t>
  </si>
  <si>
    <t>2668</t>
  </si>
  <si>
    <t>OPHTHALMO-HYDROCORTISON LECIVA</t>
  </si>
  <si>
    <t>UNG OPH 1X5GM 0.5%</t>
  </si>
  <si>
    <t>116547</t>
  </si>
  <si>
    <t>16547</t>
  </si>
  <si>
    <t>CYMEVENE</t>
  </si>
  <si>
    <t>INF SIC 1X500MG</t>
  </si>
  <si>
    <t>144849</t>
  </si>
  <si>
    <t>44849</t>
  </si>
  <si>
    <t>MUCONASAL PLUS</t>
  </si>
  <si>
    <t>SPR NAS 1X10ML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</si>
  <si>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</si>
  <si>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</si>
  <si>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</si>
  <si>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</si>
  <si>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</si>
  <si>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</si>
  <si>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</si>
  <si>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</si>
  <si>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</si>
  <si>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</si>
  <si>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</si>
  <si>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</si>
  <si>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</si>
  <si>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</si>
  <si>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848725</t>
  </si>
  <si>
    <t>107677</t>
  </si>
  <si>
    <t>INF CNC SOL 20X100ML</t>
  </si>
  <si>
    <t>900406</t>
  </si>
  <si>
    <t>KL SOL.NOVIKOV 10G</t>
  </si>
  <si>
    <t>131385</t>
  </si>
  <si>
    <t>31385</t>
  </si>
  <si>
    <t>TBL 30X12.5MG</t>
  </si>
  <si>
    <t>102547</t>
  </si>
  <si>
    <t>2547</t>
  </si>
  <si>
    <t>UNG OPH 1X3.5GM</t>
  </si>
  <si>
    <t>140275</t>
  </si>
  <si>
    <t>40275</t>
  </si>
  <si>
    <t>TBL 50X25MG</t>
  </si>
  <si>
    <t>184785</t>
  </si>
  <si>
    <t>84785</t>
  </si>
  <si>
    <t>VIDISIC</t>
  </si>
  <si>
    <t>GEL OPH 3X10GM</t>
  </si>
  <si>
    <t>500224</t>
  </si>
  <si>
    <t>Parodontax Extra 300ml ústní voda</t>
  </si>
  <si>
    <t>921184</t>
  </si>
  <si>
    <t>KL UNGUENTUM</t>
  </si>
  <si>
    <t>100810</t>
  </si>
  <si>
    <t>810</t>
  </si>
  <si>
    <t>SANORIN EMULSIO</t>
  </si>
  <si>
    <t>GTT NAS 10ML 0.1%</t>
  </si>
  <si>
    <t>106092</t>
  </si>
  <si>
    <t>6092</t>
  </si>
  <si>
    <t>GUTRON 5MG</t>
  </si>
  <si>
    <t>106093</t>
  </si>
  <si>
    <t>6093</t>
  </si>
  <si>
    <t>TBL 50X2.5MG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</si>
  <si>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</si>
  <si>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</si>
  <si>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</si>
  <si>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</si>
  <si>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</si>
  <si>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</si>
  <si>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</si>
  <si>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500629</t>
  </si>
  <si>
    <t>180173</t>
  </si>
  <si>
    <t>Canesten Gyn 1 den</t>
  </si>
  <si>
    <t>vag.tbl.1x500mg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</si>
  <si>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</si>
  <si>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</si>
  <si>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</si>
  <si>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</si>
  <si>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</si>
  <si>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</si>
  <si>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</si>
  <si>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</si>
  <si>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</si>
  <si>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</si>
  <si>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</si>
  <si>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</si>
  <si>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</si>
  <si>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</si>
  <si>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</si>
  <si>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</si>
  <si>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</si>
  <si>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</si>
  <si>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</si>
  <si>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</si>
  <si>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930043</t>
  </si>
  <si>
    <t>DZ TRIXO LIND 100 ml</t>
  </si>
  <si>
    <t>988709</t>
  </si>
  <si>
    <t>Masážní emulze Emspoma O hřejivá tuba 200ml</t>
  </si>
  <si>
    <t>168096</t>
  </si>
  <si>
    <t>IFIRMACOMBI 150 MG/12,5 MG</t>
  </si>
  <si>
    <t>198194</t>
  </si>
  <si>
    <t>98194</t>
  </si>
  <si>
    <t>CYCLO 3 FORT</t>
  </si>
  <si>
    <t>CPS 30</t>
  </si>
  <si>
    <t>930431</t>
  </si>
  <si>
    <t>KL AQUA PURIF. KUL,FAG 5 kg</t>
  </si>
  <si>
    <t>187742</t>
  </si>
  <si>
    <t>87742</t>
  </si>
  <si>
    <t>ARDEAELYTOSOL F 1/1</t>
  </si>
  <si>
    <t>500355</t>
  </si>
  <si>
    <t>15879</t>
  </si>
  <si>
    <t>DZ BRAUNOL 250 ML</t>
  </si>
  <si>
    <t>844242</t>
  </si>
  <si>
    <t>105937</t>
  </si>
  <si>
    <t>TETRASPAN 6%</t>
  </si>
  <si>
    <t>100616</t>
  </si>
  <si>
    <t>616</t>
  </si>
  <si>
    <t>THIAMIN LECIVA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</si>
  <si>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</si>
  <si>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</si>
  <si>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</si>
  <si>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</si>
  <si>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</si>
  <si>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</si>
  <si>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</si>
  <si>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</si>
  <si>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</si>
  <si>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</si>
  <si>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</si>
  <si>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</si>
  <si>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</si>
  <si>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</si>
  <si>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</si>
  <si>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</si>
  <si>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</si>
  <si>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</si>
  <si>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</si>
  <si>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</si>
  <si>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902094</t>
  </si>
  <si>
    <t>IR  OMNIFLUSH NaCl 0,9% 10 ml v 10 ml</t>
  </si>
  <si>
    <t>F1/1 ve stříkačce</t>
  </si>
  <si>
    <t>920056</t>
  </si>
  <si>
    <t>KL ETHANOLUM 70% 800 g</t>
  </si>
  <si>
    <t>987881</t>
  </si>
  <si>
    <t>Walmark Laktobacily FORTE s fruktooligosach.30+30</t>
  </si>
  <si>
    <t>850305</t>
  </si>
  <si>
    <t>Biopron9 tob.120</t>
  </si>
  <si>
    <t>911930</t>
  </si>
  <si>
    <t>KL KAL.PERMANGANAS 5 G</t>
  </si>
  <si>
    <t>189996</t>
  </si>
  <si>
    <t>89996</t>
  </si>
  <si>
    <t>LINOLA-FETT OLBAD</t>
  </si>
  <si>
    <t>OLE 1X200ML</t>
  </si>
  <si>
    <t>930224</t>
  </si>
  <si>
    <t>KL BENZINUM 900 ml</t>
  </si>
  <si>
    <t>UN 3295</t>
  </si>
  <si>
    <t>142495</t>
  </si>
  <si>
    <t>42495</t>
  </si>
  <si>
    <t>GLUCOSE-1-PHOSPH.FRESENIUS 1MO</t>
  </si>
  <si>
    <t>INF CNC SOL 5X10ML</t>
  </si>
  <si>
    <t>169417</t>
  </si>
  <si>
    <t>69417</t>
  </si>
  <si>
    <t>DIAZEPAM DESITIN RECTAL TUBE</t>
  </si>
  <si>
    <t>ENM 5X2.5ML/5MG</t>
  </si>
  <si>
    <t>169058</t>
  </si>
  <si>
    <t>69058</t>
  </si>
  <si>
    <t>CEREBROLYSIN</t>
  </si>
  <si>
    <t>920219</t>
  </si>
  <si>
    <t>DZ TRIXO 100 ML</t>
  </si>
  <si>
    <t>121856</t>
  </si>
  <si>
    <t>21856</t>
  </si>
  <si>
    <t>CORYOL 3.125</t>
  </si>
  <si>
    <t>PORTBLNOB30X3.125MG</t>
  </si>
  <si>
    <t>840272</t>
  </si>
  <si>
    <t>Indulona Dez 100ml</t>
  </si>
  <si>
    <t>120159</t>
  </si>
  <si>
    <t>20159</t>
  </si>
  <si>
    <t>MONOTAB 20</t>
  </si>
  <si>
    <t>POR TBL NOB 20X20MG</t>
  </si>
  <si>
    <t>850093</t>
  </si>
  <si>
    <t>125121</t>
  </si>
  <si>
    <t>APO-DICLO SR 100</t>
  </si>
  <si>
    <t>POR TBL RET 30X100MG</t>
  </si>
  <si>
    <t>115845</t>
  </si>
  <si>
    <t>15845</t>
  </si>
  <si>
    <t>TOPAMAX 50 MG</t>
  </si>
  <si>
    <t>159710</t>
  </si>
  <si>
    <t>59710</t>
  </si>
  <si>
    <t>PROSTAMOL UNO</t>
  </si>
  <si>
    <t>CPS 30X320MG</t>
  </si>
  <si>
    <t>987473</t>
  </si>
  <si>
    <t>146894</t>
  </si>
  <si>
    <t>ZOLPIDEM MYLAN</t>
  </si>
  <si>
    <t>988192</t>
  </si>
  <si>
    <t>Bepanthen Care mast 30g</t>
  </si>
  <si>
    <t>849562</t>
  </si>
  <si>
    <t>Visine unavenu a citlive oci</t>
  </si>
  <si>
    <t>10x0,5 ml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</si>
  <si>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</si>
  <si>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</si>
  <si>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</si>
  <si>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</si>
  <si>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</si>
  <si>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mast 30g Generica</t>
  </si>
  <si>
    <t>989357</t>
  </si>
  <si>
    <t>Vazelína bílá kosmetic.Valinka 100ml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</si>
  <si>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</si>
  <si>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</si>
  <si>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</si>
  <si>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</si>
  <si>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</si>
  <si>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192521</t>
  </si>
  <si>
    <t>NASONEX</t>
  </si>
  <si>
    <t>NAS SPR SUS 140X50RG</t>
  </si>
  <si>
    <t>169737</t>
  </si>
  <si>
    <t>69737</t>
  </si>
  <si>
    <t>ARDEAELYTOSOL KALIUMCHLOR.7.45%</t>
  </si>
  <si>
    <t>397339</t>
  </si>
  <si>
    <t>Menalind mycí žínky</t>
  </si>
  <si>
    <t>8ks</t>
  </si>
  <si>
    <t>175272</t>
  </si>
  <si>
    <t>CANOCORD 8 MG</t>
  </si>
  <si>
    <t>POR TBL NOB 28X8MG</t>
  </si>
  <si>
    <t>989978</t>
  </si>
  <si>
    <t>Indulona antimikrobiální 100g</t>
  </si>
  <si>
    <t>989187</t>
  </si>
  <si>
    <t>Hemagel 100g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</si>
  <si>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</si>
  <si>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</si>
  <si>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</si>
  <si>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</si>
  <si>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</si>
  <si>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</si>
  <si>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INJ SOL 5X10ML</t>
  </si>
  <si>
    <t>132601</t>
  </si>
  <si>
    <t>LEXAURIN 3</t>
  </si>
  <si>
    <t>POR TBL NOB 30X3MG</t>
  </si>
  <si>
    <t>56976</t>
  </si>
  <si>
    <t>TRITACE 2,5 MG</t>
  </si>
  <si>
    <t>POR TBL NOB 20X2.5MG</t>
  </si>
  <si>
    <t>140373</t>
  </si>
  <si>
    <t>40373</t>
  </si>
  <si>
    <t>MEDROL 16 MG</t>
  </si>
  <si>
    <t>POR TBLNOB50X16MG-B</t>
  </si>
  <si>
    <t>149113</t>
  </si>
  <si>
    <t>49113</t>
  </si>
  <si>
    <t>POR TBL ENT 28X20MG</t>
  </si>
  <si>
    <t>149910</t>
  </si>
  <si>
    <t>49910</t>
  </si>
  <si>
    <t>POR TBL FLM 98X20MG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</si>
  <si>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</si>
  <si>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</si>
  <si>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</si>
  <si>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</si>
  <si>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</si>
  <si>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</si>
  <si>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</si>
  <si>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844738</t>
  </si>
  <si>
    <t>101227</t>
  </si>
  <si>
    <t>PRESTARIUM NEO FORTE</t>
  </si>
  <si>
    <t>848765</t>
  </si>
  <si>
    <t>107938</t>
  </si>
  <si>
    <t>CORDARONE</t>
  </si>
  <si>
    <t>INJ SOL 6X3ML/150MG</t>
  </si>
  <si>
    <t>848251</t>
  </si>
  <si>
    <t>122632</t>
  </si>
  <si>
    <t>SORTIS 80 MG</t>
  </si>
  <si>
    <t>POR TBL FLM 30X80MG</t>
  </si>
  <si>
    <t>193015</t>
  </si>
  <si>
    <t>93015</t>
  </si>
  <si>
    <t>SORTIS 10 MG</t>
  </si>
  <si>
    <t>POR TBL FLM100X10MG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</si>
  <si>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</si>
  <si>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</si>
  <si>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</si>
  <si>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</si>
  <si>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</si>
  <si>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</si>
  <si>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</si>
  <si>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</si>
  <si>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</si>
  <si>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</si>
  <si>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</si>
  <si>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</si>
  <si>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</si>
  <si>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</si>
  <si>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</si>
  <si>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</si>
  <si>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</si>
  <si>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</si>
  <si>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</si>
  <si>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</si>
  <si>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</si>
  <si>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</si>
  <si>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CEZERA 5 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</si>
  <si>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</si>
  <si>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</si>
  <si>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</si>
  <si>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</si>
  <si>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</si>
  <si>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</si>
  <si>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</si>
  <si>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190959</t>
  </si>
  <si>
    <t>90959</t>
  </si>
  <si>
    <t>TBL 30X0.5MG</t>
  </si>
  <si>
    <t>845219</t>
  </si>
  <si>
    <t>101233</t>
  </si>
  <si>
    <t>POR TBL FLM 90X10MG</t>
  </si>
  <si>
    <t>848895</t>
  </si>
  <si>
    <t>151056</t>
  </si>
  <si>
    <t>LAMICTAL 100 MG</t>
  </si>
  <si>
    <t>POR TBL NOB 42X100MG</t>
  </si>
  <si>
    <t>84401</t>
  </si>
  <si>
    <t>NEURONTIN 400 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</si>
  <si>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</si>
  <si>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</si>
  <si>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</si>
  <si>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</si>
  <si>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</si>
  <si>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</si>
  <si>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</si>
  <si>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</si>
  <si>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</si>
  <si>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</si>
  <si>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</si>
  <si>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</si>
  <si>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</si>
  <si>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</si>
  <si>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150699</t>
  </si>
  <si>
    <t>50699</t>
  </si>
  <si>
    <t>PAMIDRONATE MEDAC 3 MG/ML</t>
  </si>
  <si>
    <t>INF CNC SOL 1X20ML</t>
  </si>
  <si>
    <t>117685</t>
  </si>
  <si>
    <t>17685</t>
  </si>
  <si>
    <t>MIRZATEN 30</t>
  </si>
  <si>
    <t>POR TBL FLM 30X30MG</t>
  </si>
  <si>
    <t>147466</t>
  </si>
  <si>
    <t>EUTHYROX 137 MIKROGRAMŮ</t>
  </si>
  <si>
    <t>POR TBL NOB 100X137RG II</t>
  </si>
  <si>
    <t>846979</t>
  </si>
  <si>
    <t>124133</t>
  </si>
  <si>
    <t>POR TBL NOB 90</t>
  </si>
  <si>
    <t>115317</t>
  </si>
  <si>
    <t>15317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</si>
  <si>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</si>
  <si>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</si>
  <si>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</si>
  <si>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</si>
  <si>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</si>
  <si>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</si>
  <si>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</si>
  <si>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</si>
  <si>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</si>
  <si>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</si>
  <si>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</si>
  <si>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16913</t>
  </si>
  <si>
    <t>MOXOSTAD 0,2 MG</t>
  </si>
  <si>
    <t>POR TBL FLM 30X0.2MG</t>
  </si>
  <si>
    <t>191922</t>
  </si>
  <si>
    <t>SIOFOR 1000</t>
  </si>
  <si>
    <t>POR TBL FLM 60X1000MG</t>
  </si>
  <si>
    <t>50113006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</si>
  <si>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</si>
  <si>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</si>
  <si>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</si>
  <si>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</si>
  <si>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</si>
  <si>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</si>
  <si>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</si>
  <si>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</si>
  <si>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</si>
  <si>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</si>
  <si>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</si>
  <si>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</si>
  <si>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</si>
  <si>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</si>
  <si>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</si>
  <si>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</si>
  <si>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</si>
  <si>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</si>
  <si>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</si>
  <si>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</si>
  <si>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</si>
  <si>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</si>
  <si>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</si>
  <si>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</si>
  <si>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195638</t>
  </si>
  <si>
    <t>95638</t>
  </si>
  <si>
    <t>NUTRIFLEX LIPID PLUS</t>
  </si>
  <si>
    <t>INF EML 5X2500ML</t>
  </si>
  <si>
    <t>195641</t>
  </si>
  <si>
    <t>95641</t>
  </si>
  <si>
    <t>849197</t>
  </si>
  <si>
    <t>Nutridrink Compact meruňka 125 ml</t>
  </si>
  <si>
    <t>988740</t>
  </si>
  <si>
    <t>Nutrison Advanced Diason 1000ml</t>
  </si>
  <si>
    <t>396914</t>
  </si>
  <si>
    <t>52301</t>
  </si>
  <si>
    <t>AMINOPLASMAL HEPA-10%</t>
  </si>
  <si>
    <t>INF 10X500ML</t>
  </si>
  <si>
    <t>397303</t>
  </si>
  <si>
    <t>152193</t>
  </si>
  <si>
    <t>NUTRIFLEX OMEGA SPECIAL</t>
  </si>
  <si>
    <t>INF EML 5X625ML</t>
  </si>
  <si>
    <t>397387</t>
  </si>
  <si>
    <t>IR  SMOFKABIVEN elektrrolyte free 1970 ml</t>
  </si>
  <si>
    <t xml:space="preserve">IR 1x1970 ml  </t>
  </si>
  <si>
    <t>501394</t>
  </si>
  <si>
    <t>152199</t>
  </si>
  <si>
    <t>NUTRIFLEX OMEGA plus 2 500 ml</t>
  </si>
  <si>
    <t>133328</t>
  </si>
  <si>
    <t>33328</t>
  </si>
  <si>
    <t>NUTRIDRINK S PŘÍCH. TROP. OVOCE</t>
  </si>
  <si>
    <t>POR SOL 1X200ML</t>
  </si>
  <si>
    <t>133329</t>
  </si>
  <si>
    <t>33329</t>
  </si>
  <si>
    <t>NUTRIDRINK YOGHURT S PŘ. MALINA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</si>
  <si>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</si>
  <si>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</si>
  <si>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</si>
  <si>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</si>
  <si>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</si>
  <si>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</si>
  <si>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</si>
  <si>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</si>
  <si>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</si>
  <si>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</si>
  <si>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</si>
  <si>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</si>
  <si>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</si>
  <si>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</si>
  <si>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</si>
  <si>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</si>
  <si>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</si>
  <si>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</si>
  <si>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</si>
  <si>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</si>
  <si>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</si>
  <si>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</si>
  <si>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</si>
  <si>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</si>
  <si>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</si>
  <si>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</si>
  <si>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</si>
  <si>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</si>
  <si>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</si>
  <si>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</si>
  <si>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</si>
  <si>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</si>
  <si>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</si>
  <si>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</si>
  <si>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</si>
  <si>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</si>
  <si>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</si>
  <si>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</si>
  <si>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</si>
  <si>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</si>
  <si>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</si>
  <si>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</si>
  <si>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</si>
  <si>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</si>
  <si>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</si>
  <si>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</si>
  <si>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</si>
  <si>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</si>
  <si>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</si>
  <si>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</si>
  <si>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</si>
  <si>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</si>
  <si>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</si>
  <si>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</si>
  <si>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</si>
  <si>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</si>
  <si>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</si>
  <si>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</si>
  <si>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</si>
  <si>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</si>
  <si>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</si>
  <si>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</si>
  <si>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133324</t>
  </si>
  <si>
    <t>33324</t>
  </si>
  <si>
    <t>NUTRIDRINK MULTI FIBRE S JAHOD.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</si>
  <si>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</si>
  <si>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</si>
  <si>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</si>
  <si>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</si>
  <si>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</si>
  <si>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</si>
  <si>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</si>
  <si>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</si>
  <si>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</si>
  <si>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</si>
  <si>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</si>
  <si>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</si>
  <si>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</si>
  <si>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</si>
  <si>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</si>
  <si>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</si>
  <si>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</si>
  <si>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</si>
  <si>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</si>
  <si>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</si>
  <si>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</si>
  <si>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</si>
  <si>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83050</t>
  </si>
  <si>
    <t>198192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</si>
  <si>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</si>
  <si>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</si>
  <si>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</si>
  <si>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</si>
  <si>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</si>
  <si>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</si>
  <si>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</si>
  <si>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</si>
  <si>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</si>
  <si>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</si>
  <si>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</si>
  <si>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</si>
  <si>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192290</t>
  </si>
  <si>
    <t>92290</t>
  </si>
  <si>
    <t>EDICIN 1GM</t>
  </si>
  <si>
    <t>INJ.SICC.1X1GM</t>
  </si>
  <si>
    <t>850012</t>
  </si>
  <si>
    <t>154748</t>
  </si>
  <si>
    <t>NITROFURANTOIN - RATIOPHARM 100 MG</t>
  </si>
  <si>
    <t>POR CPS PRO 50X100MG</t>
  </si>
  <si>
    <t>192490</t>
  </si>
  <si>
    <t>92490</t>
  </si>
  <si>
    <t>MACMIROR COMPLEX 500</t>
  </si>
  <si>
    <t>SUP VAG 8</t>
  </si>
  <si>
    <t>196413</t>
  </si>
  <si>
    <t>96413</t>
  </si>
  <si>
    <t>GENTAMICIN 40MG LEK</t>
  </si>
  <si>
    <t>INJ 10X2ML/40MG</t>
  </si>
  <si>
    <t>186264</t>
  </si>
  <si>
    <t>86264</t>
  </si>
  <si>
    <t>TOBREX</t>
  </si>
  <si>
    <t>GTT OPH 5ML 3MG/1ML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</si>
  <si>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</si>
  <si>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</si>
  <si>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</si>
  <si>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</si>
  <si>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</si>
  <si>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</si>
  <si>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</si>
  <si>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</si>
  <si>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</si>
  <si>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</si>
  <si>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</si>
  <si>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156835</t>
  </si>
  <si>
    <t>MEROPENEM KABI 1 G</t>
  </si>
  <si>
    <t>INJ+INF PLV SOL 10X1000MG</t>
  </si>
  <si>
    <t>153922</t>
  </si>
  <si>
    <t>53922</t>
  </si>
  <si>
    <t>CIPHIN PRO INFUSION.200MG/100ML</t>
  </si>
  <si>
    <t>105113</t>
  </si>
  <si>
    <t>5113</t>
  </si>
  <si>
    <t>TARGOCID 400MG</t>
  </si>
  <si>
    <t>INJ SIC 1X400MG+SOL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</si>
  <si>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</si>
  <si>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</si>
  <si>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</si>
  <si>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</si>
  <si>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</si>
  <si>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</si>
  <si>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</si>
  <si>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</si>
  <si>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</si>
  <si>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</si>
  <si>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</si>
  <si>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</si>
  <si>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</si>
  <si>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75634</t>
  </si>
  <si>
    <t>Prothromplex Total 600 I.U.BAXTER</t>
  </si>
  <si>
    <t>198864</t>
  </si>
  <si>
    <t>98864</t>
  </si>
  <si>
    <t>INF SOL 50X100ML</t>
  </si>
  <si>
    <t>930589</t>
  </si>
  <si>
    <t>KL ETHANOLUM BENZ.DENAT. 900 ml / 720g/</t>
  </si>
  <si>
    <t>UN 1170</t>
  </si>
  <si>
    <t>198880</t>
  </si>
  <si>
    <t>98880</t>
  </si>
  <si>
    <t>921564</t>
  </si>
  <si>
    <t>KL VASELINUM ALBUM STERILNI,  10G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</si>
  <si>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</si>
  <si>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</si>
  <si>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</si>
  <si>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</si>
  <si>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</si>
  <si>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</si>
  <si>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</si>
  <si>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144328</t>
  </si>
  <si>
    <t>GARAMYCIN SCHWAMM</t>
  </si>
  <si>
    <t>DRM SPO 1X130MG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</si>
  <si>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</si>
  <si>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</si>
  <si>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</si>
  <si>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</si>
  <si>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</si>
  <si>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</si>
  <si>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</si>
  <si>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</si>
  <si>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</si>
  <si>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</si>
  <si>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</si>
  <si>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</si>
  <si>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</si>
  <si>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</si>
  <si>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920120</t>
  </si>
  <si>
    <t>KL FORMALDEHYDI S.10% 5 KG</t>
  </si>
  <si>
    <t>UN 2209</t>
  </si>
  <si>
    <t>930241</t>
  </si>
  <si>
    <t>KL SOL.IODI SPIR.DIL. 800 g</t>
  </si>
  <si>
    <t>397238</t>
  </si>
  <si>
    <t>KL ETHANOLUM BENZ.DENAT. 500ml /400g/</t>
  </si>
  <si>
    <t>153346</t>
  </si>
  <si>
    <t>TISSEEL (FROZ)</t>
  </si>
  <si>
    <t>EPL GKU SOL 1X2ML</t>
  </si>
  <si>
    <t>153347</t>
  </si>
  <si>
    <t>EPL GKU SOL 1X4ML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</si>
  <si>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</si>
  <si>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</si>
  <si>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</si>
  <si>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</si>
  <si>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</si>
  <si>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</si>
  <si>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</si>
  <si>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</si>
  <si>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</si>
  <si>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</si>
  <si>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</si>
  <si>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</si>
  <si>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</si>
  <si>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</si>
  <si>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0631 - Neurochirurgická klinika, JIP</t>
  </si>
  <si>
    <t>0611 - Neurochirurgická klinika, lůžkové oddělení 34</t>
  </si>
  <si>
    <t>0612 - Neurochirurgická klinika, lůžkové oddělení 36</t>
  </si>
  <si>
    <t>J01DC02 - Cefuroxim</t>
  </si>
  <si>
    <t>N01AX10 - Propofol</t>
  </si>
  <si>
    <t>V06XX - Potraviny pro zvláštní lékařské účely (PZLÚ)</t>
  </si>
  <si>
    <t>A02BA02 - Ranitidin</t>
  </si>
  <si>
    <t>J01AA02 - Doxycyklin</t>
  </si>
  <si>
    <t>J01DD01 - Cefotaxim</t>
  </si>
  <si>
    <t>J01CR02 - Amoxicilin a enzymový inhibitor</t>
  </si>
  <si>
    <t>J01MA02 - Ciprofloxacin</t>
  </si>
  <si>
    <t>C08DA01 - Verapamil</t>
  </si>
  <si>
    <t>A06AD11 - Laktulóza</t>
  </si>
  <si>
    <t>B01AC04 - Klopidogrel</t>
  </si>
  <si>
    <t>N03AG01 - Kyselina valproová</t>
  </si>
  <si>
    <t>J02AC03 - Vorikonazol</t>
  </si>
  <si>
    <t>B01AB06 - Nadroparin</t>
  </si>
  <si>
    <t>C07AB07 - Bisoprolol</t>
  </si>
  <si>
    <t>M05BA03 - Kyselina pamidronová</t>
  </si>
  <si>
    <t>C07AG02 - Karvedilol</t>
  </si>
  <si>
    <t>N03AX16 - Pregabalin</t>
  </si>
  <si>
    <t>C01BD01 - Amiodaron</t>
  </si>
  <si>
    <t>R03AC02 - Salbutamol</t>
  </si>
  <si>
    <t>C09AA04 - Perindopril</t>
  </si>
  <si>
    <t>M01AX17 - Nimesulid</t>
  </si>
  <si>
    <t>C09AA05 - Ramipril</t>
  </si>
  <si>
    <t>C02AC05 - Moxonidin</t>
  </si>
  <si>
    <t>C09BA05 - Ramipril a diuretika</t>
  </si>
  <si>
    <t>N03AX12 - Gabapentin</t>
  </si>
  <si>
    <t>C09BB04 - Perindopril a amlodipin</t>
  </si>
  <si>
    <t>N05CD08 - Midazolam</t>
  </si>
  <si>
    <t>C09CA01 - Losartan</t>
  </si>
  <si>
    <t>N06BX18 - Vinpocetin</t>
  </si>
  <si>
    <t>R06AE09 - Levocetirizin</t>
  </si>
  <si>
    <t>C07AB05 - Betaxolol</t>
  </si>
  <si>
    <t>J01XA02 - Teikoplanin</t>
  </si>
  <si>
    <t>A07DA - Antipropulziva</t>
  </si>
  <si>
    <t>C09DA01 - Losartan a diuretika</t>
  </si>
  <si>
    <t>J02AC01 - Flukonazol</t>
  </si>
  <si>
    <t>C10AA01 - Simvastatin</t>
  </si>
  <si>
    <t>M01AC06 - Meloxikam</t>
  </si>
  <si>
    <t>C10AA05 - Atorvastatin</t>
  </si>
  <si>
    <t>M04AA01 - Alopurinol</t>
  </si>
  <si>
    <t>C10AA07 - Rosuvastatin</t>
  </si>
  <si>
    <t>N01AH03 - Sufentanyl</t>
  </si>
  <si>
    <t>C10AB05 - Fenofibrát</t>
  </si>
  <si>
    <t>N02AX02 - Tramadol</t>
  </si>
  <si>
    <t>G04CA02 - Tamsulosin</t>
  </si>
  <si>
    <t>N03AX09 - Lamotrigin</t>
  </si>
  <si>
    <t>H02AB04 - Methylprednisolon</t>
  </si>
  <si>
    <t>N03AX14 - Levetiracetam</t>
  </si>
  <si>
    <t>A02BA03 - Famotidin</t>
  </si>
  <si>
    <t>N05BA12 - Alprazolam</t>
  </si>
  <si>
    <t>J01CR01 - Ampicilin a enzymový inhibitor</t>
  </si>
  <si>
    <t>N06AB04 - Citalopram</t>
  </si>
  <si>
    <t>N06AB06 - Sertralin</t>
  </si>
  <si>
    <t>N06AB10 - Escitalopram</t>
  </si>
  <si>
    <t>N06AX11 - Mirtazapin</t>
  </si>
  <si>
    <t>A02BC02 - Pantoprazol</t>
  </si>
  <si>
    <t>N07CA01 - Betahistin</t>
  </si>
  <si>
    <t>A04AA01 - Ondansetron</t>
  </si>
  <si>
    <t>R06AE07 - Cetirizin</t>
  </si>
  <si>
    <t>J01FA09 - Klarithromycin</t>
  </si>
  <si>
    <t>S01EE01 - Latanoprost</t>
  </si>
  <si>
    <t>J01FF01 - Klindamycin</t>
  </si>
  <si>
    <t>A10BA02 - Metformin</t>
  </si>
  <si>
    <t>J01MA01 - Ofloxacin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</si>
  <si>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</si>
  <si>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</si>
  <si>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</si>
  <si>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</si>
  <si>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</si>
  <si>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</si>
  <si>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</si>
  <si>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</si>
  <si>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C10AA05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</si>
  <si>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</si>
  <si>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</si>
  <si>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</si>
  <si>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</si>
  <si>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</si>
  <si>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</si>
  <si>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</si>
  <si>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</si>
  <si>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</si>
  <si>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</si>
  <si>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</si>
  <si>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</si>
  <si>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POR TBL FLM 10X500MG</t>
  </si>
  <si>
    <t>ZINACEF 1,5 G</t>
  </si>
  <si>
    <t>J01FA09</t>
  </si>
  <si>
    <t>J01FF01</t>
  </si>
  <si>
    <t>INJ SOL 1X2ML/300MG</t>
  </si>
  <si>
    <t>INJ SOL 1X4ML/600MG</t>
  </si>
  <si>
    <t>J01MA02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</si>
  <si>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</si>
  <si>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</si>
  <si>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</si>
  <si>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</si>
  <si>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</si>
  <si>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</si>
  <si>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N03AG01</t>
  </si>
  <si>
    <t>DEPAKINE CHRONO 500 MG SÉCABLE</t>
  </si>
  <si>
    <t>POR TBL RET 30X500MG</t>
  </si>
  <si>
    <t>N05BA12</t>
  </si>
  <si>
    <t>XANAX 0,25 MG</t>
  </si>
  <si>
    <t>POR TBL NOB 30X0.25MG</t>
  </si>
  <si>
    <t>N06AB04</t>
  </si>
  <si>
    <t>POR TBL FLM 30X10 MG</t>
  </si>
  <si>
    <t>N06AB10</t>
  </si>
  <si>
    <t>R03AC02</t>
  </si>
  <si>
    <t>INH SUS PSS 200X100RG</t>
  </si>
  <si>
    <t>R06AE07</t>
  </si>
  <si>
    <t>RANISAN 150 MG</t>
  </si>
  <si>
    <t>POR TBL ENT 28X40MG I</t>
  </si>
  <si>
    <t>A06AD11</t>
  </si>
  <si>
    <t>A07DA</t>
  </si>
  <si>
    <t>INJ SOL 10X0.8ML</t>
  </si>
  <si>
    <t>B01AC04</t>
  </si>
  <si>
    <t>C07AB05</t>
  </si>
  <si>
    <t>C07AB07</t>
  </si>
  <si>
    <t>C07AG02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</si>
  <si>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</si>
  <si>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</si>
  <si>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</si>
  <si>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</si>
  <si>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</si>
  <si>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</si>
  <si>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</si>
  <si>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C09DA01</t>
  </si>
  <si>
    <t>C10AA01</t>
  </si>
  <si>
    <t>SORTIS 20 MG</t>
  </si>
  <si>
    <t>C10AA07</t>
  </si>
  <si>
    <t>C10AB05</t>
  </si>
  <si>
    <t>POR CPS DUR 30X267MG</t>
  </si>
  <si>
    <t>G04CA02</t>
  </si>
  <si>
    <t>POR CPS RDR 30X0.4MG</t>
  </si>
  <si>
    <t>J01AA02</t>
  </si>
  <si>
    <t>POR TBL NOB 10X100MG</t>
  </si>
  <si>
    <t>POR TBL FLM 14X500MG</t>
  </si>
  <si>
    <t>J01MA01</t>
  </si>
  <si>
    <t>INF SOL 1X100ML</t>
  </si>
  <si>
    <t>POR TBL FLM 10X250MG</t>
  </si>
  <si>
    <t>J02AC01</t>
  </si>
  <si>
    <t>MYCOMAX INF</t>
  </si>
  <si>
    <t>M01AC06</t>
  </si>
  <si>
    <t>M04AA01</t>
  </si>
  <si>
    <t>POR TBL PRO 50X100MG</t>
  </si>
  <si>
    <t>POR TBL RET 100X500MG</t>
  </si>
  <si>
    <t>DEPAKINE CHRONO 300 MG SÉCABLE</t>
  </si>
  <si>
    <t>POR TBL RET 100X300MG</t>
  </si>
  <si>
    <t>N03AX12</t>
  </si>
  <si>
    <t>NEURONTIN 100 MG</t>
  </si>
  <si>
    <t>POR CPS DUR 20X100MG</t>
  </si>
  <si>
    <t>NEURONTIN 300 MG</t>
  </si>
  <si>
    <t>POR CPS DUR 50X300MG</t>
  </si>
  <si>
    <t>N03AX14</t>
  </si>
  <si>
    <t>N03AX16</t>
  </si>
  <si>
    <t>POR CPS DUR 14X75MG</t>
  </si>
  <si>
    <t>POR CPS DUR 14X150MG</t>
  </si>
  <si>
    <t>XANAX 1 MG</t>
  </si>
  <si>
    <t>POR TBL NOB 30X1MG</t>
  </si>
  <si>
    <t>POR TBL FLM 30X20 MG</t>
  </si>
  <si>
    <t>N06AB06</t>
  </si>
  <si>
    <t>ZOLOFT 100 MG</t>
  </si>
  <si>
    <t>POR TBL FLM 28X100MG</t>
  </si>
  <si>
    <t>N06BX18</t>
  </si>
  <si>
    <t>POR TBL NOB 50X5MG</t>
  </si>
  <si>
    <t>N07CA01</t>
  </si>
  <si>
    <t>S01EE01</t>
  </si>
  <si>
    <t>OPH GTT SOL 1X2.5ML I</t>
  </si>
  <si>
    <t>A02BA03</t>
  </si>
  <si>
    <t>INJ PSO LQF 5X20MG</t>
  </si>
  <si>
    <t>POR TBL ENT 28X20MG I</t>
  </si>
  <si>
    <t>A04AA01</t>
  </si>
  <si>
    <t>POR SIR 1X500ML 50%</t>
  </si>
  <si>
    <t>A10BA02</t>
  </si>
  <si>
    <t>C01BD01</t>
  </si>
  <si>
    <t>C02AC05</t>
  </si>
  <si>
    <t>C08DA01</t>
  </si>
  <si>
    <t>C09BA05</t>
  </si>
  <si>
    <t>POR TBL FLM 100X10MG</t>
  </si>
  <si>
    <t>POR TBL NOB 50X16MG</t>
  </si>
  <si>
    <t>SOLU-MEDROL 62,5 MG/ML</t>
  </si>
  <si>
    <t>INJ PSO LQF 250MG+4ML</t>
  </si>
  <si>
    <t>INJ PSO LQF 125MG+2ML</t>
  </si>
  <si>
    <t>INJ PSO LQF 500MG+8ML</t>
  </si>
  <si>
    <t>INJ PSO LQF 1GM+16ML</t>
  </si>
  <si>
    <t>J01DD01</t>
  </si>
  <si>
    <t>CIPHIN PRO INFUSIONE 200 MG/100 ML</t>
  </si>
  <si>
    <t>INF SOL 1X100ML/200MG</t>
  </si>
  <si>
    <t>J01XA02</t>
  </si>
  <si>
    <t>TARGOCID 400 MG</t>
  </si>
  <si>
    <t>INJ+POR PSO LQF 1X400MG</t>
  </si>
  <si>
    <t>POR CPS DUR 28X100MG</t>
  </si>
  <si>
    <t>J02AC03</t>
  </si>
  <si>
    <t>M05BA03</t>
  </si>
  <si>
    <t>N01AH03</t>
  </si>
  <si>
    <t>N01AX10</t>
  </si>
  <si>
    <t>ANESIA 10 MG/ML INJEKČNÍ/INFUZNÍ EMULZE</t>
  </si>
  <si>
    <t>N03AX09</t>
  </si>
  <si>
    <t>POR CPS DUR 100X100MG</t>
  </si>
  <si>
    <t>XANAX 0,5 MG</t>
  </si>
  <si>
    <t>POR TBL NOB 30X0.5MG</t>
  </si>
  <si>
    <t>N05CD08</t>
  </si>
  <si>
    <t>MIDAZOLAM TORREX 5 MG/ML</t>
  </si>
  <si>
    <t>INJ SOL 10X3ML/15MG</t>
  </si>
  <si>
    <t>ZOLOFT 50 MG</t>
  </si>
  <si>
    <t>POR TBL FLM 28X50MG</t>
  </si>
  <si>
    <t>N06AX11</t>
  </si>
  <si>
    <t>MIRZATEN 30 MG</t>
  </si>
  <si>
    <t>R06AE09</t>
  </si>
  <si>
    <t>V06XX</t>
  </si>
  <si>
    <t>NUTRISON PROTEIN PLUS MULTI FIBRE</t>
  </si>
  <si>
    <t>POR SOL 1X500ML</t>
  </si>
  <si>
    <t>NUTRIDRINK S PŘÍCHUTÍ KARAMELOVOU</t>
  </si>
  <si>
    <t>NUTRIDRINK MULTI FIBRE S PŘÍCHUTÍ JAHODOVOU</t>
  </si>
  <si>
    <t>NUTRIDRINK S PŘÍCHUTÍ TROPICKÉHO OVOCE</t>
  </si>
  <si>
    <t>NUTRIDRINK YOGHURT S PŘÍCHUTÍ MALINA</t>
  </si>
  <si>
    <t>NUTRIDRINK MULTI FIBRE S PŘÍCHUTÍ BANÁNOVOU</t>
  </si>
  <si>
    <t>DIASIP S PŘÍCHUTÍ VANILKOVOU</t>
  </si>
  <si>
    <t>NUTRISON ADVANCED DIASON LOW ENERGY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</si>
  <si>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</si>
  <si>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</si>
  <si>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</si>
  <si>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</si>
  <si>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0621 - ambulance</t>
  </si>
  <si>
    <t xml:space="preserve">0631 - JIP </t>
  </si>
  <si>
    <t>0662 - operační sál - lokální</t>
  </si>
  <si>
    <t>0612 - lůžkové oddělení 36A</t>
  </si>
  <si>
    <t>HVLP</t>
  </si>
  <si>
    <t>PZT</t>
  </si>
  <si>
    <t>6</t>
  </si>
  <si>
    <t>621</t>
  </si>
  <si>
    <t>621 Celkem</t>
  </si>
  <si>
    <t>89301061</t>
  </si>
  <si>
    <t>Standardní lůžková péče Celkem</t>
  </si>
  <si>
    <t>89301062</t>
  </si>
  <si>
    <t>Všeobecná ambulance Celkem</t>
  </si>
  <si>
    <t>Balik Vladimír</t>
  </si>
  <si>
    <t>Hrabálek Lumír</t>
  </si>
  <si>
    <t>Kalita Ondřej</t>
  </si>
  <si>
    <t>Krahulík David</t>
  </si>
  <si>
    <t>Novák Vlastimil</t>
  </si>
  <si>
    <t>Vaňková Andrea</t>
  </si>
  <si>
    <t>Wanek Tomáš</t>
  </si>
  <si>
    <t>Gabryš Martin</t>
  </si>
  <si>
    <t>Hampl Martin</t>
  </si>
  <si>
    <t>Stejskal Přemysl</t>
  </si>
  <si>
    <t>Halaj Matej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</si>
  <si>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</si>
  <si>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</si>
  <si>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</si>
  <si>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</si>
  <si>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Cholekalciferol</t>
  </si>
  <si>
    <t>POR GTT SOL 1X10ML</t>
  </si>
  <si>
    <t>Klindamycin</t>
  </si>
  <si>
    <t>Nimesulid</t>
  </si>
  <si>
    <t>Sodná sůl metamizolu</t>
  </si>
  <si>
    <t>NOVALGIN TABLETY</t>
  </si>
  <si>
    <t>POR TBL FLM 20X500MG</t>
  </si>
  <si>
    <t>Sultamicilin</t>
  </si>
  <si>
    <t>POR TBL FLM 12X375MG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</si>
  <si>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</si>
  <si>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</si>
  <si>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</si>
  <si>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</si>
  <si>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</si>
  <si>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Hořčík (různé sole v kombinaci)</t>
  </si>
  <si>
    <t>POR GRA SOL 30</t>
  </si>
  <si>
    <t>Azithromycin</t>
  </si>
  <si>
    <t>45010</t>
  </si>
  <si>
    <t>AZITROMYCIN SANDOZ 500 MG</t>
  </si>
  <si>
    <t>POR TBL FLM 3X500MG</t>
  </si>
  <si>
    <t>45011</t>
  </si>
  <si>
    <t>POR TBL FLM 6X500MG</t>
  </si>
  <si>
    <t>Gabapentin</t>
  </si>
  <si>
    <t>Kodein</t>
  </si>
  <si>
    <t>90</t>
  </si>
  <si>
    <t>CODEIN SLOVAKOFARMA 30 MG</t>
  </si>
  <si>
    <t>POR TBL NOB 10X30MG</t>
  </si>
  <si>
    <t>Levetiracetam</t>
  </si>
  <si>
    <t>175084</t>
  </si>
  <si>
    <t>DRETACEN 250 MG</t>
  </si>
  <si>
    <t>POR TBL FLM 50X250MG</t>
  </si>
  <si>
    <t>Levocetirizin</t>
  </si>
  <si>
    <t>137177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</si>
  <si>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</si>
  <si>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</si>
  <si>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</si>
  <si>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</si>
  <si>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</si>
  <si>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</si>
  <si>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</si>
  <si>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</si>
  <si>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Omeprazol</t>
  </si>
  <si>
    <t>132530</t>
  </si>
  <si>
    <t>HELICID 20</t>
  </si>
  <si>
    <t>Kompresní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</si>
  <si>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</si>
  <si>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</si>
  <si>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</si>
  <si>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</si>
  <si>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</si>
  <si>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45773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</si>
  <si>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</si>
  <si>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</si>
  <si>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</si>
  <si>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</si>
  <si>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140216</t>
  </si>
  <si>
    <t>ZÁVĚS PAŽE C-42</t>
  </si>
  <si>
    <t>ZÁVĚS PAŽE TEXTILNÍ C-42</t>
  </si>
  <si>
    <t>93884</t>
  </si>
  <si>
    <t>PÁS BEDERNÍ LOMBASKIN 0870</t>
  </si>
  <si>
    <t>EXTRA TENKÝ BEDERNÍ PÁS S PEVNÝMI VÝZTUHAMI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</si>
  <si>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</si>
  <si>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</si>
  <si>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</si>
  <si>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</si>
  <si>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Vozíky invalidní včetně příslušenství</t>
  </si>
  <si>
    <t>23963</t>
  </si>
  <si>
    <t>VOZÍK MECHANICKÝ ZÁKLADNÍ DMA 218-24 WHD</t>
  </si>
  <si>
    <t>RYCHLOUP. ZADNÍ KOLA, ADAPTÉR TĚŽIŠTĚ</t>
  </si>
  <si>
    <t>Amoxicilin a enzymový inhibitor</t>
  </si>
  <si>
    <t>12494</t>
  </si>
  <si>
    <t>AUGMENTIN 1 G</t>
  </si>
  <si>
    <t>Antiagregancia kromě heparinu, kombinace</t>
  </si>
  <si>
    <t>57363</t>
  </si>
  <si>
    <t>AGGRENOX</t>
  </si>
  <si>
    <t>POR CPS RDR 30</t>
  </si>
  <si>
    <t>57364</t>
  </si>
  <si>
    <t>POR CPS RDR 60</t>
  </si>
  <si>
    <t>Atorvastatin</t>
  </si>
  <si>
    <t>50311</t>
  </si>
  <si>
    <t>TULIP 10 MG POTAHOVANÉ TABLETY</t>
  </si>
  <si>
    <t>Betaxolol</t>
  </si>
  <si>
    <t>Ciprofloxacin</t>
  </si>
  <si>
    <t>Desloratadin</t>
  </si>
  <si>
    <t>26331</t>
  </si>
  <si>
    <t>AERIUS 5 MG</t>
  </si>
  <si>
    <t>POR TBL FLM 100X5MG</t>
  </si>
  <si>
    <t>Diosmin, kombinace</t>
  </si>
  <si>
    <t>201992</t>
  </si>
  <si>
    <t>POR TBL FLM 120X500MG</t>
  </si>
  <si>
    <t>Drospirenon a ethinylestradiol</t>
  </si>
  <si>
    <t>164778</t>
  </si>
  <si>
    <t>JANGEE 0,02 MG/3 MG 28 POTAHOVANÝCH TABLET</t>
  </si>
  <si>
    <t>POR TBL FLM 3X28</t>
  </si>
  <si>
    <t>Drotaverin</t>
  </si>
  <si>
    <t>107807</t>
  </si>
  <si>
    <t>POR TBL NOB 20X40MG</t>
  </si>
  <si>
    <t>Erdostein</t>
  </si>
  <si>
    <t>95560</t>
  </si>
  <si>
    <t>ERDOMED</t>
  </si>
  <si>
    <t>POR CPS DUR 30X300MG</t>
  </si>
  <si>
    <t>199680</t>
  </si>
  <si>
    <t>POR CPS DUR 60X300MG</t>
  </si>
  <si>
    <t>Fentermin</t>
  </si>
  <si>
    <t>97375</t>
  </si>
  <si>
    <t>ADIPEX RETARD</t>
  </si>
  <si>
    <t>POR CPS RML 30X15MG</t>
  </si>
  <si>
    <t>Flukonazol</t>
  </si>
  <si>
    <t>47439</t>
  </si>
  <si>
    <t>MYCOMAX 150</t>
  </si>
  <si>
    <t>POR CPS DUR 3X150MG</t>
  </si>
  <si>
    <t>Jiná antibiotika pro lokální aplikaci</t>
  </si>
  <si>
    <t>DRM UNG 1X10GM</t>
  </si>
  <si>
    <t>Klarithromycin</t>
  </si>
  <si>
    <t>32546</t>
  </si>
  <si>
    <t>KLACID SR</t>
  </si>
  <si>
    <t>POR TBL RET 14X500MG-DOUBLE BL</t>
  </si>
  <si>
    <t>53189</t>
  </si>
  <si>
    <t>POR TBL RET 7X500MG</t>
  </si>
  <si>
    <t>75490</t>
  </si>
  <si>
    <t>KLACID 250</t>
  </si>
  <si>
    <t>POR TBL FLM 14X250MG</t>
  </si>
  <si>
    <t>83615</t>
  </si>
  <si>
    <t>Klopidogrel</t>
  </si>
  <si>
    <t>141036</t>
  </si>
  <si>
    <t>POR TBL FLM 90X75MG</t>
  </si>
  <si>
    <t>Klotrimazol</t>
  </si>
  <si>
    <t>58654</t>
  </si>
  <si>
    <t>CLOTRIMAZOL AL 200</t>
  </si>
  <si>
    <t>VAG TBL 3X200MG+APL</t>
  </si>
  <si>
    <t>86397</t>
  </si>
  <si>
    <t>CLOTRIMAZOL AL 1%</t>
  </si>
  <si>
    <t>DRM CRM 1X50GM 1%</t>
  </si>
  <si>
    <t>Levothyroxin, sodná sůl</t>
  </si>
  <si>
    <t>47133</t>
  </si>
  <si>
    <t>LETROX 150</t>
  </si>
  <si>
    <t>POR TBL NOB 100X150RG</t>
  </si>
  <si>
    <t>69191</t>
  </si>
  <si>
    <t>EUTHYROX 150 MIKROGRAMŮ</t>
  </si>
  <si>
    <t>Losartan a diuretika</t>
  </si>
  <si>
    <t>97027</t>
  </si>
  <si>
    <t>LORISTA H 50 MG/12,5 MG</t>
  </si>
  <si>
    <t>POR TBL FLM 28X50/12.5MG</t>
  </si>
  <si>
    <t>Methylprednisolon</t>
  </si>
  <si>
    <t>90044</t>
  </si>
  <si>
    <t>DEPO-MEDROL 40 MG/ML</t>
  </si>
  <si>
    <t>INJ SUS 1X1ML/40MG</t>
  </si>
  <si>
    <t>Mometason</t>
  </si>
  <si>
    <t>16457</t>
  </si>
  <si>
    <t>Multienzymové přípravky (lipáza, proteáza apod.)</t>
  </si>
  <si>
    <t>192390</t>
  </si>
  <si>
    <t>POR TBL ENT 60X220MG</t>
  </si>
  <si>
    <t>Prednison</t>
  </si>
  <si>
    <t>42591</t>
  </si>
  <si>
    <t>RECTODELT 100 MG</t>
  </si>
  <si>
    <t>RCT SUP 4X100MG</t>
  </si>
  <si>
    <t>Rosuvastatin</t>
  </si>
  <si>
    <t>159121</t>
  </si>
  <si>
    <t>APO-ROSUVASTATIN 20 MG</t>
  </si>
  <si>
    <t>159115</t>
  </si>
  <si>
    <t>APO-ROSUVASTATIN 10 MG</t>
  </si>
  <si>
    <t>Salbutamol</t>
  </si>
  <si>
    <t>Sumatriptan</t>
  </si>
  <si>
    <t>115451</t>
  </si>
  <si>
    <t>SUMATRIPTAN ACTAVIS 50 MG</t>
  </si>
  <si>
    <t>POR TBL OBD 24X50MG</t>
  </si>
  <si>
    <t>Theofylin</t>
  </si>
  <si>
    <t>61238</t>
  </si>
  <si>
    <t>THEOPLUS 300</t>
  </si>
  <si>
    <t>POR TBL PRO 30X300MG</t>
  </si>
  <si>
    <t>Tolperison</t>
  </si>
  <si>
    <t>MYDOCALM 150 MG</t>
  </si>
  <si>
    <t>Uhličitan vápenatý</t>
  </si>
  <si>
    <t>53439</t>
  </si>
  <si>
    <t>VITACALCIN TABLETY</t>
  </si>
  <si>
    <t>POR TBL NOB 60X250MG</t>
  </si>
  <si>
    <t>Valsartan</t>
  </si>
  <si>
    <t>182099</t>
  </si>
  <si>
    <t>VALSARTAN KRKA 80 MG</t>
  </si>
  <si>
    <t>POR TBL FLM 98X80MG</t>
  </si>
  <si>
    <t>182098</t>
  </si>
  <si>
    <t>POR TBL FLM 90X80MG</t>
  </si>
  <si>
    <t>182097</t>
  </si>
  <si>
    <t>POR TBL FLM 84X80MG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</si>
  <si>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</si>
  <si>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</si>
  <si>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</si>
  <si>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</si>
  <si>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</si>
  <si>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</si>
  <si>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63875</t>
  </si>
  <si>
    <t>BANDÁŽ BEDERNÍ ÚPLETOVÁ S VÝZTUHAMI</t>
  </si>
  <si>
    <t>LUMBAMED BASIC, 5 VELIKOSTÍ</t>
  </si>
  <si>
    <t>23412</t>
  </si>
  <si>
    <t>ORTÉZA-DĚTSKÁ DO 18TI LET-SPECIÁLNÍ</t>
  </si>
  <si>
    <t>S KONSTRUK.ZÁKLADEM Z ODLEH.MAT.(TITAN,KARBON),NEBO VYUŽITÍM ATYP.KONSTR.DÍLŮ</t>
  </si>
  <si>
    <t>Jiná kapiláry stabilizující látky</t>
  </si>
  <si>
    <t>POR TBL ENT 30X20MG</t>
  </si>
  <si>
    <t>Kodein, kombinace kromě psycholeptik</t>
  </si>
  <si>
    <t>POR TBL NOB 10</t>
  </si>
  <si>
    <t>Nadroparin</t>
  </si>
  <si>
    <t>Sulfadiazin, stříbrná sůl, kombinace</t>
  </si>
  <si>
    <t>14873</t>
  </si>
  <si>
    <t>IALUGEN PLUS</t>
  </si>
  <si>
    <t>DRM LIG IPR 10KS(10X10CM)</t>
  </si>
  <si>
    <t>Tramadol, kombinace</t>
  </si>
  <si>
    <t>17926</t>
  </si>
  <si>
    <t>ZALDIAR</t>
  </si>
  <si>
    <t>200525</t>
  </si>
  <si>
    <t>POR TBL FLM 4X1GM</t>
  </si>
  <si>
    <t>Doxycyklin</t>
  </si>
  <si>
    <t>POR TBL NOB 10X200MG</t>
  </si>
  <si>
    <t>Klindamycin, kombinace</t>
  </si>
  <si>
    <t>169741</t>
  </si>
  <si>
    <t>DUAC GEL</t>
  </si>
  <si>
    <t>DRM GEL 50 GM</t>
  </si>
  <si>
    <t>Metronidazol</t>
  </si>
  <si>
    <t>2430</t>
  </si>
  <si>
    <t>ENTIZOL</t>
  </si>
  <si>
    <t>VAG TBL 10X500MG</t>
  </si>
  <si>
    <t>Nystatin, kombinace</t>
  </si>
  <si>
    <t>VAG GLB 8</t>
  </si>
  <si>
    <t>Ofloxacin</t>
  </si>
  <si>
    <t>55636</t>
  </si>
  <si>
    <t>OFLOXIN 200</t>
  </si>
  <si>
    <t>POR TBL FLM 10X200MG</t>
  </si>
  <si>
    <t>Ketokonazol</t>
  </si>
  <si>
    <t>67150</t>
  </si>
  <si>
    <t>NIZORAL</t>
  </si>
  <si>
    <t>DRM CRM 1X15GM/300MG</t>
  </si>
  <si>
    <t>188259</t>
  </si>
  <si>
    <t>DUAC 10 MG/G + 30 MG/G GEL</t>
  </si>
  <si>
    <t>DRM GEL 30GM</t>
  </si>
  <si>
    <t>11811</t>
  </si>
  <si>
    <t>ORTÉZA LOKETNÍ SILISTAB EPI 2305</t>
  </si>
  <si>
    <t>PRUŽNÝ MATERIÁL, SILIK.PELOTY, PŘEDLOKETNÍ EPI PÁSKA</t>
  </si>
  <si>
    <t>Eletriptan</t>
  </si>
  <si>
    <t>59768</t>
  </si>
  <si>
    <t>RELPAX 80 MG</t>
  </si>
  <si>
    <t>POR TBL FLM 2X80MG-ACL</t>
  </si>
  <si>
    <t>POR CPS ETD 90X20MG SKLO</t>
  </si>
  <si>
    <t>Ranitidin</t>
  </si>
  <si>
    <t>Tramadol</t>
  </si>
  <si>
    <t>42780</t>
  </si>
  <si>
    <t>TRALGIT SR 200</t>
  </si>
  <si>
    <t>179333</t>
  </si>
  <si>
    <t>DORETA 75 MG/650 MG</t>
  </si>
  <si>
    <t>132654</t>
  </si>
  <si>
    <t>94933</t>
  </si>
  <si>
    <t>POR TBL FLM 14X1GM+SÁČ</t>
  </si>
  <si>
    <t>Ibuprofen</t>
  </si>
  <si>
    <t>147943</t>
  </si>
  <si>
    <t>NUROFEN PRO DĚTI 4% JAHODA</t>
  </si>
  <si>
    <t>POR SUS 1X100ML</t>
  </si>
  <si>
    <t>DORSIFLEX 200 MG</t>
  </si>
  <si>
    <t>Meloxikam</t>
  </si>
  <si>
    <t>22562</t>
  </si>
  <si>
    <t>ARTRILOM 15 MG</t>
  </si>
  <si>
    <t>POR TBL NOB 10X15MG</t>
  </si>
  <si>
    <t>Síran železnatý a kyselina listová</t>
  </si>
  <si>
    <t>92160</t>
  </si>
  <si>
    <t>TARDYFERON-FOL</t>
  </si>
  <si>
    <t>97655</t>
  </si>
  <si>
    <t>DOXYBENE 100 MG</t>
  </si>
  <si>
    <t>POR CPS MOL 20X100MG</t>
  </si>
  <si>
    <t>Flutikason</t>
  </si>
  <si>
    <t>30685</t>
  </si>
  <si>
    <t>NASOFAN</t>
  </si>
  <si>
    <t>NAS SPR SUS 120 DÁV</t>
  </si>
  <si>
    <t>Sulfamethoxazol a trimethoprim</t>
  </si>
  <si>
    <t>POR TBL NOB 20X480MG</t>
  </si>
  <si>
    <t>93108</t>
  </si>
  <si>
    <t>ORTÉZA ZÁPĚSTÍ LIGAFLEX CLASSIC 2435 P/L</t>
  </si>
  <si>
    <t>PEVNÁ ORTÉZA, ODSTRANITELNÉ DLAHY PROSTUPNÉ RTG</t>
  </si>
  <si>
    <t>Aciklovir</t>
  </si>
  <si>
    <t>13705</t>
  </si>
  <si>
    <t>ZOVIRAX 800 MG</t>
  </si>
  <si>
    <t>POR TBL NOB 35X800MG</t>
  </si>
  <si>
    <t>32064</t>
  </si>
  <si>
    <t>INJ SOL 10X1ML</t>
  </si>
  <si>
    <t>32063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</si>
  <si>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</si>
  <si>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</si>
  <si>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</si>
  <si>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</si>
  <si>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</si>
  <si>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H03AA01 - Levothyroxin, sodná sůl</t>
  </si>
  <si>
    <t>J01FA10 - Azithromycin</t>
  </si>
  <si>
    <t>J01FA10</t>
  </si>
  <si>
    <t>H03AA01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</si>
  <si>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</si>
  <si>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</si>
  <si>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</si>
  <si>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</si>
  <si>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</si>
  <si>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</si>
  <si>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</si>
  <si>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</si>
  <si>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</si>
  <si>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</si>
  <si>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Obinadlo pruban č.  9 427309</t>
  </si>
  <si>
    <t>ZA338</t>
  </si>
  <si>
    <t>Obinadlo hydrofilní   6 cm x   5 m 13005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</si>
  <si>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</si>
  <si>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</si>
  <si>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</si>
  <si>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</si>
  <si>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</si>
  <si>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</si>
  <si>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ZA446</t>
  </si>
  <si>
    <t>Vata buničitá přířezy 20 x 30 cm 1230200129</t>
  </si>
  <si>
    <t>ZA459</t>
  </si>
  <si>
    <t>Kompresa AB 10 x 20 cm / 1 ks sterilní NT savá 1230114021</t>
  </si>
  <si>
    <t>ZA562</t>
  </si>
  <si>
    <t>Náplast cosmopor i. v. 6 x 8 cm 9008054</t>
  </si>
  <si>
    <t>ZA569</t>
  </si>
  <si>
    <t>Podkolenky cambren C  K3 velké 997396/2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</si>
  <si>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</si>
  <si>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</si>
  <si>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</si>
  <si>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</si>
  <si>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</si>
  <si>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</si>
  <si>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</si>
  <si>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</si>
  <si>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</si>
  <si>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</si>
  <si>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</si>
  <si>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</si>
  <si>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</si>
  <si>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 xml:space="preserve">Kompresa NT 7,5 x 7,5 cm / 2 ks sterilní 26510 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</si>
  <si>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</si>
  <si>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</si>
  <si>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</si>
  <si>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</si>
  <si>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</si>
  <si>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</si>
  <si>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</si>
  <si>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</si>
  <si>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</si>
  <si>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</si>
  <si>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ZF716</t>
  </si>
  <si>
    <t>Obinadlo fixační peha-haft 6cm á 20 m 9324471</t>
  </si>
  <si>
    <t>ZL997</t>
  </si>
  <si>
    <t>Obinadlo hyrofilní sterilní 10 cm x 5 m  004310174</t>
  </si>
  <si>
    <t>ZA730</t>
  </si>
  <si>
    <t>Mandren zelený 4219120</t>
  </si>
  <si>
    <t>ZA737</t>
  </si>
  <si>
    <t>Filtr mini spike modrý 4550234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</si>
  <si>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</si>
  <si>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</si>
  <si>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</si>
  <si>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</si>
  <si>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</si>
  <si>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</si>
  <si>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</si>
  <si>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</si>
  <si>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</si>
  <si>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</si>
  <si>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</si>
  <si>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</si>
  <si>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ZB173</t>
  </si>
  <si>
    <t>Maska kyslíková s hadičkou a nosní svorkou dospělá H-103013, OS/100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</si>
  <si>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</si>
  <si>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</si>
  <si>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</si>
  <si>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</si>
  <si>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</si>
  <si>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</si>
  <si>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</si>
  <si>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</si>
  <si>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ZB767</t>
  </si>
  <si>
    <t>Jehla vakuová 226/38 mm černá 450075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</si>
  <si>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</si>
  <si>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</si>
  <si>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</si>
  <si>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</si>
  <si>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</si>
  <si>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</si>
  <si>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</si>
  <si>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</si>
  <si>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</si>
  <si>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</si>
  <si>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</si>
  <si>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</si>
  <si>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</si>
  <si>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</si>
  <si>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</si>
  <si>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</si>
  <si>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</si>
  <si>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</si>
  <si>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</si>
  <si>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</si>
  <si>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</si>
  <si>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</si>
  <si>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</si>
  <si>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</si>
  <si>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</si>
  <si>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</si>
  <si>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</si>
  <si>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</si>
  <si>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</si>
  <si>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</si>
  <si>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</si>
  <si>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</si>
  <si>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</si>
  <si>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</si>
  <si>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</si>
  <si>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</si>
  <si>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</si>
  <si>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</si>
  <si>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</si>
  <si>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ZK799</t>
  </si>
  <si>
    <t>Zátka combi červená 4495101</t>
  </si>
  <si>
    <t>ZL105</t>
  </si>
  <si>
    <t xml:space="preserve">Nástavec pro odběr moče ke zkumavce vacuete GREI450251DE </t>
  </si>
  <si>
    <t>Nástavec pro odběr moče ke zkumavce vacuete 450251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</si>
  <si>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</si>
  <si>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</si>
  <si>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</si>
  <si>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</si>
  <si>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</si>
  <si>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</si>
  <si>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ZI167</t>
  </si>
  <si>
    <t>Zkumavka EmptyTube bílá PFPM913S</t>
  </si>
  <si>
    <t>ZA715</t>
  </si>
  <si>
    <t>Set infuzní intrafix 4062957</t>
  </si>
  <si>
    <t>ZA832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</si>
  <si>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</si>
  <si>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</si>
  <si>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</si>
  <si>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</si>
  <si>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</si>
  <si>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</si>
  <si>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</si>
  <si>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</si>
  <si>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</si>
  <si>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</si>
  <si>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</si>
  <si>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</si>
  <si>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</si>
  <si>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</si>
  <si>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</si>
  <si>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</si>
  <si>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</si>
  <si>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</si>
  <si>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</si>
  <si>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</si>
  <si>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</si>
  <si>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</si>
  <si>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</si>
  <si>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</si>
  <si>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</si>
  <si>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</si>
  <si>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</si>
  <si>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</si>
  <si>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</si>
  <si>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</si>
  <si>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ZA425</t>
  </si>
  <si>
    <t>Obinadlo hydrofilní 10 cm x   5 m 13007</t>
  </si>
  <si>
    <t>ZA547</t>
  </si>
  <si>
    <t>Krytí inadine nepřilnavé 9,5 x 9,5 cm 1/10 SYS01512EE</t>
  </si>
  <si>
    <t>ZA557</t>
  </si>
  <si>
    <t>Kompresa gáza sterilní 10 x 20 cm / 5 ks 26013</t>
  </si>
  <si>
    <t>ZA576</t>
  </si>
  <si>
    <t>Mediset pro močovou katetriz. á 20 ks 4552710</t>
  </si>
  <si>
    <t>ZD668</t>
  </si>
  <si>
    <t>Kompresa gáza 10 x 10 cm / 5 ks sterilní 1325019275</t>
  </si>
  <si>
    <t>ZI558</t>
  </si>
  <si>
    <t>Náplast curapor   7 x   5 cm 22 120 ( náhrada za cosmopor )</t>
  </si>
  <si>
    <t>Náplast curapor   7 x   5 cm 22120 ( náhrada za cosmopor )</t>
  </si>
  <si>
    <t>ZL791</t>
  </si>
  <si>
    <t>Obvaz sterilní hotový č. 4 002370873</t>
  </si>
  <si>
    <t>ZE396</t>
  </si>
  <si>
    <t>Krytí mastný tyl grassolind 7,5 x 10 cm bal. á 10 ks 499313</t>
  </si>
  <si>
    <t>ZA727</t>
  </si>
  <si>
    <t>Kontejner 30 ml sterilní 331690251750</t>
  </si>
  <si>
    <t>ZA733</t>
  </si>
  <si>
    <t>Mandren modrý 4215095</t>
  </si>
  <si>
    <t>ZA738</t>
  </si>
  <si>
    <t>Filtr mini spike zelený 4550242</t>
  </si>
  <si>
    <t>ZA965</t>
  </si>
  <si>
    <t>Stříkačka inzulínová omnican 1 ml 100j bal. á 100 ks 9151141S</t>
  </si>
  <si>
    <t>ZB006</t>
  </si>
  <si>
    <t>Teploměr digitální thermoval basic 9250391</t>
  </si>
  <si>
    <t>Maska kyslíková s hadičkou a nosní svorkou dospělá H-103013</t>
  </si>
  <si>
    <t>ZB724</t>
  </si>
  <si>
    <t>Kapilára sedimentační kalibrovaná 727111</t>
  </si>
  <si>
    <t>ZB762</t>
  </si>
  <si>
    <t>Zkumavka červená 6 ml 456092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</si>
  <si>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</si>
  <si>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</si>
  <si>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</si>
  <si>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</si>
  <si>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</si>
  <si>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</si>
  <si>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ZB268</t>
  </si>
  <si>
    <t>Stojan sedimentační 836 072</t>
  </si>
  <si>
    <t>ZK735</t>
  </si>
  <si>
    <t>Konektor bezjehlový caresite bal. á 200 ks dohodnutá cena 7,93 Kč bez DPH 415122</t>
  </si>
  <si>
    <t>ZL718</t>
  </si>
  <si>
    <t>Kanyla introcan safety 3 růžová 20G bal. á 50 ks 4251130-01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</si>
  <si>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</si>
  <si>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</si>
  <si>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</si>
  <si>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</si>
  <si>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</si>
  <si>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</si>
  <si>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Set infuzní intrafix primeline classic 150 cm 4062957</t>
  </si>
  <si>
    <t>ZM291</t>
  </si>
  <si>
    <t>Rukavice nitril sempercare bez p. S bal. á 200 ks 30802</t>
  </si>
  <si>
    <t>ZA329</t>
  </si>
  <si>
    <t>Obinadlo fixa crep   6 cm x 4 m 1323100102</t>
  </si>
  <si>
    <t>ZA439</t>
  </si>
  <si>
    <t>Obinadlo pruban č.  6 427306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</si>
  <si>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</si>
  <si>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</si>
  <si>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</si>
  <si>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</si>
  <si>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</si>
  <si>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</si>
  <si>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ZF076</t>
  </si>
  <si>
    <t>Tampon sterilní stáčený 19 x 20 cm / 3 ks 0444</t>
  </si>
  <si>
    <t>ZA417</t>
  </si>
  <si>
    <t>Krytí mastný tyl lomatuell H 10 x 20, á 10 ks, 23316</t>
  </si>
  <si>
    <t>ZF042</t>
  </si>
  <si>
    <t>Krytí mastný tyl jelonet 10 x 10 cm á 10 ks 7404</t>
  </si>
  <si>
    <t>ZA897</t>
  </si>
  <si>
    <t>Nůž na stehy krátký sterilní bal. á 100 ks 11.000.00.010</t>
  </si>
  <si>
    <t>ZB231</t>
  </si>
  <si>
    <t>Pinzeta anatomická 14 cm P00894</t>
  </si>
  <si>
    <t>ZB759</t>
  </si>
  <si>
    <t>Zkumavka červená 8 ml gel 455071</t>
  </si>
  <si>
    <t>ZB776</t>
  </si>
  <si>
    <t>Zkumavka zelená 3 ml 454082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</si>
  <si>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</si>
  <si>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</si>
  <si>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</si>
  <si>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</si>
  <si>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</si>
  <si>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</si>
  <si>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</si>
  <si>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</si>
  <si>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</si>
  <si>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</si>
  <si>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</si>
  <si>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</si>
  <si>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</si>
  <si>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</si>
  <si>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</si>
  <si>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</si>
  <si>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ZA617</t>
  </si>
  <si>
    <t>Tampon TC-OC k ošetření dutiny ústní á 250 ks 12240</t>
  </si>
  <si>
    <t>ZC701</t>
  </si>
  <si>
    <t>Náplast tegaderm 10,0 cm x 11,5 cm bal. á 50 ks oválný 9546HP</t>
  </si>
  <si>
    <t>ZC885</t>
  </si>
  <si>
    <t>Náplast omnifix E 10 cm x 10 m 900650</t>
  </si>
  <si>
    <t>ZD104</t>
  </si>
  <si>
    <t>Náplast omniplast 10,0 cm x 10,0 m 9004472 (900535)</t>
  </si>
  <si>
    <t>ZD570</t>
  </si>
  <si>
    <t>Obvaz nosu Funda nesterilní 0251</t>
  </si>
  <si>
    <t>ZD633</t>
  </si>
  <si>
    <t>Krytí mepilex border sacrum 18 x 18 cm bal. á 5 ks 282000-01</t>
  </si>
  <si>
    <t>ZI602</t>
  </si>
  <si>
    <t>Náplast curapor 10 x 34 cm 22126 ( náhrada za cosmopor )</t>
  </si>
  <si>
    <t>ZI977</t>
  </si>
  <si>
    <t>Kanystr s gelem V.A.C. 500 ml M6275063</t>
  </si>
  <si>
    <t>ZA499</t>
  </si>
  <si>
    <t>Krytí allevyn-tracheostomické 9 x 9 cm bal. á 10 ks 66007640</t>
  </si>
  <si>
    <t>ZD746</t>
  </si>
  <si>
    <t>Krytí atrauman Ag 10 x 10 cm bal. á 3 ks 499572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</si>
  <si>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</si>
  <si>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</si>
  <si>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</si>
  <si>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</si>
  <si>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ZK087</t>
  </si>
  <si>
    <t>Krém cavilon ochranný bariérový á 28 g bal. á 12 ks 3391E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</si>
  <si>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</si>
  <si>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</si>
  <si>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</si>
  <si>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</si>
  <si>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</si>
  <si>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</si>
  <si>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</si>
  <si>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</si>
  <si>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</si>
  <si>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</si>
  <si>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ZA551</t>
  </si>
  <si>
    <t>Kompresa gáza 10 x 20 cm / 3 ks sterilní karton á 1200 ks 26016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</si>
  <si>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</si>
  <si>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</si>
  <si>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</si>
  <si>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</si>
  <si>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</si>
  <si>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</si>
  <si>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</si>
  <si>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</si>
  <si>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ZA858</t>
  </si>
  <si>
    <t>Souprava infuzní dosifix 4037014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</si>
  <si>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</si>
  <si>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</si>
  <si>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</si>
  <si>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</si>
  <si>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</si>
  <si>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</si>
  <si>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</si>
  <si>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8.5 mm s manž. bal. á 20 ks 100/199/085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</si>
  <si>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</si>
  <si>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</si>
  <si>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</si>
  <si>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</si>
  <si>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</si>
  <si>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</si>
  <si>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ZB488</t>
  </si>
  <si>
    <t>Sprej cavilon 28 ml bal. á 12 ks 3346E</t>
  </si>
  <si>
    <t>ZB543</t>
  </si>
  <si>
    <t>Souprava odběrová tracheální G05206</t>
  </si>
  <si>
    <t>ZB736</t>
  </si>
  <si>
    <t>Stříkačka janett 3-dílná 100 ml vyplachovací adaptér L bal. á 50 ks 2022C30</t>
  </si>
  <si>
    <t>Stříkačka janett 3-dílná 100 ml sterilní vyplachovací adaptér L bal. á 50 ks 2022C30</t>
  </si>
  <si>
    <t>ZB772</t>
  </si>
  <si>
    <t>Přechodka adaptér luer 450070</t>
  </si>
  <si>
    <t>ZB794</t>
  </si>
  <si>
    <t>Lžíce laryngoskopická 4 bal. á 10 ks DS.2940.150.25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</si>
  <si>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</si>
  <si>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</si>
  <si>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</si>
  <si>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</si>
  <si>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ZB844</t>
  </si>
  <si>
    <t>Esmarch 60 x 1250 KVS 06125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</si>
  <si>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</si>
  <si>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</si>
  <si>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</si>
  <si>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</si>
  <si>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</si>
  <si>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</si>
  <si>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</si>
  <si>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</si>
  <si>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</si>
  <si>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</si>
  <si>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</si>
  <si>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</si>
  <si>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</si>
  <si>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</si>
  <si>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</si>
  <si>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ZC498</t>
  </si>
  <si>
    <t>Držák močových sáčků UH 800800100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</si>
  <si>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</si>
  <si>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</si>
  <si>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</si>
  <si>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</si>
  <si>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</si>
  <si>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</si>
  <si>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</si>
  <si>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</si>
  <si>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</si>
  <si>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</si>
  <si>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ZD458</t>
  </si>
  <si>
    <t>Spojka vrapovaná roztaž.rovná 15F bal. á 50 ks 038-61-311</t>
  </si>
  <si>
    <t>ZD462</t>
  </si>
  <si>
    <t>Nos umělý termotrach 038-41-250</t>
  </si>
  <si>
    <t>ZD650</t>
  </si>
  <si>
    <t>Aquapak - sterilní voda 340 ml s adaptérem bal. á 20 ks 400340</t>
  </si>
  <si>
    <t>ZD980</t>
  </si>
  <si>
    <t>Kanyla vasofix 18G zelená safety 4269136S-01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</si>
  <si>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</si>
  <si>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</si>
  <si>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</si>
  <si>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</si>
  <si>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ZG893</t>
  </si>
  <si>
    <t>Rouška prošívaná na popáleniny 40 x 60 cm karton á 30 ks 28510</t>
  </si>
  <si>
    <t>ZH815</t>
  </si>
  <si>
    <t>Komprese RAYBAND TM bal. á 10 ks LEP LPYP 20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</si>
  <si>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</si>
  <si>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</si>
  <si>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</si>
  <si>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</si>
  <si>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</si>
  <si>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</si>
  <si>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</si>
  <si>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</si>
  <si>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</si>
  <si>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</si>
  <si>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ZK798</t>
  </si>
  <si>
    <t xml:space="preserve">Zátka combi modrá 4495152 </t>
  </si>
  <si>
    <t>Zátka combi modrá 4495152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</si>
  <si>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</si>
  <si>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</si>
  <si>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</si>
  <si>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</si>
  <si>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</si>
  <si>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</si>
  <si>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</si>
  <si>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</si>
  <si>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ZA725</t>
  </si>
  <si>
    <t>Kanyla TS 8,0 s manžetou bal. á 10 ks 100/860/080</t>
  </si>
  <si>
    <t>ZA840</t>
  </si>
  <si>
    <t xml:space="preserve">Kanyla ET 9,5 s manžetou bal. á 10 ks 9495E </t>
  </si>
  <si>
    <t>ZB056</t>
  </si>
  <si>
    <t>Kanyla TS 8,5 s manžetou bal. á 10 ks 100/800/085</t>
  </si>
  <si>
    <t>ZB310</t>
  </si>
  <si>
    <t>Kanyla ET 8.0 mm s manž.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</si>
  <si>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</si>
  <si>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</si>
  <si>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</si>
  <si>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</si>
  <si>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</si>
  <si>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</si>
  <si>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ZB851</t>
  </si>
  <si>
    <t>Elektroda EKG ARBO H66 bal. á 300 ks 31.1663.21</t>
  </si>
  <si>
    <t>ZC351</t>
  </si>
  <si>
    <t>Systém odsávací uzavřený CH14 jednocestný 30 cm 72 hod. bal. á 20 ks Z115-14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</si>
  <si>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</si>
  <si>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</si>
  <si>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</si>
  <si>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</si>
  <si>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</si>
  <si>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</si>
  <si>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ZD461</t>
  </si>
  <si>
    <t>Maska tracheostomická pro dospělé bal. á 50 ks 032-10-091</t>
  </si>
  <si>
    <t>ZE428</t>
  </si>
  <si>
    <t>Kanyla introcan safety G14 4251717-01</t>
  </si>
  <si>
    <t>ZF295</t>
  </si>
  <si>
    <t>Okruh anesteziologický 1,6 m s nízkou poddajností 038-01-130</t>
  </si>
  <si>
    <t>ZI239</t>
  </si>
  <si>
    <t>Čidlo saturační na čelo oxi-max bal. á 24 ks MAX-FAST-I</t>
  </si>
  <si>
    <t>Konektor bezjehlový caresite bal. á 200 ks dohodnutá cena 9,60 Kč 415122</t>
  </si>
  <si>
    <t>ZL717</t>
  </si>
  <si>
    <t>Kanyla introcan safety 3 modrá 22G bal. á 50 ks 4251128-01</t>
  </si>
  <si>
    <t>ZB941</t>
  </si>
  <si>
    <t>Systém odsávací uzavřený TC CH14 wet pack 30,5 cm / 72 h 22701356-5</t>
  </si>
  <si>
    <t>Systém odsávací uzavřený TC CH14 wet pack 30,5 cm / 72 h 2270135-5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</si>
  <si>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</si>
  <si>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</si>
  <si>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</si>
  <si>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</si>
  <si>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ZE081</t>
  </si>
  <si>
    <t>Manžeta TK k monitoru Datex a další dvouhadičková NIBP dospělá 25 - 35 cm  NIBPHPA2</t>
  </si>
  <si>
    <t>ZB309</t>
  </si>
  <si>
    <t>Kanyla ET 7.5 mm s manž. bal. á 20 ks 100/199/075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</si>
  <si>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</si>
  <si>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</si>
  <si>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</si>
  <si>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</si>
  <si>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ZE178</t>
  </si>
  <si>
    <t>Aquapak - sterilní voda 340 ml bez adaptéru bal. á 20 ks 400301</t>
  </si>
  <si>
    <t>ZD223</t>
  </si>
  <si>
    <t>Čidlo průtoku vzduchu-flow senzor 281637(279331)</t>
  </si>
  <si>
    <t>ZB389</t>
  </si>
  <si>
    <t xml:space="preserve">Kanyla ET 9,0 s manžetou bal. á 10 ks 9590E </t>
  </si>
  <si>
    <t>ZD499</t>
  </si>
  <si>
    <t>Manžeta TK dvouhadičková k monitoru Dash omyvatelná dospělá 14 x 50 cm KVS M2 5ZOM C13</t>
  </si>
  <si>
    <t>ZE374</t>
  </si>
  <si>
    <t>Kanyla ET se sáním nad manžetou SACETT I.D. 8,5 mm 100/189/085</t>
  </si>
  <si>
    <t>ZE373</t>
  </si>
  <si>
    <t>Kanyla ET se sáním nad manžetou SACETT I.D. 7,5 mm 100/189/075</t>
  </si>
  <si>
    <t>ZF196</t>
  </si>
  <si>
    <t>Kanyla ET se sáním nad manžetou SACETT I.D. 8,0 mm 100/189/080</t>
  </si>
  <si>
    <t>ZL525</t>
  </si>
  <si>
    <t>Snímač somasensor pro INVOS cerebrální oxymetrii pro dospělé bal. á 10 ks SAFB-SMX 10</t>
  </si>
  <si>
    <t>ZM320</t>
  </si>
  <si>
    <t>Membrána BSA k plicnímu ventilátoru Hamilton  bal. á 5 ks 151233</t>
  </si>
  <si>
    <t>ZM314</t>
  </si>
  <si>
    <t>Vak jednorázový k odsávačce flovac 2l hadice 1,8 m 000-036-031</t>
  </si>
  <si>
    <t>ZF514</t>
  </si>
  <si>
    <t>Kolénko-konektor dvojitě otočné s ods. portem 010-645</t>
  </si>
  <si>
    <t>ZF428</t>
  </si>
  <si>
    <t>Systém hrudní drenáže atrium 2 cestný 3620-100</t>
  </si>
  <si>
    <t>ZB495</t>
  </si>
  <si>
    <t>Krytka expir.ventilu 151228</t>
  </si>
  <si>
    <t>KD593</t>
  </si>
  <si>
    <t>katetr nelaton Ch12 MPI:110012</t>
  </si>
  <si>
    <t>KD602</t>
  </si>
  <si>
    <t>cévka tiemann Ch12 MPI:120012</t>
  </si>
  <si>
    <t>katetr tiemann Ch12 MPI:120012</t>
  </si>
  <si>
    <t>KD603</t>
  </si>
  <si>
    <t>cévka tiemann Ch14/40 MPI:120014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</si>
  <si>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</si>
  <si>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</si>
  <si>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</si>
  <si>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</si>
  <si>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</si>
  <si>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</si>
  <si>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</si>
  <si>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</si>
  <si>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</si>
  <si>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</si>
  <si>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</si>
  <si>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</si>
  <si>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</si>
  <si>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ZD493</t>
  </si>
  <si>
    <t>Set k měření nitrolebního tlaku Microsensor Basic Kit 82-6631</t>
  </si>
  <si>
    <t>ZB419</t>
  </si>
  <si>
    <t>Set infuzní infusomat 8700036SP</t>
  </si>
  <si>
    <t>ZA836</t>
  </si>
  <si>
    <t>Jehla injekční 0,9 x 70 mm žlutá 4665791</t>
  </si>
  <si>
    <t>ZB352</t>
  </si>
  <si>
    <t>Jehla spinocan G19 88 mm sloní kost 4501195</t>
  </si>
  <si>
    <t>Jehla spinální spinocan G19 88 mm sloní kost 4501195</t>
  </si>
  <si>
    <t>ZH201</t>
  </si>
  <si>
    <t>Jehla injekční 0,8 x 120 mm zelená 4665643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</si>
  <si>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</si>
  <si>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</si>
  <si>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</si>
  <si>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</si>
  <si>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</si>
  <si>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</si>
  <si>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</si>
  <si>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</si>
  <si>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</si>
  <si>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</si>
  <si>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</si>
  <si>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</si>
  <si>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ZM051</t>
  </si>
  <si>
    <t>Rukavice nitril promedica bez p. S bílé 6N á 100 ks 9399W2</t>
  </si>
  <si>
    <t>Rukavice nitril sempercare bez p. S bal. á 200 ks 30 802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</si>
  <si>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</si>
  <si>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</si>
  <si>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</si>
  <si>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</si>
  <si>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</si>
  <si>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</si>
  <si>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ZD053</t>
  </si>
  <si>
    <t>Čidlo ICP neurovent pro měření nitrolebního tlaku 092946</t>
  </si>
  <si>
    <t>ZB802</t>
  </si>
  <si>
    <t>Čidlo ICP neurovent PTO 5F multiparametrové 095008</t>
  </si>
  <si>
    <t>ZB750</t>
  </si>
  <si>
    <t>Hadice vrapovaná metráž dělitelná po 400 mm á 50 m 1574000/W</t>
  </si>
  <si>
    <t>Převodník tlakový PX2X2 +uzavřený odběrový set VMP172 dvojitý bal. á 10 ks T001741A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</si>
  <si>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</si>
  <si>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</si>
  <si>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</si>
  <si>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</si>
  <si>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</si>
  <si>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</si>
  <si>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</si>
  <si>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</si>
  <si>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</si>
  <si>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</si>
  <si>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</si>
  <si>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</si>
  <si>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</si>
  <si>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</si>
  <si>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</si>
  <si>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</si>
  <si>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</si>
  <si>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</si>
  <si>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</si>
  <si>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</si>
  <si>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</si>
  <si>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</si>
  <si>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ZE314</t>
  </si>
  <si>
    <t>Tampon sterilní stáčený 19 x 20 cm / 10 ks 0446</t>
  </si>
  <si>
    <t>ZF080</t>
  </si>
  <si>
    <t>Tampon šitý 12 x 47 cm karton á 300 ks 1230100311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</si>
  <si>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</si>
  <si>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</si>
  <si>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</si>
  <si>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</si>
  <si>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</si>
  <si>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</si>
  <si>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</si>
  <si>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</si>
  <si>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</si>
  <si>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</si>
  <si>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</si>
  <si>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</si>
  <si>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</si>
  <si>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</si>
  <si>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</si>
  <si>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</si>
  <si>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</si>
  <si>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</si>
  <si>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</si>
  <si>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</si>
  <si>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</si>
  <si>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</si>
  <si>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</si>
  <si>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</si>
  <si>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</si>
  <si>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</si>
  <si>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</si>
  <si>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</si>
  <si>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</si>
  <si>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</si>
  <si>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</si>
  <si>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</si>
  <si>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</si>
  <si>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</si>
  <si>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</si>
  <si>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</si>
  <si>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</si>
  <si>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</si>
  <si>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</si>
  <si>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</si>
  <si>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</si>
  <si>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</si>
  <si>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</si>
  <si>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</si>
  <si>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</si>
  <si>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</si>
  <si>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</si>
  <si>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</si>
  <si>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Elektroda unipolární jednorázová MB-100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</si>
  <si>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</si>
  <si>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</si>
  <si>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</si>
  <si>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</si>
  <si>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</si>
  <si>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</si>
  <si>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</si>
  <si>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</si>
  <si>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ZC913</t>
  </si>
  <si>
    <t>Elektroda defibrilační pro děti 0-33/BS/ 0-15 kg quick combo 11996-000093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</si>
  <si>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</si>
  <si>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</si>
  <si>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</si>
  <si>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</si>
  <si>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</si>
  <si>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</si>
  <si>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ZL807</t>
  </si>
  <si>
    <t>Kabel k jednorázovým neutrálním elektrodám CMS/E5</t>
  </si>
  <si>
    <t>ZF086</t>
  </si>
  <si>
    <t>Škrabka okrouhlá rovná ollier 16,0 mm 22,6 cm 397124140060</t>
  </si>
  <si>
    <t>ZK938</t>
  </si>
  <si>
    <t>Vrták 10BA60</t>
  </si>
  <si>
    <t>ZM142</t>
  </si>
  <si>
    <t>Pinzeta adapt. Hegenbarth délka 12 cm 13.75.82</t>
  </si>
  <si>
    <t>ZB385</t>
  </si>
  <si>
    <t>Hadice silikon 6 x 10 mm á 25 m P00272</t>
  </si>
  <si>
    <t>ZJ505</t>
  </si>
  <si>
    <t>Lžička ostrá oválná fig. 0 4,8 mm 17,2 cm 397125080120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</si>
  <si>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</si>
  <si>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</si>
  <si>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</si>
  <si>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</si>
  <si>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</si>
  <si>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</si>
  <si>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Popisovač chirurgický na kůži + sterilní pravítko fialová barva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</si>
  <si>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</si>
  <si>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</si>
  <si>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</si>
  <si>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</si>
  <si>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</si>
  <si>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</si>
  <si>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</si>
  <si>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</si>
  <si>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</si>
  <si>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</si>
  <si>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</si>
  <si>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</si>
  <si>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</si>
  <si>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</si>
  <si>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ZB069</t>
  </si>
  <si>
    <t>Držák skalpelových čepelek č. 3 BB073R</t>
  </si>
  <si>
    <t>ZH964</t>
  </si>
  <si>
    <t>Nástavec k vrtačce MIDAS rovný krátký kraniální 7 cm AS07</t>
  </si>
  <si>
    <t>ZI192</t>
  </si>
  <si>
    <t>Hadice odsávací proplachová k FH615 minop trend FH605SU</t>
  </si>
  <si>
    <t>ZM256</t>
  </si>
  <si>
    <t>Kleště mikro bioptické minop. 2 mm FF387R</t>
  </si>
  <si>
    <t>ZM152</t>
  </si>
  <si>
    <t>Kanyla odsávací Ferguson průměr 5 mm délka pracovní části 12 cm 204815</t>
  </si>
  <si>
    <t>ZM259</t>
  </si>
  <si>
    <t>Kanyla odsávací modulární nástavec S 4Fr. GF241R</t>
  </si>
  <si>
    <t>ZG275</t>
  </si>
  <si>
    <t>Tampon nasal á 10 ks 450424</t>
  </si>
  <si>
    <t>ZM261</t>
  </si>
  <si>
    <t>Kanyla odsávací modulární nástavec M 4Fr. GF251R</t>
  </si>
  <si>
    <t>ZM131</t>
  </si>
  <si>
    <t>Nůžky chirurgické tvrdokov. ostro / tupé rovné délka 14,5 cm 3.6.1964</t>
  </si>
  <si>
    <t>ZM153</t>
  </si>
  <si>
    <t>Kanyla odsávací Ferguson průměr 3 mm délka pracovní části 12 cm 649183A</t>
  </si>
  <si>
    <t>ZM260</t>
  </si>
  <si>
    <t>Kanyla odsávací modulární nástavec S 5Fr. GF242R</t>
  </si>
  <si>
    <t>ZM123</t>
  </si>
  <si>
    <t>Svorka arteriální pean Rochester-Pean rovná délka 26 cm 16.10.2026</t>
  </si>
  <si>
    <t>ZM258</t>
  </si>
  <si>
    <t>Pinzeta mikro muller 110 mm FM004R</t>
  </si>
  <si>
    <t>ZM262</t>
  </si>
  <si>
    <t>Kanyla odsávací modulární nástavec M 5Fr. GF252R</t>
  </si>
  <si>
    <t>ZH925</t>
  </si>
  <si>
    <t>Hadice silikon 2 x 4 mm á 25 m 34.000.00.102</t>
  </si>
  <si>
    <t>ZE205</t>
  </si>
  <si>
    <t>Kanyla odsávací MINOP  0° D:2,0 mm FH606SU</t>
  </si>
  <si>
    <t>ZM257</t>
  </si>
  <si>
    <t>Pinzeta mikro chirurgická minop. 2 mm 265 mm FF389R</t>
  </si>
  <si>
    <t>ZM176</t>
  </si>
  <si>
    <t>Kanyla sací Ferguson distální konec zahnutý vpravo šířka 3 mm d.prac. části 14 cm celk. délka 22 cm 649183U</t>
  </si>
  <si>
    <t>ZM161</t>
  </si>
  <si>
    <t>Kanyla odsávací Ferguson průměr 2 mm délka pracovní části 12 cm 649180A</t>
  </si>
  <si>
    <t>ZL136</t>
  </si>
  <si>
    <t>Víko pro mikrokontejner I,II zelené JK172</t>
  </si>
  <si>
    <t>ZF302</t>
  </si>
  <si>
    <t>Vrták 10BA10D</t>
  </si>
  <si>
    <t>ZM269</t>
  </si>
  <si>
    <t>Elektroda jehlová EEG subdermal 1 bal. á 24 ks S50716-002</t>
  </si>
  <si>
    <t>ZA675</t>
  </si>
  <si>
    <t>Cévka pupeční CP-01 GAM646958</t>
  </si>
  <si>
    <t>ZM267</t>
  </si>
  <si>
    <t>Elektroda jehlová EEG subdermal 1 bal. á 20 ks S44-637</t>
  </si>
  <si>
    <t>ZM268</t>
  </si>
  <si>
    <t>Elektroda jehlová EEG subdermal bal. á 20 ks S44-837</t>
  </si>
  <si>
    <t>ZL138</t>
  </si>
  <si>
    <t>Vana pro mikrokontejner II JK188</t>
  </si>
  <si>
    <t>ZM271</t>
  </si>
  <si>
    <t>Elektroda bar stimulační 2 x Disk P10-431</t>
  </si>
  <si>
    <t>ZM270</t>
  </si>
  <si>
    <t>Elektroda jehlová EEG subdermal 2 bal. á 24 ks S50716-004</t>
  </si>
  <si>
    <t>ZJ506</t>
  </si>
  <si>
    <t>Lžička ostrá oválná fig. 1 6,0 mm 17,5 cm 397125080130</t>
  </si>
  <si>
    <t>ZM272</t>
  </si>
  <si>
    <t>Elektroda stripová 6 kontaktní TS0614-E1W0</t>
  </si>
  <si>
    <t>ZM266</t>
  </si>
  <si>
    <t>Elektroda spirálová nerez 1,0 m bal. á 6 ks 019-425100</t>
  </si>
  <si>
    <t>ZM273</t>
  </si>
  <si>
    <t>Kabel spojovací pro Strip elektrodu KPI-06-726</t>
  </si>
  <si>
    <t>ZM274</t>
  </si>
  <si>
    <t>Sonda Cortex bipolární Ball 40-0016</t>
  </si>
  <si>
    <t>ZM275</t>
  </si>
  <si>
    <t>Kabel 41-0002 k sondě 2,5 m DIN konektory ZB-SO</t>
  </si>
  <si>
    <t>ZM323</t>
  </si>
  <si>
    <t>Vrták Hi-line XS spinální II 2,0 mm GE533R</t>
  </si>
  <si>
    <t>ZM322</t>
  </si>
  <si>
    <t>Vrták Hi-line XS spinální II 1,5 mm GE532R</t>
  </si>
  <si>
    <t>ZF006</t>
  </si>
  <si>
    <t>Evicel Fibrin Sealant 2ml kit EVD0102</t>
  </si>
  <si>
    <t>ZE085</t>
  </si>
  <si>
    <t>Evicel Fibrin Sealant 2ml kit EVB02CZ</t>
  </si>
  <si>
    <t>ZF300</t>
  </si>
  <si>
    <t>Vrták 10BA20D</t>
  </si>
  <si>
    <t>ZJ504</t>
  </si>
  <si>
    <t>Lžička ostrá oválná fig. 000 3,5 mm 17,0 cm 397125080110</t>
  </si>
  <si>
    <t>ZK139</t>
  </si>
  <si>
    <t>Kabel bipolární 4 m GN140</t>
  </si>
  <si>
    <t>ZF270</t>
  </si>
  <si>
    <t>Vrták diamantový 7BA40D</t>
  </si>
  <si>
    <t>ZL538</t>
  </si>
  <si>
    <t>Hadice silikon 5/9 mm á 25 m P00389</t>
  </si>
  <si>
    <t>ZF254</t>
  </si>
  <si>
    <t>Vrták diamantový 7BA20D</t>
  </si>
  <si>
    <t>ZH396</t>
  </si>
  <si>
    <t>Elektroda NIM á 5 ks 8227304</t>
  </si>
  <si>
    <t>ZH397</t>
  </si>
  <si>
    <t>Elektroda stimulační NIM 8225101</t>
  </si>
  <si>
    <t>ZF269</t>
  </si>
  <si>
    <t>Vrták diamantový 7BA30D</t>
  </si>
  <si>
    <t>ZK937</t>
  </si>
  <si>
    <t>Vrták 10BA40</t>
  </si>
  <si>
    <t>ZM678</t>
  </si>
  <si>
    <t>Disektor NOIR 200 mm/2 mm FD822B</t>
  </si>
  <si>
    <t>ZM676</t>
  </si>
  <si>
    <t>Kyreta NOIR 200 mm/45 st. FD825B</t>
  </si>
  <si>
    <t>ZL193</t>
  </si>
  <si>
    <t>Nástavec k vrtačce MIDAS rovný 10 cm small bore AVS10</t>
  </si>
  <si>
    <t>ZM677</t>
  </si>
  <si>
    <t>Kyreta NOIR 200 mm/0 st. FD824B</t>
  </si>
  <si>
    <t>ZM679</t>
  </si>
  <si>
    <t>Nůž NOIR tumor 200 mm/prům. 3,0 mm FD840B</t>
  </si>
  <si>
    <t>ZE813</t>
  </si>
  <si>
    <t>Filtr PTFE kruhový d 190 mm JK090</t>
  </si>
  <si>
    <t>ZJ331</t>
  </si>
  <si>
    <t>Vrták 10BA40DC</t>
  </si>
  <si>
    <t>ZE165</t>
  </si>
  <si>
    <t>Filtr do mikrokontejneru JK091</t>
  </si>
  <si>
    <t>ZJ329</t>
  </si>
  <si>
    <t>Vrták 10BA30D</t>
  </si>
  <si>
    <t>ZJ327</t>
  </si>
  <si>
    <t>Vrták 10BA30</t>
  </si>
  <si>
    <t>ZM706</t>
  </si>
  <si>
    <t>Svorka na cévy zahnutá Mosquito-Halsted 1 x 2 zuby 12 cm 397115080020</t>
  </si>
  <si>
    <t>ZM730</t>
  </si>
  <si>
    <t>Držadlo NOIR modulár lehké FD811B</t>
  </si>
  <si>
    <t>ZM822</t>
  </si>
  <si>
    <t>Nástavec k vrtačce MIDAS rovný krátký spinální 9 cm AS09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</si>
  <si>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</si>
  <si>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</si>
  <si>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</si>
  <si>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</si>
  <si>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</si>
  <si>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</si>
  <si>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</si>
  <si>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</si>
  <si>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</si>
  <si>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</si>
  <si>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</si>
  <si>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</si>
  <si>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</si>
  <si>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</si>
  <si>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</si>
  <si>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</si>
  <si>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</si>
  <si>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</si>
  <si>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</si>
  <si>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</si>
  <si>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</si>
  <si>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</si>
  <si>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</si>
  <si>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</si>
  <si>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</si>
  <si>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</si>
  <si>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</si>
  <si>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</si>
  <si>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</si>
  <si>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</si>
  <si>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KA082</t>
  </si>
  <si>
    <t>syncage stratec 495.309</t>
  </si>
  <si>
    <t>KA083</t>
  </si>
  <si>
    <t>syncage stratec 495.311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</si>
  <si>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</si>
  <si>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</si>
  <si>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</si>
  <si>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</si>
  <si>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</si>
  <si>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</si>
  <si>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</si>
  <si>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</si>
  <si>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</si>
  <si>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</si>
  <si>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</si>
  <si>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</si>
  <si>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</si>
  <si>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</si>
  <si>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</si>
  <si>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</si>
  <si>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</si>
  <si>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</si>
  <si>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klip na aneurysma FE720K</t>
  </si>
  <si>
    <t>KF164</t>
  </si>
  <si>
    <t>klip na aneurysma FE760K</t>
  </si>
  <si>
    <t>KF303</t>
  </si>
  <si>
    <t>dlaha trinica 07.00340.003</t>
  </si>
  <si>
    <t>KG633</t>
  </si>
  <si>
    <t>tyč předohnutá 85 mm 179772085</t>
  </si>
  <si>
    <t>KG648</t>
  </si>
  <si>
    <t>šroub bikortikalní 3,5 x 18 mm LB458T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</si>
  <si>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</si>
  <si>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</si>
  <si>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</si>
  <si>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</si>
  <si>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</si>
  <si>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</si>
  <si>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</si>
  <si>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</si>
  <si>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</si>
  <si>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</si>
  <si>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</si>
  <si>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</si>
  <si>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</si>
  <si>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</si>
  <si>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</si>
  <si>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</si>
  <si>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</si>
  <si>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</si>
  <si>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</si>
  <si>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</si>
  <si>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</si>
  <si>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</si>
  <si>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</si>
  <si>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</si>
  <si>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</si>
  <si>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</si>
  <si>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</si>
  <si>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</si>
  <si>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</si>
  <si>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</si>
  <si>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</si>
  <si>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</si>
  <si>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Dlaha mini přímá 26 otvorů 533300</t>
  </si>
  <si>
    <t>KA099</t>
  </si>
  <si>
    <t>svorka př.stab.stratec 498.811</t>
  </si>
  <si>
    <t>KI063</t>
  </si>
  <si>
    <t>dlaha vzpěrová Stenifix 14mm 04.630.514S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</si>
  <si>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</si>
  <si>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</si>
  <si>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</si>
  <si>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</si>
  <si>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</si>
  <si>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</si>
  <si>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</si>
  <si>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</si>
  <si>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</si>
  <si>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</si>
  <si>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</si>
  <si>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</si>
  <si>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KE818</t>
  </si>
  <si>
    <t>dlaha vectra 04.613.138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</si>
  <si>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</si>
  <si>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</si>
  <si>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</si>
  <si>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</si>
  <si>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</si>
  <si>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</si>
  <si>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</si>
  <si>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</si>
  <si>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</si>
  <si>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</si>
  <si>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</si>
  <si>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</si>
  <si>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</si>
  <si>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</si>
  <si>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</si>
  <si>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</si>
  <si>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</si>
  <si>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</si>
  <si>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</si>
  <si>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</si>
  <si>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</si>
  <si>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</si>
  <si>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</si>
  <si>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</si>
  <si>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</si>
  <si>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</si>
  <si>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</si>
  <si>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</si>
  <si>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</si>
  <si>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</si>
  <si>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</si>
  <si>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</si>
  <si>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</si>
  <si>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</si>
  <si>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</si>
  <si>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</si>
  <si>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</si>
  <si>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</si>
  <si>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</si>
  <si>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</si>
  <si>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Spojka needle Adapter Kit 03.702.224.02S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</si>
  <si>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</si>
  <si>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</si>
  <si>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</si>
  <si>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</si>
  <si>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</si>
  <si>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</si>
  <si>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</si>
  <si>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</si>
  <si>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</si>
  <si>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</si>
  <si>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</si>
  <si>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</si>
  <si>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</si>
  <si>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</si>
  <si>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</si>
  <si>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</si>
  <si>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</si>
  <si>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</si>
  <si>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implantát spinální SUSTAIN Titan 8mm Lordotic 101,228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</si>
  <si>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</si>
  <si>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</si>
  <si>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</si>
  <si>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</si>
  <si>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</si>
  <si>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</si>
  <si>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</si>
  <si>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</si>
  <si>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implantát spinální SUSTAIN Titan 6mm Parallel 101,206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</si>
  <si>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</si>
  <si>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</si>
  <si>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</si>
  <si>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</si>
  <si>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</si>
  <si>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</si>
  <si>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</si>
  <si>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</si>
  <si>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</si>
  <si>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</si>
  <si>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</si>
  <si>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</si>
  <si>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</si>
  <si>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</si>
  <si>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</si>
  <si>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</si>
  <si>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</si>
  <si>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</si>
  <si>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</si>
  <si>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</si>
  <si>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</si>
  <si>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</si>
  <si>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implantát spinální SUSTAIN Titan 7mm Parallel 101,207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</si>
  <si>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</si>
  <si>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</si>
  <si>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</si>
  <si>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</si>
  <si>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</si>
  <si>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</si>
  <si>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</si>
  <si>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</si>
  <si>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</si>
  <si>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</si>
  <si>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</si>
  <si>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</si>
  <si>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</si>
  <si>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</si>
  <si>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</si>
  <si>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</si>
  <si>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</si>
  <si>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</si>
  <si>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</si>
  <si>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</si>
  <si>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</si>
  <si>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</si>
  <si>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</si>
  <si>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</si>
  <si>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</si>
  <si>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</si>
  <si>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</si>
  <si>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</si>
  <si>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</si>
  <si>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</si>
  <si>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</si>
  <si>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</si>
  <si>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</si>
  <si>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</si>
  <si>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</si>
  <si>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</si>
  <si>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</si>
  <si>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</si>
  <si>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KI459</t>
  </si>
  <si>
    <t xml:space="preserve">implantát spinální náhrada meziobratlová INTERCONTINENTAL klec M TRANSC. 6 st. 20x35MM 375,081 </t>
  </si>
  <si>
    <t>KH992</t>
  </si>
  <si>
    <t>šroub variabilní 5,5 mm HA, 40 mm 187,240S</t>
  </si>
  <si>
    <t>KH991</t>
  </si>
  <si>
    <t>šroub variabilní 5,5 mm HA, 35 mm 187,235S</t>
  </si>
  <si>
    <t>KA182</t>
  </si>
  <si>
    <t>šroub TSLP 489.142</t>
  </si>
  <si>
    <t>KI437</t>
  </si>
  <si>
    <t>implantát spinální náhrada meziobratlová INTERCONTINENTAL  dlaha 6 st. 20x11MM 187,061</t>
  </si>
  <si>
    <t>KI438</t>
  </si>
  <si>
    <t>implantát spinální náhrada těla obratle-TI XPAND  vel. M 21x23 -3/3 DEG 37-46MME 116,203</t>
  </si>
  <si>
    <t>KA183</t>
  </si>
  <si>
    <t>šroub TSLP 489.145</t>
  </si>
  <si>
    <t>KG650</t>
  </si>
  <si>
    <t>šroub bikortikalní 3,5 x 19 mm LB459T</t>
  </si>
  <si>
    <t>KI444</t>
  </si>
  <si>
    <t>implantát spinální náhrada těla obratle-TI XPAND vel. M 21x23 0 DEG 27-34MME 116,206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</si>
  <si>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</si>
  <si>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</si>
  <si>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</si>
  <si>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</si>
  <si>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</si>
  <si>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</si>
  <si>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KG881</t>
  </si>
  <si>
    <t>dlaha vzpěrová stenofix   8 mm 04.630.508S</t>
  </si>
  <si>
    <t>KI145</t>
  </si>
  <si>
    <t>náhrada těla obratle-ti vel. M 21X23 0 DEG 33-39MME 116,209</t>
  </si>
  <si>
    <t>KI436</t>
  </si>
  <si>
    <t>implantát spinální náhrada meziobratlová INTERCONTINENTAL klec M TRANSC. 6 st. 20x50MM, 11mm 375,381</t>
  </si>
  <si>
    <t>KE856</t>
  </si>
  <si>
    <t>dlaha vectra 04.613.016</t>
  </si>
  <si>
    <t>KI246</t>
  </si>
  <si>
    <t>implantát pro kyfoplastiku perkutánní Vertebral Body Stent, Medium, sterilní  09.804.501S</t>
  </si>
  <si>
    <t>KI458</t>
  </si>
  <si>
    <t>implantát spinální náhrada těla obratle-TI XPAND vel. S 12x14 0 DEG 18-23MME 116,102</t>
  </si>
  <si>
    <t>KF157</t>
  </si>
  <si>
    <t>šroub trinica 07.00117.004</t>
  </si>
  <si>
    <t>KI208</t>
  </si>
  <si>
    <t>implantát spinálnínáhr. meziobratlová SUSTAIN Spacer, Medium 7 mm Lordotic 101.227</t>
  </si>
  <si>
    <t>KI439</t>
  </si>
  <si>
    <t>implantát spinální náhrada meziobratlová INTERKONTINENTAL klec M TRANSC. 20x35MM, 13mm 375,033</t>
  </si>
  <si>
    <t>KI131</t>
  </si>
  <si>
    <t>klec bederní TM Ardis 9x11x26mm 06-702-04091</t>
  </si>
  <si>
    <t>KD187</t>
  </si>
  <si>
    <t>dlaha TSLP 489.461</t>
  </si>
  <si>
    <t>KI440</t>
  </si>
  <si>
    <t>implantát spinální náhrada meziobratlová INTERCONTINENTAL dlaha 0 st. 20x13MM 187,013</t>
  </si>
  <si>
    <t>KI122</t>
  </si>
  <si>
    <t>klec bederní TM Ardis 12x9x26mm 06-702-02121</t>
  </si>
  <si>
    <t>KG911</t>
  </si>
  <si>
    <t>šroub matrix midface 3 mm 04.503.223.01C</t>
  </si>
  <si>
    <t>KG741</t>
  </si>
  <si>
    <t>tyč předohnutá 95 mm 179772095</t>
  </si>
  <si>
    <t>KH179</t>
  </si>
  <si>
    <t xml:space="preserve">konektor příčný Expedium 24 - 26 mm A1 189401301 </t>
  </si>
  <si>
    <t>konektor příčný Expedium 24 - 26 mm A1 189401301</t>
  </si>
  <si>
    <t>KH767</t>
  </si>
  <si>
    <t>šroub polyaxiální 5.5 x 50mm 124.456</t>
  </si>
  <si>
    <t>KI475</t>
  </si>
  <si>
    <t xml:space="preserve">implantát spinální náhrada meziobratlová SUSTAIN Titan, 8mm, Parallel 101.208 </t>
  </si>
  <si>
    <t>KH817</t>
  </si>
  <si>
    <t>šroub MATRIX perforovaný 5,0 x 40 mm 04.637.540S</t>
  </si>
  <si>
    <t>ZG277</t>
  </si>
  <si>
    <t>Šroub mini 2 L8-ti 520200</t>
  </si>
  <si>
    <t>KG740</t>
  </si>
  <si>
    <t>tyč předohnutá 55 mm 179772055</t>
  </si>
  <si>
    <t>KE875</t>
  </si>
  <si>
    <t>šroub vectra 04.613.766</t>
  </si>
  <si>
    <t>KI499</t>
  </si>
  <si>
    <t>implantát spinální SUSTAIN Titan 5mm Parallel 101.205</t>
  </si>
  <si>
    <t>KE822</t>
  </si>
  <si>
    <t>šroub polyaxální 179712425</t>
  </si>
  <si>
    <t>KH766</t>
  </si>
  <si>
    <t>šroub polyaxiální 5.5 x 45mm 124.455</t>
  </si>
  <si>
    <t>KE823</t>
  </si>
  <si>
    <t>šroub polyaxální 179712430</t>
  </si>
  <si>
    <t>KE829</t>
  </si>
  <si>
    <t>šroub polyaxální 179712545</t>
  </si>
  <si>
    <t>KH289</t>
  </si>
  <si>
    <t>tyč MIS MATRIX 65 mm 04.651.265</t>
  </si>
  <si>
    <t>KF077</t>
  </si>
  <si>
    <t>dlaha trinica 07.00341.001</t>
  </si>
  <si>
    <t>KI471</t>
  </si>
  <si>
    <t>implantát spinální náhrada těla obratle TI XPAND vel. S 12x14 3,5/3,5 DEG 18-23MME 116,108</t>
  </si>
  <si>
    <t>KH791</t>
  </si>
  <si>
    <t>tyč ohnutá 5,5 x 90 mm 124.690</t>
  </si>
  <si>
    <t>KE827</t>
  </si>
  <si>
    <t>šroub polyaxální 179712535</t>
  </si>
  <si>
    <t>KI524</t>
  </si>
  <si>
    <t>náhrada těla obratle HYDROLIFT, vel. S, 26-33mm SV007T</t>
  </si>
  <si>
    <t>KH818</t>
  </si>
  <si>
    <t>šroub MATRIX perforovaný 5,0 x 45 mm 04.637.545S</t>
  </si>
  <si>
    <t>KF209</t>
  </si>
  <si>
    <t>klip na aneurysma FE710K</t>
  </si>
  <si>
    <t>KI470</t>
  </si>
  <si>
    <t>implantát spinální náhrada meziobratlová SUSTAIN Titan 8mm Convex 101.248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</si>
  <si>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</si>
  <si>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</si>
  <si>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</si>
  <si>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</si>
  <si>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KH781</t>
  </si>
  <si>
    <t>tyč ohnutá 5,5 x 35 mm 124.635</t>
  </si>
  <si>
    <t>KH785</t>
  </si>
  <si>
    <t>tyč ohnutá 5,5 x 60 mm 124.660</t>
  </si>
  <si>
    <t>KH340</t>
  </si>
  <si>
    <t>tyč MIS MATRIX 130mm 04.651.330</t>
  </si>
  <si>
    <t>KI558</t>
  </si>
  <si>
    <t>konektor titanový tvar Y k drenážnímu hydrocephálnímu FV015T</t>
  </si>
  <si>
    <t>KI564</t>
  </si>
  <si>
    <t>implantát spinální náhrada meziobratlová INTERCONTINENTAL klec M TRANS 0 st. 20 x 35 mm, 9 mm 375,029</t>
  </si>
  <si>
    <t>KI529</t>
  </si>
  <si>
    <t>implantát spinální SUSTAIN Titan, 6mm, Lordotic 101.226</t>
  </si>
  <si>
    <t>implantát spinální SUSTAIN Titan, 6mm, Lordotic 101,226</t>
  </si>
  <si>
    <t>KI557</t>
  </si>
  <si>
    <t>katetr 8F antimikrobiální ventrikulární EVD30.012.02</t>
  </si>
  <si>
    <t>KI565</t>
  </si>
  <si>
    <t>implantát spinální náhrada meziobratlová INTERCONTINENTAL dlaha 0 st. 20 x 9 mm 187,009</t>
  </si>
  <si>
    <t>KI604</t>
  </si>
  <si>
    <t>implantát spinální Crosslink X10 MULTI 36-39MM 8115536</t>
  </si>
  <si>
    <t>KH286</t>
  </si>
  <si>
    <t>tyč MIS MATRIX 70 mm 04.651.270</t>
  </si>
  <si>
    <t>KA146</t>
  </si>
  <si>
    <t>šroub axon 405.512</t>
  </si>
  <si>
    <t>KE871</t>
  </si>
  <si>
    <t>dlaha vectra 04.613.260</t>
  </si>
  <si>
    <t>KC457</t>
  </si>
  <si>
    <t>šroub axon 405.518</t>
  </si>
  <si>
    <t>KA139</t>
  </si>
  <si>
    <t>šroub axon 406.104</t>
  </si>
  <si>
    <t>KI556</t>
  </si>
  <si>
    <t xml:space="preserve">klip na aneurisma rovný 20,0 mm FE790K </t>
  </si>
  <si>
    <t>KI528</t>
  </si>
  <si>
    <t>implantát spinální náhrada meziobratlová klec M TRANS: 6 st. 20x40mm, 11mm 375,181</t>
  </si>
  <si>
    <t>KI206</t>
  </si>
  <si>
    <t>klec M transc. 6st., 20x40 mm, 13 mm 375,183</t>
  </si>
  <si>
    <t>KH015</t>
  </si>
  <si>
    <t xml:space="preserve">dlaha Vectra 60 mm  04.613.251 </t>
  </si>
  <si>
    <t>KA138</t>
  </si>
  <si>
    <t>šroub axon 405.516</t>
  </si>
  <si>
    <t>KI207</t>
  </si>
  <si>
    <t>dlaha interconti. 6st., 20x13 mm 187,063</t>
  </si>
  <si>
    <t>KG821</t>
  </si>
  <si>
    <t>klip na aneurysma FE726K</t>
  </si>
  <si>
    <t>KH260</t>
  </si>
  <si>
    <t>šroub bikortikální 3,5 x 22 mm LB462T</t>
  </si>
  <si>
    <t>KH180</t>
  </si>
  <si>
    <t>konektor příčný Expedium 26 - 30 mm A2 189401302</t>
  </si>
  <si>
    <t>KI429</t>
  </si>
  <si>
    <t xml:space="preserve">implantát kostní FACET WEDGE, střední, slitina tittanu, zelený, sterilní 04.630.130S </t>
  </si>
  <si>
    <t>implantát kostní FACET WEDGE, střední, slitina tittanu, zelený, sterilní 04.630.130S</t>
  </si>
  <si>
    <t>KE783</t>
  </si>
  <si>
    <t>šroub dens 405.444</t>
  </si>
  <si>
    <t>KG742</t>
  </si>
  <si>
    <t>tyč 300 mm 179762300</t>
  </si>
  <si>
    <t>KD177</t>
  </si>
  <si>
    <t>pyramesh 905-133</t>
  </si>
  <si>
    <t>KH319</t>
  </si>
  <si>
    <t>šroub MATRIX Polyaxial 6 x 45mm 04.606.645</t>
  </si>
  <si>
    <t>KD064</t>
  </si>
  <si>
    <t>šroub spirit 6 x 45 mm 04.624.645</t>
  </si>
  <si>
    <t>KF802</t>
  </si>
  <si>
    <t>tyč spirit   70 mm 04.631.270</t>
  </si>
  <si>
    <t>KH182</t>
  </si>
  <si>
    <t>konektor příčný Expedium 35 - 40 mm A4 189401404</t>
  </si>
  <si>
    <t>KF801</t>
  </si>
  <si>
    <t>tyč spirit   65 mm 04.631.265</t>
  </si>
  <si>
    <t>KH318</t>
  </si>
  <si>
    <t>šroub MATRIX Polyaxial 6 x 40mm 04.606.640</t>
  </si>
  <si>
    <t>KH331</t>
  </si>
  <si>
    <t>tyč MIS MATRIX 55mm 04.651.255</t>
  </si>
  <si>
    <t>KH181</t>
  </si>
  <si>
    <t>konektor příčný Expedium 30 - 36 mm A3 189401303</t>
  </si>
  <si>
    <t>KH330</t>
  </si>
  <si>
    <t>tyč MIS MATRIX 50mm 04.651.250</t>
  </si>
  <si>
    <t>KD723</t>
  </si>
  <si>
    <t>pyramesh 905-194</t>
  </si>
  <si>
    <t>KA153</t>
  </si>
  <si>
    <t>šroub dens stratec 405.438</t>
  </si>
  <si>
    <t>KA376</t>
  </si>
  <si>
    <t>pyramesh 905-299</t>
  </si>
  <si>
    <t>KH336</t>
  </si>
  <si>
    <t>tyč MIS MATRIX 95mm 04.651.295</t>
  </si>
  <si>
    <t>KH329</t>
  </si>
  <si>
    <t>tyč MIS MATRIX 45mm 04.651.245</t>
  </si>
  <si>
    <t>KA344</t>
  </si>
  <si>
    <t>cespace b braun FJ137T</t>
  </si>
  <si>
    <t>KI728</t>
  </si>
  <si>
    <t>implantát spinální náhrada meziobratlová INTERKONTINENTALklec m TRANSC. 0 st. 20x40MM, 9MM 375,129</t>
  </si>
  <si>
    <t>KH996</t>
  </si>
  <si>
    <t>dlaha INTERCONTI. Ost, 20x8mm 187,008</t>
  </si>
  <si>
    <t>KH995</t>
  </si>
  <si>
    <t>klec M Transc. 20x35mm, 8mm 375,028</t>
  </si>
  <si>
    <t>KE831</t>
  </si>
  <si>
    <t>šroub polyaxální 179712635</t>
  </si>
  <si>
    <t>KI754</t>
  </si>
  <si>
    <t>implantát spinální náhrada těla obratle-TI XPAND vel. M 21x23 -3/3 DEG 27-34MME 116,202</t>
  </si>
  <si>
    <t>KE885</t>
  </si>
  <si>
    <t>šroub axon 404.316</t>
  </si>
  <si>
    <t>KH183</t>
  </si>
  <si>
    <t>konektor příčný Expedium 40 - 47 mm A5 189401405</t>
  </si>
  <si>
    <t>KF141</t>
  </si>
  <si>
    <t>tyč occipital 04.161.032</t>
  </si>
  <si>
    <t>KH590</t>
  </si>
  <si>
    <t>šroub occipitální 4,5 x 6 mm 04.601.106</t>
  </si>
  <si>
    <t>KD878</t>
  </si>
  <si>
    <t>X10 croslink 8115530</t>
  </si>
  <si>
    <t>KE858</t>
  </si>
  <si>
    <t>dlaha vectra 04.613.020</t>
  </si>
  <si>
    <t>KE684</t>
  </si>
  <si>
    <t>šroub okcipitalní 4,5 x  8 mm 04.601.108</t>
  </si>
  <si>
    <t>KE683</t>
  </si>
  <si>
    <t>dlaha okcipitální 4,5 x  5 mm 04.161.001</t>
  </si>
  <si>
    <t>KE685</t>
  </si>
  <si>
    <t>šroub okcipitalní 4,5 x10 mm 04.601.110</t>
  </si>
  <si>
    <t>KH315</t>
  </si>
  <si>
    <t>šroub MATRIX Polyaxial 5 x 45mm 04.606.545</t>
  </si>
  <si>
    <t>KE864</t>
  </si>
  <si>
    <t>dlaha vectra 04.613.134</t>
  </si>
  <si>
    <t>KI725</t>
  </si>
  <si>
    <t xml:space="preserve">implantát spinální náhrada těla obratle-TI XPAND velikost S 12x14 0 DEG 26-30MME 116,103 </t>
  </si>
  <si>
    <t>KH314</t>
  </si>
  <si>
    <t>šroub MATRIX Polyaxial 5 x 40mm 04.606.540</t>
  </si>
  <si>
    <t>KH787</t>
  </si>
  <si>
    <t>tyč ohnutá 5,5 x 70 mm 124.670</t>
  </si>
  <si>
    <t>KH313</t>
  </si>
  <si>
    <t>šroub MATRIX Polyaxial 5 x 35mm 04.606.535</t>
  </si>
  <si>
    <t>KF210</t>
  </si>
  <si>
    <t>šroub kanulovaný expedium 6 x 40 186715640</t>
  </si>
  <si>
    <t>KA341</t>
  </si>
  <si>
    <t>cespace b braun FJ134T</t>
  </si>
  <si>
    <t>KD957</t>
  </si>
  <si>
    <t>Klip na aneurysma FE722K</t>
  </si>
  <si>
    <t>KA121</t>
  </si>
  <si>
    <t>šroub oli.sch. stratec 496.778</t>
  </si>
  <si>
    <t>KD509</t>
  </si>
  <si>
    <t>dlaha TSLP 489.446</t>
  </si>
  <si>
    <t>KG896</t>
  </si>
  <si>
    <t>šroub RapidSorb kortikální 805.604.02S</t>
  </si>
  <si>
    <t>KI554</t>
  </si>
  <si>
    <t>systém hydrocephální  drenážní  CODMAN Bactiseal EVD Catheter set - 1.5mm 82-1745</t>
  </si>
  <si>
    <t>KG909</t>
  </si>
  <si>
    <t>dlaha RapidSorb 851.008.01S</t>
  </si>
  <si>
    <t>KF841</t>
  </si>
  <si>
    <t>klip na aneurysma FE742K</t>
  </si>
  <si>
    <t>KI773</t>
  </si>
  <si>
    <t>klip na aneurysma rovný mini s úzkou špičkou 5,0 mm FE690K</t>
  </si>
  <si>
    <t>KD186</t>
  </si>
  <si>
    <t>šroub na C2 405.446</t>
  </si>
  <si>
    <t>KE899</t>
  </si>
  <si>
    <t>šroub axon 405.464</t>
  </si>
  <si>
    <t>KH677</t>
  </si>
  <si>
    <t>dlaha occipitální 4,5 x 50 mm 04.161.011</t>
  </si>
  <si>
    <t>KA147</t>
  </si>
  <si>
    <t>šroub axon 405.514</t>
  </si>
  <si>
    <t>KD352</t>
  </si>
  <si>
    <t>šroub axon 405.520</t>
  </si>
  <si>
    <t>KE901</t>
  </si>
  <si>
    <t>šroub axon 405.468</t>
  </si>
  <si>
    <t>KG897</t>
  </si>
  <si>
    <t>dlaha RapidSorb 851.002.01S</t>
  </si>
  <si>
    <t>KE301</t>
  </si>
  <si>
    <t>šroub dens 405.436</t>
  </si>
  <si>
    <t>KI555</t>
  </si>
  <si>
    <t>systém zevní drenážní CODMAN EDS III. Without Vencat 82-1731</t>
  </si>
  <si>
    <t>KH184</t>
  </si>
  <si>
    <t>konektor příčný Expedium 47 - 63 mm A6 189401406</t>
  </si>
  <si>
    <t>KG643</t>
  </si>
  <si>
    <t>dlaha krční HWS 28 mm FG428T</t>
  </si>
  <si>
    <t>KH327</t>
  </si>
  <si>
    <t>tyč MATRIX 500mm04.633.295</t>
  </si>
  <si>
    <t>KI810</t>
  </si>
  <si>
    <t>systém Hydrocephální drenážní Shunt PRO-GAV SYST. SA 20 S PÉR.REZ dětský FV427T</t>
  </si>
  <si>
    <t>KH185</t>
  </si>
  <si>
    <t>konektor příčný Expedium 63 - 93 mm A7 189401407</t>
  </si>
  <si>
    <t>KH312</t>
  </si>
  <si>
    <t>šroub MATRIX Polyaxial 5 x 30mm 04.606.530</t>
  </si>
  <si>
    <t>KE873</t>
  </si>
  <si>
    <t>dlaha vectra 04.613.712</t>
  </si>
  <si>
    <t>KH309</t>
  </si>
  <si>
    <t>šroub MATRIX Polyaxial 4 x 35mm 04.632.435</t>
  </si>
  <si>
    <t>KI809</t>
  </si>
  <si>
    <t>klip na aneurisma dočasný zahnutý mini 6,6 mm FE723K</t>
  </si>
  <si>
    <t>KH308</t>
  </si>
  <si>
    <t>šroub MATRIX Polyaxial 4 x 30mm 04.632.430</t>
  </si>
  <si>
    <t>KH310</t>
  </si>
  <si>
    <t>šroub MATRIX Polyaxial 4 x 40mm 04.632.440</t>
  </si>
  <si>
    <t>KH338</t>
  </si>
  <si>
    <t>tyč MIS MATRIX 110mm 04.651.310</t>
  </si>
  <si>
    <t>ZM858</t>
  </si>
  <si>
    <t>Implantát spinální sakrální Spacer SI-Bone iFuse 7,0 x 55 mm 7055</t>
  </si>
  <si>
    <t>ZM857</t>
  </si>
  <si>
    <t>Implantát spinální sakrální Spacer SI-Bone iFuse 7,0 x 35 mm 7035</t>
  </si>
  <si>
    <t>ZD700</t>
  </si>
  <si>
    <t>Elektroda model 3389-40</t>
  </si>
  <si>
    <t>ZE224</t>
  </si>
  <si>
    <t>Prodlužka katetru FC1020</t>
  </si>
  <si>
    <t>ZE752</t>
  </si>
  <si>
    <t>Systém neurostimulační 37601</t>
  </si>
  <si>
    <t>Systém neurostimulační Activia PC 37601</t>
  </si>
  <si>
    <t>Systém neurostimulační Activia PC B37601</t>
  </si>
  <si>
    <t>ZE753</t>
  </si>
  <si>
    <t>Kabel spojovací RC 40 cm BN3708640D</t>
  </si>
  <si>
    <t>Kabel spojovací PC, RC 40 cm BN3708640D</t>
  </si>
  <si>
    <t>ZE754</t>
  </si>
  <si>
    <t>Programátor pacientský k PC, RC 37642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</si>
  <si>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</si>
  <si>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</si>
  <si>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</si>
  <si>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</si>
  <si>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</si>
  <si>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</si>
  <si>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</si>
  <si>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</si>
  <si>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</si>
  <si>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</si>
  <si>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</si>
  <si>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ZJ629</t>
  </si>
  <si>
    <t>Záslepka 3550-29</t>
  </si>
  <si>
    <t>ZK774</t>
  </si>
  <si>
    <t>Adapter pocket adaptor DBS 64002</t>
  </si>
  <si>
    <t>ZH731</t>
  </si>
  <si>
    <t>Modul nabíjecí k Activa RC B37651</t>
  </si>
  <si>
    <t>ZH730</t>
  </si>
  <si>
    <t>Systém neurostimulační Activa RC B37612</t>
  </si>
  <si>
    <t>ZE466</t>
  </si>
  <si>
    <t>Stimloc M92426A003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</si>
  <si>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</si>
  <si>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</si>
  <si>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</si>
  <si>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</si>
  <si>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</si>
  <si>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</si>
  <si>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</si>
  <si>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</si>
  <si>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KF148</t>
  </si>
  <si>
    <t>shunt VP FV428T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</si>
  <si>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</si>
  <si>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</si>
  <si>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</si>
  <si>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</si>
  <si>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</si>
  <si>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</si>
  <si>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</si>
  <si>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</si>
  <si>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</si>
  <si>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</si>
  <si>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</si>
  <si>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</si>
  <si>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KF772</t>
  </si>
  <si>
    <t>reservoár pediatrický flushing VP FV035T</t>
  </si>
  <si>
    <t>KH226</t>
  </si>
  <si>
    <t>katetr 10F antimikrobiální ventrikulární EVD30.030.02</t>
  </si>
  <si>
    <t>KF843</t>
  </si>
  <si>
    <t>shunt SA 25 FV414T</t>
  </si>
  <si>
    <t>ZG293</t>
  </si>
  <si>
    <t>Katetr bactiseal codman 82-3072</t>
  </si>
  <si>
    <t>ZB033</t>
  </si>
  <si>
    <t>Šití dafilon modrý 3/0 bal. á 36 ks C0935468</t>
  </si>
  <si>
    <t>Šití dafilon modrý 3/0 (2) bal. á 36 ks C0935468</t>
  </si>
  <si>
    <t>ZB175</t>
  </si>
  <si>
    <t>Šití maxon zelený 1 bal. á 12 ks GMM873L</t>
  </si>
  <si>
    <t>ZB609</t>
  </si>
  <si>
    <t>Šití premicron zelený 2/0 bal. á 36 ks C0026026</t>
  </si>
  <si>
    <t>ZB649</t>
  </si>
  <si>
    <t>Šití nurolon černý 3/0 bal. á 12 ks W6540</t>
  </si>
  <si>
    <t>Šití nurolon bk 3-0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</si>
  <si>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</si>
  <si>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</si>
  <si>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</si>
  <si>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</si>
  <si>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</si>
  <si>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</si>
  <si>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Šití vicryl plus vi 2-0 bal. á 36 ks VCP9900H</t>
  </si>
  <si>
    <t>ZD222</t>
  </si>
  <si>
    <t>Šití dafilon modrý 3/0 bal. á 36 ks C0932469</t>
  </si>
  <si>
    <t>ZE802</t>
  </si>
  <si>
    <t>Šití vicryl plus 2/0 bal. á 36 ks VCP9360H</t>
  </si>
  <si>
    <t>Šití vicryl plus vi 2-0 bal. á 36 ks VCP9360H</t>
  </si>
  <si>
    <t>ZA917</t>
  </si>
  <si>
    <t>Šití silon braided white bal. á 20 ks SB2056</t>
  </si>
  <si>
    <t>ZF429</t>
  </si>
  <si>
    <t>Šití prolen bl 5/0 bal. á 12 ks W8710</t>
  </si>
  <si>
    <t>Šití prolen bl 5-0 bal. á 12 ks W8710</t>
  </si>
  <si>
    <t>ZB201</t>
  </si>
  <si>
    <t>Šití etlon bk 8/0 bal. á 12 ks W2812</t>
  </si>
  <si>
    <t>Šití etlon bk 8-0 bal. á 12 ks W2812</t>
  </si>
  <si>
    <t>ZC677</t>
  </si>
  <si>
    <t>Šití vicryl plus 3/0 70 cm bal. á 36 ks VCP998H</t>
  </si>
  <si>
    <t>ZA506</t>
  </si>
  <si>
    <t>Šití silikon modrý 1,5 bal. á 12 ks SL17</t>
  </si>
  <si>
    <t>ZJ120</t>
  </si>
  <si>
    <t>Šití etlon bk 10-0 bal. á 12 ks W2860</t>
  </si>
  <si>
    <t>ZG882</t>
  </si>
  <si>
    <t>Šití etlon bk 10-0 bal. á 12 ks W2870</t>
  </si>
  <si>
    <t>Jehla injekční 0,9 x   70 mm žlutá</t>
  </si>
  <si>
    <t>ZB204</t>
  </si>
  <si>
    <t>Jehla chirurgická G11</t>
  </si>
  <si>
    <t>ZB460</t>
  </si>
  <si>
    <t>Jehla chirurgicka G8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</si>
  <si>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</si>
  <si>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</si>
  <si>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</si>
  <si>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</si>
  <si>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</si>
  <si>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</si>
  <si>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</si>
  <si>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</si>
  <si>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</si>
  <si>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</si>
  <si>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</si>
  <si>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</si>
  <si>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</si>
  <si>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</si>
  <si>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</si>
  <si>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</si>
  <si>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</si>
  <si>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</si>
  <si>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</si>
  <si>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</si>
  <si>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</si>
  <si>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</si>
  <si>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ZI266</t>
  </si>
  <si>
    <t>Systém neurostimulační Prime Advanced 37702</t>
  </si>
  <si>
    <t>ZJ291</t>
  </si>
  <si>
    <t>Systém neurostimulační Synchromed II-20 ml 8637-20</t>
  </si>
  <si>
    <t>ZL698</t>
  </si>
  <si>
    <t>Patient programmer L633 97740</t>
  </si>
  <si>
    <t>Programátor pacientský L633 97740</t>
  </si>
  <si>
    <t>ZL933</t>
  </si>
  <si>
    <t>Elektroda osmipólová Verctris 977A290</t>
  </si>
  <si>
    <t>ZL932</t>
  </si>
  <si>
    <t xml:space="preserve">PrimeAdvanced - SureScan 97702 </t>
  </si>
  <si>
    <t xml:space="preserve">Systém neurostimulační PrimeAdvanced - SureScan 97702 </t>
  </si>
  <si>
    <t>Systém neurostimulační PrimeAdvanced - SureScan 97702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</si>
  <si>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</si>
  <si>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</si>
  <si>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</si>
  <si>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</si>
  <si>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</si>
  <si>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</si>
  <si>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</si>
  <si>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</si>
  <si>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</si>
  <si>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</si>
  <si>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</si>
  <si>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ZF814</t>
  </si>
  <si>
    <t>Prodlužka elektrody rozdvojená Prime advanced 37082-60</t>
  </si>
  <si>
    <t>ZM328</t>
  </si>
  <si>
    <t>Elektroda penta neurostimilační 2328</t>
  </si>
  <si>
    <t>ZM061</t>
  </si>
  <si>
    <t>Systém neurostimulační Itrel 4 37703</t>
  </si>
  <si>
    <t>ZF815</t>
  </si>
  <si>
    <t>Elektroda neurostimulační Quard plus 3888-45</t>
  </si>
  <si>
    <t>ZJ292</t>
  </si>
  <si>
    <t>Sada zaváděcí plnící synchromed 8540</t>
  </si>
  <si>
    <t>ZM732</t>
  </si>
  <si>
    <t>Katetr L357 Accessory Kit 8785</t>
  </si>
  <si>
    <t>ZM731</t>
  </si>
  <si>
    <t>Katetr ascenda set 66/86 CM 8780</t>
  </si>
  <si>
    <t>ZH541</t>
  </si>
  <si>
    <t>Drát tunelovací 8583</t>
  </si>
  <si>
    <t>ZM771</t>
  </si>
  <si>
    <t>Tunelizátor podkoží Tunneling tool k prime adv. surescan 3655-60</t>
  </si>
  <si>
    <t>KE453</t>
  </si>
  <si>
    <t>chronos strips 100 x 25 x 3 mm 07.801.101S</t>
  </si>
  <si>
    <t>KH669</t>
  </si>
  <si>
    <t>chronOS Putty 2,5cc sterilní 710.802S</t>
  </si>
  <si>
    <t>ZA275</t>
  </si>
  <si>
    <t>Neuro-patch   6 x   8 cm 1064029</t>
  </si>
  <si>
    <t>Neuro-patch 6 x   8 cm 1064029</t>
  </si>
  <si>
    <t>ZA276</t>
  </si>
  <si>
    <t>Neuro-patch   4 x   5 cm á 2 ks 1064045</t>
  </si>
  <si>
    <t>Neuro-patch 4 x   5 cm á 2 ks 1064045</t>
  </si>
  <si>
    <t>ZB153</t>
  </si>
  <si>
    <t>Vosk kostní Knochenwasch 2,5G 1029754</t>
  </si>
  <si>
    <t>ZE191</t>
  </si>
  <si>
    <t>Náhrada dury 5 x 5 cm 61100</t>
  </si>
  <si>
    <t>KA328</t>
  </si>
  <si>
    <t>diam 10 9492210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</si>
  <si>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</si>
  <si>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</si>
  <si>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</si>
  <si>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</si>
  <si>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</si>
  <si>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</si>
  <si>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</si>
  <si>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</si>
  <si>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</si>
  <si>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</si>
  <si>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</si>
  <si>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</si>
  <si>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</si>
  <si>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</si>
  <si>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</si>
  <si>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</si>
  <si>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</si>
  <si>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</si>
  <si>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</si>
  <si>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</si>
  <si>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</si>
  <si>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</si>
  <si>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</si>
  <si>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</si>
  <si>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</si>
  <si>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</si>
  <si>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</si>
  <si>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</si>
  <si>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</si>
  <si>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</si>
  <si>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</si>
  <si>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KH896</t>
  </si>
  <si>
    <t>ceSpace PEEK 14x6mm FJ406P</t>
  </si>
  <si>
    <t>KE688</t>
  </si>
  <si>
    <t>inplantát oracle 08.809.651S</t>
  </si>
  <si>
    <t>KH820</t>
  </si>
  <si>
    <t>ventil programovatelný GAV FV311T</t>
  </si>
  <si>
    <t>KH906</t>
  </si>
  <si>
    <t>vak k zevní komorové drenáži EVD30.004.01</t>
  </si>
  <si>
    <t>KD201</t>
  </si>
  <si>
    <t>diam 12 9492212</t>
  </si>
  <si>
    <t>ZM627</t>
  </si>
  <si>
    <t>Implantát kostní - umělá náhrada tkáně Actifuse ABX Putty 2,5 ml s aplikátorem 8047</t>
  </si>
  <si>
    <t>ZA100</t>
  </si>
  <si>
    <t>Neuro-patch 12 x 14 cm 1064002</t>
  </si>
  <si>
    <t>ZM626</t>
  </si>
  <si>
    <t>Implantát kostní - umělá náhrada tkáně Actifuse ABX Putty 1,5 ml s aplikátorem 8059</t>
  </si>
  <si>
    <t>ZF905</t>
  </si>
  <si>
    <t>Neuro-patch 6 x 14 cm 1064010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</si>
  <si>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</si>
  <si>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</si>
  <si>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</si>
  <si>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</si>
  <si>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</si>
  <si>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</si>
  <si>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</si>
  <si>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</si>
  <si>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</si>
  <si>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</si>
  <si>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</si>
  <si>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</si>
  <si>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</si>
  <si>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</si>
  <si>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50115070</t>
  </si>
  <si>
    <t>513 SZM katetry (112 02 101)</t>
  </si>
  <si>
    <t>50115020</t>
  </si>
  <si>
    <t>Diagnostika (112 04 004, 132 01 004)</t>
  </si>
  <si>
    <t>50115068</t>
  </si>
  <si>
    <t>522 SZM čidla ICP (112 02 100)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</si>
  <si>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</si>
  <si>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</si>
  <si>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</si>
  <si>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</si>
  <si>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</si>
  <si>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</si>
  <si>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</si>
  <si>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</si>
  <si>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</si>
  <si>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</si>
  <si>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</si>
  <si>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</si>
  <si>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</si>
  <si>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 xml:space="preserve">5F6 - Pracov. standard. úst. lůž. péče neurochirurgické 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</si>
  <si>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</si>
  <si>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</si>
  <si>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</si>
  <si>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</si>
  <si>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</si>
  <si>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</si>
  <si>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Koutný Bohuslav</t>
  </si>
  <si>
    <t>Šoustal Stanislav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</si>
  <si>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</si>
  <si>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</si>
  <si>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</si>
  <si>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</si>
  <si>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</si>
  <si>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</si>
  <si>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</si>
  <si>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</si>
  <si>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</si>
  <si>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</si>
  <si>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</si>
  <si>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</si>
  <si>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</si>
  <si>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</si>
  <si>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</si>
  <si>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</si>
  <si>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</si>
  <si>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</si>
  <si>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</si>
  <si>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</si>
  <si>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</si>
  <si>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</si>
  <si>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</si>
  <si>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</si>
  <si>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</si>
  <si>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</si>
  <si>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</si>
  <si>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</si>
  <si>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</si>
  <si>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</si>
  <si>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</si>
  <si>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</si>
  <si>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</si>
  <si>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</si>
  <si>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</si>
  <si>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</si>
  <si>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</si>
  <si>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</si>
  <si>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</si>
  <si>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</si>
  <si>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</si>
  <si>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</si>
  <si>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</si>
  <si>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</si>
  <si>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</si>
  <si>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</si>
  <si>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</si>
  <si>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>51825</t>
  </si>
  <si>
    <t>SEKUNDÁRNÍ SUTURA RÁNY</t>
  </si>
  <si>
    <t>56165</t>
  </si>
  <si>
    <t>STEREOTAXE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</si>
  <si>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</si>
  <si>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</si>
  <si>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</si>
  <si>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</si>
  <si>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</si>
  <si>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</si>
  <si>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</si>
  <si>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</si>
  <si>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</si>
  <si>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</si>
  <si>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</si>
  <si>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</si>
  <si>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</si>
  <si>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</si>
  <si>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5F6</t>
  </si>
  <si>
    <t>708</t>
  </si>
  <si>
    <t>78022</t>
  </si>
  <si>
    <t>CÍLENÉ VYŠETŘENÍ ANESTEZIOLOGEM</t>
  </si>
  <si>
    <t>78023</t>
  </si>
  <si>
    <t>KONTROLNÍ VYŠETŘENÍ ANESTEZIOLOGEM</t>
  </si>
  <si>
    <t>80022</t>
  </si>
  <si>
    <t>CÍLENÉ VYŠETŘENÍ ALGEZIOLOGEM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</si>
  <si>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</si>
  <si>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</si>
  <si>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</si>
  <si>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</si>
  <si>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</si>
  <si>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</si>
  <si>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</si>
  <si>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</si>
  <si>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</si>
  <si>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</si>
  <si>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</si>
  <si>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</si>
  <si>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</si>
  <si>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</si>
  <si>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</si>
  <si>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</si>
  <si>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</si>
  <si>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</si>
  <si>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</si>
  <si>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</si>
  <si>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</si>
  <si>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</si>
  <si>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</si>
  <si>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</si>
  <si>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</si>
  <si>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</si>
  <si>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</si>
  <si>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</si>
  <si>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</si>
  <si>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</si>
  <si>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</si>
  <si>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</si>
  <si>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0076360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</si>
  <si>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</si>
  <si>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</si>
  <si>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</si>
  <si>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</si>
  <si>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</si>
  <si>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</si>
  <si>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</si>
  <si>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</si>
  <si>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56419</t>
  </si>
  <si>
    <t>POUŽITÍ OPERAČNÍHO MIKROSKOPU Á 15 MINUT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</si>
  <si>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</si>
  <si>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</si>
  <si>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</si>
  <si>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</si>
  <si>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</si>
  <si>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</si>
  <si>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</si>
  <si>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</si>
  <si>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</si>
  <si>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</si>
  <si>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</si>
  <si>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</si>
  <si>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</si>
  <si>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61127</t>
  </si>
  <si>
    <t>EXSTIRPACE PSEUDOCYSTY DEKUBITU</t>
  </si>
  <si>
    <t>51111</t>
  </si>
  <si>
    <t>OPERACE CYSTY NEBO HEMANGIOMU NEBO LIPOMU NEBO PIL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</si>
  <si>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</si>
  <si>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</si>
  <si>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</si>
  <si>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</si>
  <si>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</si>
  <si>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</si>
  <si>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51355</t>
  </si>
  <si>
    <t>DVOJ - A VÍCENÁSOBNÁ RESEKCE A (NEBO) ANASTOMÓZA T</t>
  </si>
  <si>
    <t>54230</t>
  </si>
  <si>
    <t>ŽILNÍ REKONSTRUKCE PRO POSTTROMBOTICKÝ SYNDROM</t>
  </si>
  <si>
    <t>5F3</t>
  </si>
  <si>
    <t>51819</t>
  </si>
  <si>
    <t>OŠETŘENÍ A OBVAZ ROZSÁHLÉ RÁNY V CELKOVÉ ANESTEZII</t>
  </si>
  <si>
    <t>51877</t>
  </si>
  <si>
    <t>PŘILOŽENÍ LÉČEBNÉ POMŮCKY - ORTÉZY</t>
  </si>
  <si>
    <t>53159</t>
  </si>
  <si>
    <t>OTEVŘENÁ REPOZICE A OSTEOSYNTÉZA ZLOMENIN OBOU KOS</t>
  </si>
  <si>
    <t>53213</t>
  </si>
  <si>
    <t>ZAVŘENÁ REPOZICE A NITRODŘEŇOVA OSTEOSYNTÉZA ZLOME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</si>
  <si>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</si>
  <si>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</si>
  <si>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</si>
  <si>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</si>
  <si>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</si>
  <si>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</si>
  <si>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</si>
  <si>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</si>
  <si>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</si>
  <si>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</si>
  <si>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</si>
  <si>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</si>
  <si>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</si>
  <si>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</si>
  <si>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</si>
  <si>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</si>
  <si>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</si>
  <si>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</si>
  <si>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53257</t>
  </si>
  <si>
    <t xml:space="preserve">OTEVŘENÁ REPOZICE A OSTEOSYNTÉZA ZLOMENINY KLÍČNÍ 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</si>
  <si>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</si>
  <si>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</si>
  <si>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</si>
  <si>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</si>
  <si>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</si>
  <si>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</si>
  <si>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</si>
  <si>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</si>
  <si>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62440</t>
  </si>
  <si>
    <t>ŠTĚP PŘI POPÁLENÍ (A OSTATNÍCH KOŽNÍCH ZTRÁTÁCH) D</t>
  </si>
  <si>
    <t>53417</t>
  </si>
  <si>
    <t>ZLOMENINA DIAFÝZY A SUPRAKONDYLICKÉ OBLASTI FEMURU</t>
  </si>
  <si>
    <t>0001619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</si>
  <si>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</si>
  <si>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</si>
  <si>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</si>
  <si>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</si>
  <si>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</si>
  <si>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</si>
  <si>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</si>
  <si>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</si>
  <si>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0015669</t>
  </si>
  <si>
    <t>0016600</t>
  </si>
  <si>
    <t>0017810</t>
  </si>
  <si>
    <t>0020605</t>
  </si>
  <si>
    <t>0046475</t>
  </si>
  <si>
    <t>0053922</t>
  </si>
  <si>
    <t>0058092</t>
  </si>
  <si>
    <t>CEFAZOLIN SANDOZ 1 G</t>
  </si>
  <si>
    <t>0065989</t>
  </si>
  <si>
    <t>0066137</t>
  </si>
  <si>
    <t>0072972</t>
  </si>
  <si>
    <t>0076353</t>
  </si>
  <si>
    <t>FORTUM 1 G</t>
  </si>
  <si>
    <t>0083050</t>
  </si>
  <si>
    <t>0083417</t>
  </si>
  <si>
    <t>MERONEM 1 G</t>
  </si>
  <si>
    <t>0092289</t>
  </si>
  <si>
    <t>EDICIN 0,5 G</t>
  </si>
  <si>
    <t>0092290</t>
  </si>
  <si>
    <t>0094176</t>
  </si>
  <si>
    <t>0096414</t>
  </si>
  <si>
    <t>0097000</t>
  </si>
  <si>
    <t>METRONIDAZOLE 0.5%-POLPHARMA</t>
  </si>
  <si>
    <t>0098212</t>
  </si>
  <si>
    <t>0121238</t>
  </si>
  <si>
    <t>CEFTRIAXON KABI 1 G</t>
  </si>
  <si>
    <t>0121240</t>
  </si>
  <si>
    <t>0127516</t>
  </si>
  <si>
    <t>CEFTAZIDIM MYLAN 2 G</t>
  </si>
  <si>
    <t>0131656</t>
  </si>
  <si>
    <t>0137499</t>
  </si>
  <si>
    <t>0142077</t>
  </si>
  <si>
    <t>0162180</t>
  </si>
  <si>
    <t>CIPROFLOXACIN KABI 200 MG/100 ML INFUZNÍ ROZTOK</t>
  </si>
  <si>
    <t>0162187</t>
  </si>
  <si>
    <t>0164247</t>
  </si>
  <si>
    <t>CEFTAZIDIM STRAGEN 2 G</t>
  </si>
  <si>
    <t>0164350</t>
  </si>
  <si>
    <t>TAZOCIN 4 G/0,5 G</t>
  </si>
  <si>
    <t>0166269</t>
  </si>
  <si>
    <t>VANCOMYCIN MYLAN 1000 MG</t>
  </si>
  <si>
    <t>0176199</t>
  </si>
  <si>
    <t>0004334</t>
  </si>
  <si>
    <t>0134595</t>
  </si>
  <si>
    <t>2</t>
  </si>
  <si>
    <t>0007905</t>
  </si>
  <si>
    <t>Erytrocyty z odběru plné krve</t>
  </si>
  <si>
    <t>0007917</t>
  </si>
  <si>
    <t>Erytrocyty bez buffy coatu</t>
  </si>
  <si>
    <t>0007955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</si>
  <si>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</si>
  <si>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</si>
  <si>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</si>
  <si>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</si>
  <si>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</si>
  <si>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</si>
  <si>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</si>
  <si>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</si>
  <si>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0002264</t>
  </si>
  <si>
    <t>FIXÁTOR ZEVNÍ TRUBKOVÝ, SYNTHES</t>
  </si>
  <si>
    <t>0002425</t>
  </si>
  <si>
    <t>0012684</t>
  </si>
  <si>
    <t>0018678</t>
  </si>
  <si>
    <t>CEMENT KOSTNÍ PALACOS R - 40 + GENTAMICINUM  2X40G</t>
  </si>
  <si>
    <t>0043970</t>
  </si>
  <si>
    <t>SYSTÉM MONITOROVACÍ INTRAKRANIÁLNÍ TKÁŇOVÁ O2 NERO</t>
  </si>
  <si>
    <t>0048898</t>
  </si>
  <si>
    <t>EXTRAKTOR - KOŠÍČEK NITINOL</t>
  </si>
  <si>
    <t>0050306</t>
  </si>
  <si>
    <t>ČIDLO PRO MĚŘENÍ NITROLEBNÍHO TLAKU CODMAN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</si>
  <si>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</si>
  <si>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</si>
  <si>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</si>
  <si>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</si>
  <si>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</si>
  <si>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0059046</t>
  </si>
  <si>
    <t>KLIP PER.MOZK.ANE.FE602K.04.12.13.22.24.42.44.52..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</si>
  <si>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</si>
  <si>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</si>
  <si>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</si>
  <si>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</si>
  <si>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</si>
  <si>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</si>
  <si>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</si>
  <si>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</si>
  <si>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</si>
  <si>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</si>
  <si>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</si>
  <si>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</si>
  <si>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</si>
  <si>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</si>
  <si>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</si>
  <si>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</si>
  <si>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</si>
  <si>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</si>
  <si>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</si>
  <si>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</si>
  <si>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</si>
  <si>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</si>
  <si>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</si>
  <si>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</si>
  <si>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</si>
  <si>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</si>
  <si>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</si>
  <si>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</si>
  <si>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</si>
  <si>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</si>
  <si>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</si>
  <si>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</si>
  <si>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</si>
  <si>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</si>
  <si>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</si>
  <si>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</si>
  <si>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</si>
  <si>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</si>
  <si>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</si>
  <si>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</si>
  <si>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</si>
  <si>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</si>
  <si>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</si>
  <si>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</si>
  <si>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</si>
  <si>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</si>
  <si>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</si>
  <si>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</si>
  <si>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</si>
  <si>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</si>
  <si>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</si>
  <si>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</si>
  <si>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0068302</t>
  </si>
  <si>
    <t>SYSTÉM IMPLANTABILNÍ NEUROSTIMULAČNÍ KINETRA/OBĚ H</t>
  </si>
  <si>
    <t>0068308</t>
  </si>
  <si>
    <t>SYSTÉM IMPLANTABILNÍ NEUROSTIMULAČNÍ          ELEK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</si>
  <si>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</si>
  <si>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</si>
  <si>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</si>
  <si>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</si>
  <si>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</si>
  <si>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</si>
  <si>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</si>
  <si>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</si>
  <si>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</si>
  <si>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0068676</t>
  </si>
  <si>
    <t xml:space="preserve">IMPLANTÁT SPINÁL.SYSTÉM FIXAČNÍ CDH LEGACY 5,5 TI </t>
  </si>
  <si>
    <t>0068677</t>
  </si>
  <si>
    <t>0068679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</si>
  <si>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</si>
  <si>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</si>
  <si>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</si>
  <si>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</si>
  <si>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</si>
  <si>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</si>
  <si>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</si>
  <si>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</si>
  <si>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</si>
  <si>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</si>
  <si>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</si>
  <si>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</si>
  <si>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</si>
  <si>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</si>
  <si>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</si>
  <si>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</si>
  <si>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</si>
  <si>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</si>
  <si>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</si>
  <si>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</si>
  <si>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</si>
  <si>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</si>
  <si>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</si>
  <si>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</si>
  <si>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</si>
  <si>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0069679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</si>
  <si>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</si>
  <si>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</si>
  <si>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</si>
  <si>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</si>
  <si>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</si>
  <si>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</si>
  <si>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</si>
  <si>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</si>
  <si>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</si>
  <si>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</si>
  <si>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</si>
  <si>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</si>
  <si>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</si>
  <si>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0071602</t>
  </si>
  <si>
    <t>NÁHR. KYČ.KL., VLOŽKA CHIRUL.PŘEVÝŠ.JAMKY SFÉR.</t>
  </si>
  <si>
    <t>0073679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</si>
  <si>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</si>
  <si>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</si>
  <si>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</si>
  <si>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</si>
  <si>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</si>
  <si>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</si>
  <si>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</si>
  <si>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</si>
  <si>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</si>
  <si>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</si>
  <si>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</si>
  <si>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</si>
  <si>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0095934</t>
  </si>
  <si>
    <t>IMPLANTÁT SPINÁL.SYSTÉM FIXAČNÍ CDH LEGACY MAST TI</t>
  </si>
  <si>
    <t>0095935</t>
  </si>
  <si>
    <t>IMPLANTÁT SPINÁL.SYSTÉM FIXAČNÍ CD HORIZON SEXTANT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</si>
  <si>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</si>
  <si>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</si>
  <si>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</si>
  <si>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</si>
  <si>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</si>
  <si>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</si>
  <si>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</si>
  <si>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</si>
  <si>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</si>
  <si>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</si>
  <si>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</si>
  <si>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</si>
  <si>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</si>
  <si>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</si>
  <si>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</si>
  <si>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</si>
  <si>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</si>
  <si>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</si>
  <si>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</si>
  <si>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</si>
  <si>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</si>
  <si>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</si>
  <si>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</si>
  <si>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</si>
  <si>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</si>
  <si>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</si>
  <si>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</si>
  <si>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</si>
  <si>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</si>
  <si>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</si>
  <si>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</si>
  <si>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</si>
  <si>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</si>
  <si>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</si>
  <si>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</si>
  <si>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</si>
  <si>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</si>
  <si>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</si>
  <si>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</si>
  <si>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</si>
  <si>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</si>
  <si>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</si>
  <si>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</si>
  <si>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</si>
  <si>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</si>
  <si>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</si>
  <si>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</si>
  <si>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IMPLANTABILNÍ NEUROSTIMULAČNÍ ACTIVA PC  /O</t>
  </si>
  <si>
    <t>0165002</t>
  </si>
  <si>
    <t>SYSTÉM IMPLANTAB.NEUROSTIMULAČNÍ ACTIVA RC DOBÍJIT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</si>
  <si>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</si>
  <si>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</si>
  <si>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</si>
  <si>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</si>
  <si>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</si>
  <si>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</si>
  <si>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</si>
  <si>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</si>
  <si>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</si>
  <si>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9999991</t>
  </si>
  <si>
    <t>9999999</t>
  </si>
  <si>
    <t>Nespecifikovany lek</t>
  </si>
  <si>
    <t>0059042</t>
  </si>
  <si>
    <t>KLIP PER.MOZKOVÝ ANEUR.FE597K.98.99K 637.38.39</t>
  </si>
  <si>
    <t>0068668</t>
  </si>
  <si>
    <t>0056069</t>
  </si>
  <si>
    <t>PROTÉZA CÉVNÍ PTFE VASCUGRAFT-DIAL.01103089-90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</si>
  <si>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</si>
  <si>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</si>
  <si>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</si>
  <si>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</si>
  <si>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</si>
  <si>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</si>
  <si>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</si>
  <si>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0165075</t>
  </si>
  <si>
    <t>SYSTÉM IMPLANTABILNÍ NEUROSTIMULAČNÍ ELEKTRODA, MÍ</t>
  </si>
  <si>
    <t>0091800</t>
  </si>
  <si>
    <t>IMPLANTÁT KOSTNÍ UMĚLÁ NÁHRADA TKÁNĚ  NANOSTIM</t>
  </si>
  <si>
    <t>0192517</t>
  </si>
  <si>
    <t>IMPLANTÁT SPINÁLNÍ NÁHR.MEZIOBRATLOVÁ COALITION KR</t>
  </si>
  <si>
    <t>0193607</t>
  </si>
  <si>
    <t>SYSTÉM NEUROSTIMULAČNÍ ELEKTRODA VECTRIS</t>
  </si>
  <si>
    <t>0064165</t>
  </si>
  <si>
    <t>0193604</t>
  </si>
  <si>
    <t>SYSTÉM NEUROSTIMULAČNÍ PRIME ADVANCED SURESCAN</t>
  </si>
  <si>
    <t>0192518</t>
  </si>
  <si>
    <t>0165077</t>
  </si>
  <si>
    <t>SYSTÉM IMPLANTABIL.NEUROSTIMUL.EON C NEDOBÍJITELNÝ</t>
  </si>
  <si>
    <t>0192516</t>
  </si>
  <si>
    <t>IMPLANTÁT SPINÁLNÍ NÁHR.MEZIOBR.SUSTAIN BEDERNÍ PŘ</t>
  </si>
  <si>
    <t>0192795</t>
  </si>
  <si>
    <t>IMPLANTÁT SPINÁLNÍ SYSTÉM SOCORE HRUDNÍ/BEDERNÍ ZA</t>
  </si>
  <si>
    <t>0068307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</si>
  <si>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</si>
  <si>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</si>
  <si>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</si>
  <si>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</si>
  <si>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</si>
  <si>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</si>
  <si>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</si>
  <si>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</si>
  <si>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</si>
  <si>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</si>
  <si>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</si>
  <si>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</si>
  <si>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</si>
  <si>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</si>
  <si>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</si>
  <si>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</si>
  <si>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</si>
  <si>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</si>
  <si>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</si>
  <si>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</si>
  <si>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</si>
  <si>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</si>
  <si>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</si>
  <si>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</si>
  <si>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</si>
  <si>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</si>
  <si>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</si>
  <si>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</si>
  <si>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</si>
  <si>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</si>
  <si>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</si>
  <si>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</si>
  <si>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</si>
  <si>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</si>
  <si>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</si>
  <si>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</si>
  <si>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</si>
  <si>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</si>
  <si>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</si>
  <si>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0059130</t>
  </si>
  <si>
    <t>KLIP PERM.MOZK.ANEURY.FE782K.86.90.92.840</t>
  </si>
  <si>
    <t>0069859</t>
  </si>
  <si>
    <t>0191954</t>
  </si>
  <si>
    <t>KARDIOSTIMULÁTOR DVOUDUTINOVÝ G70 DR, G70DRA1</t>
  </si>
  <si>
    <t>0064472</t>
  </si>
  <si>
    <t>0043986</t>
  </si>
  <si>
    <t>ČIDLO PRO MĚŘENÍ NITROLEBNÍHO TLAKU NEUROVENT</t>
  </si>
  <si>
    <t>0069866</t>
  </si>
  <si>
    <t>0069862</t>
  </si>
  <si>
    <t>0059110</t>
  </si>
  <si>
    <t>KLIP DOČASNÝ MOZKOVÝ ANEURYSMATICKÝ FE756K.61.63</t>
  </si>
  <si>
    <t>0068101</t>
  </si>
  <si>
    <t xml:space="preserve">IMPLANTÁT SPINÁL.NÁHRADA MEZIOBRATLOVÁ            </t>
  </si>
  <si>
    <t>0096710</t>
  </si>
  <si>
    <t>IMPLANTÁT SPINÁLNÍ SYSTÉM EXPEDIUM BM    HRUDNÍ/BE</t>
  </si>
  <si>
    <t>0059079</t>
  </si>
  <si>
    <t>KLIP DOČASNÝ MOZKOVÝ ANEURYSMATICKÝ FE693K.723.53</t>
  </si>
  <si>
    <t>0096968</t>
  </si>
  <si>
    <t>0096713</t>
  </si>
  <si>
    <t>IMPLANTÁT SPINÁLNÍ SYSTÉM S4 TRAUMA FIXAČNÍ      B</t>
  </si>
  <si>
    <t>0049875</t>
  </si>
  <si>
    <t>0096217</t>
  </si>
  <si>
    <t xml:space="preserve">IMPLANTÁT SPINÁLNÍ SYSTÉM XIA II STABILIZAČNÍ     </t>
  </si>
  <si>
    <t>0113876</t>
  </si>
  <si>
    <t>IMPLANTÁT PÁTEŘNÍ,BEDERNÍ,SAKRÁLNÍ,IFUSE</t>
  </si>
  <si>
    <t>0161747</t>
  </si>
  <si>
    <t>IMPLANTÁT SPINÁLNÍ SYSTÉM JAVA INSTINCT FIXAČNÍ HR</t>
  </si>
  <si>
    <t>0161745</t>
  </si>
  <si>
    <t>0161748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</si>
  <si>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</si>
  <si>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</si>
  <si>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</si>
  <si>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</si>
  <si>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</si>
  <si>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</si>
  <si>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</si>
  <si>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</si>
  <si>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</si>
  <si>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</si>
  <si>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</si>
  <si>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</si>
  <si>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</si>
  <si>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</si>
  <si>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</si>
  <si>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</si>
  <si>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</si>
  <si>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</si>
  <si>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</si>
  <si>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</si>
  <si>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</si>
  <si>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</si>
  <si>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56229</t>
  </si>
  <si>
    <t>SYRINGOMYELIE, DRENÁŽNÍ OPERACE, TERMINÁLNÍ VENTRI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</si>
  <si>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</si>
  <si>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</si>
  <si>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</si>
  <si>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</si>
  <si>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</si>
  <si>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</si>
  <si>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56313</t>
  </si>
  <si>
    <t>EXPLORACE BRACHIÁLNÍHO PLEXU SUPRAKLAVIKULÁRNÍM NE</t>
  </si>
  <si>
    <t>56319</t>
  </si>
  <si>
    <t>DEKOMPRESE ISCHIADIKU NEBO EXPLORACE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</si>
  <si>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</si>
  <si>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</si>
  <si>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</si>
  <si>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</si>
  <si>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</si>
  <si>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</si>
  <si>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</si>
  <si>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</si>
  <si>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</si>
  <si>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</si>
  <si>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</si>
  <si>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</si>
  <si>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</si>
  <si>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</si>
  <si>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</si>
  <si>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</si>
  <si>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</si>
  <si>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</si>
  <si>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</si>
  <si>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</si>
  <si>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</si>
  <si>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</si>
  <si>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</si>
  <si>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</si>
  <si>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</si>
  <si>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</si>
  <si>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</si>
  <si>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</si>
  <si>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</si>
  <si>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</si>
  <si>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</si>
  <si>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</si>
  <si>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</si>
  <si>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</si>
  <si>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</si>
  <si>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</si>
  <si>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</si>
  <si>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</si>
  <si>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</si>
  <si>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</si>
  <si>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56129</t>
  </si>
  <si>
    <t>VENTRIKULOCYSTERNOANASTOMÓZA - TORKILDSEN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</si>
  <si>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</si>
  <si>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</si>
  <si>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</si>
  <si>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</si>
  <si>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</si>
  <si>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</si>
  <si>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</si>
  <si>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</si>
  <si>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</si>
  <si>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</si>
  <si>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</si>
  <si>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</si>
  <si>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</si>
  <si>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</si>
  <si>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</si>
  <si>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</si>
  <si>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</si>
  <si>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</si>
  <si>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</si>
  <si>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</si>
  <si>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</si>
  <si>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</si>
  <si>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</si>
  <si>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</si>
  <si>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</si>
  <si>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</si>
  <si>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56142</t>
  </si>
  <si>
    <t>MIKROVASKULÁRNÍ DEKOMPRESE HLAVOVÝCH NERVŮ V ZADNÍ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</si>
  <si>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</si>
  <si>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</si>
  <si>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</si>
  <si>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</si>
  <si>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</si>
  <si>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</si>
  <si>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</si>
  <si>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</si>
  <si>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</si>
  <si>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</si>
  <si>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</si>
  <si>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</si>
  <si>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</si>
  <si>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</si>
  <si>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</si>
  <si>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</si>
  <si>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78310</t>
  </si>
  <si>
    <t xml:space="preserve">NEODKLADNÁ KARDIOPULMONÁLNÍ RESUSCITACE ROZŠÍŘENÁ 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</si>
  <si>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</si>
  <si>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</si>
  <si>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</si>
  <si>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</si>
  <si>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</si>
  <si>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</si>
  <si>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</si>
  <si>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</si>
  <si>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</si>
  <si>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</si>
  <si>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</si>
  <si>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</si>
  <si>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</si>
  <si>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</si>
  <si>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</si>
  <si>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</si>
  <si>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</si>
  <si>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</si>
  <si>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</si>
  <si>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</si>
  <si>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</si>
  <si>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</si>
  <si>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</si>
  <si>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</si>
  <si>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</si>
  <si>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</si>
  <si>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</si>
  <si>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</si>
  <si>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</si>
  <si>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</si>
  <si>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</si>
  <si>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</si>
  <si>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</si>
  <si>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</si>
  <si>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</si>
  <si>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</si>
  <si>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</si>
  <si>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</si>
  <si>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</si>
  <si>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</si>
  <si>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</si>
  <si>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</si>
  <si>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</si>
  <si>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</si>
  <si>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</si>
  <si>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</si>
  <si>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</si>
  <si>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</si>
  <si>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56211</t>
  </si>
  <si>
    <t xml:space="preserve">LAMINEKTOMIE (1-2 SEGMENTY) NEBO HEMILAMINEKTOMIE </t>
  </si>
  <si>
    <t>56225</t>
  </si>
  <si>
    <t>DUROTOMIE A DURÁLNÍ REKONSTRUKČNÍ OPERACE MÍŠNÍ (K</t>
  </si>
  <si>
    <t>5T6</t>
  </si>
  <si>
    <t>0003952</t>
  </si>
  <si>
    <t>AMIKIN 500 MG</t>
  </si>
  <si>
    <t>0005113</t>
  </si>
  <si>
    <t>0006480</t>
  </si>
  <si>
    <t>OCPLEX</t>
  </si>
  <si>
    <t>0016547</t>
  </si>
  <si>
    <t>0025746</t>
  </si>
  <si>
    <t>INVANZ 1 G</t>
  </si>
  <si>
    <t>0026902</t>
  </si>
  <si>
    <t>0031547</t>
  </si>
  <si>
    <t>0049193</t>
  </si>
  <si>
    <t>CEFTAX 1000</t>
  </si>
  <si>
    <t>0056801</t>
  </si>
  <si>
    <t>0064831</t>
  </si>
  <si>
    <t>AXETINE 1,5 G</t>
  </si>
  <si>
    <t>0075634</t>
  </si>
  <si>
    <t>PROTHROMPLEX TOTAL NF</t>
  </si>
  <si>
    <t>0076354</t>
  </si>
  <si>
    <t>FORTUM 2 G</t>
  </si>
  <si>
    <t>0083487</t>
  </si>
  <si>
    <t>MERONEM 500 MG</t>
  </si>
  <si>
    <t>0089029</t>
  </si>
  <si>
    <t>IMMUNATE STIM PLUS 1000</t>
  </si>
  <si>
    <t>0096413</t>
  </si>
  <si>
    <t>GENTAMICIN LEK 40 MG/2 ML</t>
  </si>
  <si>
    <t>0097909</t>
  </si>
  <si>
    <t>HUMAN ALBUMIN GRIFOLS 20%</t>
  </si>
  <si>
    <t>0119095</t>
  </si>
  <si>
    <t>FLEXBUMIN 200 G/L</t>
  </si>
  <si>
    <t>0130149</t>
  </si>
  <si>
    <t>0131654</t>
  </si>
  <si>
    <t>0147976</t>
  </si>
  <si>
    <t>MEROPENEM HOSPIRA 500 MG</t>
  </si>
  <si>
    <t>0164246</t>
  </si>
  <si>
    <t>CEFTAZIDIM STRAGEN 1 G</t>
  </si>
  <si>
    <t>0027921</t>
  </si>
  <si>
    <t>SPRYCEL 20 MG</t>
  </si>
  <si>
    <t>0102489</t>
  </si>
  <si>
    <t>0156835</t>
  </si>
  <si>
    <t>Erytrocyty deleukotizované</t>
  </si>
  <si>
    <t>0107931</t>
  </si>
  <si>
    <t>0107936</t>
  </si>
  <si>
    <t>Trombocyty z buffy coatu směsné, deleukotizované</t>
  </si>
  <si>
    <t>0007964</t>
  </si>
  <si>
    <t>0001018</t>
  </si>
  <si>
    <t>ŠROUB SAMOŘEZNÝ KORTIKÁLNÍ MALÝ FRAGMENTY OCEL</t>
  </si>
  <si>
    <t>0001052</t>
  </si>
  <si>
    <t>DLAHA LC-DCP ROVNÁ MALÉ FRAGMENT OCEL</t>
  </si>
  <si>
    <t>0002370</t>
  </si>
  <si>
    <t>0002408</t>
  </si>
  <si>
    <t>0017743</t>
  </si>
  <si>
    <t>DRÁT KIRSCHNERŮV OCEL</t>
  </si>
  <si>
    <t>0024855</t>
  </si>
  <si>
    <t>ZASLEPOVACÍ HLAVA FEMUR TITAN</t>
  </si>
  <si>
    <t>0024889</t>
  </si>
  <si>
    <t>HŘEB FEMUR TITAN</t>
  </si>
  <si>
    <t>0026140</t>
  </si>
  <si>
    <t>KANYLA TRACHEOSTOMICKÁ S NÍZKOTLAKOU MANŽETOU</t>
  </si>
  <si>
    <t>0030617</t>
  </si>
  <si>
    <t>STAPLER KOŽNÍ ROYAL - 35W</t>
  </si>
  <si>
    <t>0043968</t>
  </si>
  <si>
    <t>0043979</t>
  </si>
  <si>
    <t>0043984</t>
  </si>
  <si>
    <t>0054513</t>
  </si>
  <si>
    <t>0054517</t>
  </si>
  <si>
    <t>0054553</t>
  </si>
  <si>
    <t>0067016</t>
  </si>
  <si>
    <t>0067020</t>
  </si>
  <si>
    <t>0067160</t>
  </si>
  <si>
    <t>IMPLANTÁT ORBITÁLNÍ PDS ZX3,ZX4,ZX7 VSTŘEBATELNÝ</t>
  </si>
  <si>
    <t>0067161</t>
  </si>
  <si>
    <t>IMPLANTÁT ORBITÁLNÍ PDS ZX5,ZX6,ZX8 VSTŘEBATELNÝ</t>
  </si>
  <si>
    <t>0069208</t>
  </si>
  <si>
    <t>0069500</t>
  </si>
  <si>
    <t>KANYLA TRACHEOSTOMICKÁ  S NÍZKOTLAKOU  MANŽETOU</t>
  </si>
  <si>
    <t>0069596</t>
  </si>
  <si>
    <t>0070875</t>
  </si>
  <si>
    <t>ČEP SAMOŘEZNÝ JISTÍCÍ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</si>
  <si>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</si>
  <si>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</si>
  <si>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</si>
  <si>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</si>
  <si>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</si>
  <si>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</si>
  <si>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</si>
  <si>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</si>
  <si>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</si>
  <si>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</si>
  <si>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</si>
  <si>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</si>
  <si>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</si>
  <si>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</si>
  <si>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0095663</t>
  </si>
  <si>
    <t>SYSTÉM HYDROCEPHALNÍ DRENÁŽNÍ - SHUNT CSF-NEPROGRA</t>
  </si>
  <si>
    <t>0162666</t>
  </si>
  <si>
    <t>SYSTÉM HYDROCEPHALNÍ DRENÁŽNÍ - SHUNT SILVERLINE</t>
  </si>
  <si>
    <t>0163241</t>
  </si>
  <si>
    <t>0163249</t>
  </si>
  <si>
    <t>0163258</t>
  </si>
  <si>
    <t>0163261</t>
  </si>
  <si>
    <t>0068192</t>
  </si>
  <si>
    <t>0067419</t>
  </si>
  <si>
    <t>0059045</t>
  </si>
  <si>
    <t>KLIP PER.MOZK.ANE.FE600K.03.10.13.20.23.640.50.60</t>
  </si>
  <si>
    <t>0068221</t>
  </si>
  <si>
    <t>0068202</t>
  </si>
  <si>
    <t>0012368</t>
  </si>
  <si>
    <t>ŠROUB MALEOLÁRNÍ 4.5</t>
  </si>
  <si>
    <t>0069853</t>
  </si>
  <si>
    <t>0163242</t>
  </si>
  <si>
    <t>0068211</t>
  </si>
  <si>
    <t>0068204</t>
  </si>
  <si>
    <t>0161956</t>
  </si>
  <si>
    <t>0095600</t>
  </si>
  <si>
    <t>SYSTÉM HYDROCEPHALNÍ DRENÁŽNÍ CSF HAKIM VALVES</t>
  </si>
  <si>
    <t>0161943</t>
  </si>
  <si>
    <t>0161955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</si>
  <si>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</si>
  <si>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</si>
  <si>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</si>
  <si>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</si>
  <si>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</si>
  <si>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</si>
  <si>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</si>
  <si>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</si>
  <si>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</si>
  <si>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</si>
  <si>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</si>
  <si>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</si>
  <si>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</si>
  <si>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</si>
  <si>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</si>
  <si>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</si>
  <si>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</si>
  <si>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</si>
  <si>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</si>
  <si>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</si>
  <si>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</si>
  <si>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</si>
  <si>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</si>
  <si>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</si>
  <si>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</si>
  <si>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</si>
  <si>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</si>
  <si>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</si>
  <si>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</si>
  <si>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</si>
  <si>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</si>
  <si>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</si>
  <si>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</si>
  <si>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</si>
  <si>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NEKREKTOMIE DO 5 % POVRCHU TĚLA - TANGENCIÁLNÍ NEB</t>
  </si>
  <si>
    <t>61111</t>
  </si>
  <si>
    <t>PRIMÁRNÍ OŠETŘENÍ TRAUMATICKÉ TETOVÁŽE Á 20 MIN.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</si>
  <si>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</si>
  <si>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</si>
  <si>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</si>
  <si>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</si>
  <si>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</si>
  <si>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</si>
  <si>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</si>
  <si>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</si>
  <si>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</si>
  <si>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65951</t>
  </si>
  <si>
    <t>GLOSEKTOMIE PARCIÁLNÍ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</si>
  <si>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</si>
  <si>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</si>
  <si>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</si>
  <si>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</si>
  <si>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</si>
  <si>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</si>
  <si>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</si>
  <si>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</si>
  <si>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</si>
  <si>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</si>
  <si>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</si>
  <si>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66829</t>
  </si>
  <si>
    <t>ZAVEDENÍ PROPLACHOVÉ LAVÁŽE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</si>
  <si>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</si>
  <si>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</si>
  <si>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</si>
  <si>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</si>
  <si>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</si>
  <si>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</si>
  <si>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</si>
  <si>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</si>
  <si>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</si>
  <si>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</si>
  <si>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</si>
  <si>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</si>
  <si>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</si>
  <si>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</si>
  <si>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</si>
  <si>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</si>
  <si>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</si>
  <si>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</si>
  <si>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71787</t>
  </si>
  <si>
    <t>INCIZE, DRENÁŽ PERITONZILÁRNÍHO EVENT. FARYNGEÁLNÍ</t>
  </si>
  <si>
    <t>71573</t>
  </si>
  <si>
    <t>RESEKCE TEMPORÁLNÍ KOSTI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</si>
  <si>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</si>
  <si>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</si>
  <si>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</si>
  <si>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</si>
  <si>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</si>
  <si>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</si>
  <si>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</si>
  <si>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</si>
  <si>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</si>
  <si>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</si>
  <si>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</si>
  <si>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</si>
  <si>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</si>
  <si>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</si>
  <si>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</si>
  <si>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0163373</t>
  </si>
  <si>
    <t>IMPLANTÁT KRANIOMAXILLOFACIÁLNÍ RAPIDSORB  VSTŘEBA</t>
  </si>
  <si>
    <t>0163376</t>
  </si>
  <si>
    <t>11</t>
  </si>
  <si>
    <t>12</t>
  </si>
  <si>
    <t>13</t>
  </si>
  <si>
    <t>14</t>
  </si>
  <si>
    <t>16</t>
  </si>
  <si>
    <t>17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</si>
  <si>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</si>
  <si>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</si>
  <si>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</si>
  <si>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</si>
  <si>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</si>
  <si>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</si>
  <si>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</si>
  <si>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</si>
  <si>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</si>
  <si>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</si>
  <si>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</si>
  <si>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</si>
  <si>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</si>
  <si>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</si>
  <si>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</si>
  <si>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</si>
  <si>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</si>
  <si>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</si>
  <si>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</si>
  <si>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</si>
  <si>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</si>
  <si>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</si>
  <si>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</si>
  <si>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</si>
  <si>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</si>
  <si>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</si>
  <si>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</si>
  <si>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</si>
  <si>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</si>
  <si>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</si>
  <si>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</si>
  <si>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</si>
  <si>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</si>
  <si>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</si>
  <si>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</si>
  <si>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</si>
  <si>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</si>
  <si>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</si>
  <si>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</si>
  <si>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</si>
  <si>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</si>
  <si>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</si>
  <si>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</si>
  <si>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</si>
  <si>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</si>
  <si>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</si>
  <si>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</si>
  <si>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</si>
  <si>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</si>
  <si>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</si>
  <si>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</si>
  <si>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</si>
  <si>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</si>
  <si>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</si>
  <si>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</si>
  <si>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</si>
  <si>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</si>
  <si>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</si>
  <si>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</si>
  <si>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</si>
  <si>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</si>
  <si>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</si>
  <si>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</si>
  <si>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</si>
  <si>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</si>
  <si>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</si>
  <si>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</si>
  <si>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</si>
  <si>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</si>
  <si>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</si>
  <si>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</si>
  <si>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</si>
  <si>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</si>
  <si>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</si>
  <si>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</si>
  <si>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</si>
  <si>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</si>
  <si>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</si>
  <si>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</si>
  <si>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</si>
  <si>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</si>
  <si>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</si>
  <si>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</si>
  <si>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</si>
  <si>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</si>
  <si>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</si>
  <si>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</si>
  <si>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</si>
  <si>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</si>
  <si>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</si>
  <si>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</si>
  <si>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</si>
  <si>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</si>
  <si>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</si>
  <si>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</si>
  <si>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</si>
  <si>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</si>
  <si>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</si>
  <si>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02321</t>
  </si>
  <si>
    <t xml:space="preserve">JINÉ PORUCHY OKA BEZ CC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</si>
  <si>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</si>
  <si>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</si>
  <si>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</si>
  <si>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</si>
  <si>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</si>
  <si>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</si>
  <si>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07311</t>
  </si>
  <si>
    <t xml:space="preserve">MALIGNÍ ONEMOCNĚNÍ HEPATOBILIÁRNÍHO SYSTÉMU A PANKREATU BEZ CC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</si>
  <si>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</si>
  <si>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</si>
  <si>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</si>
  <si>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</si>
  <si>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</si>
  <si>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</si>
  <si>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</si>
  <si>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</si>
  <si>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</si>
  <si>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</si>
  <si>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</si>
  <si>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</si>
  <si>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</si>
  <si>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</si>
  <si>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08103</t>
  </si>
  <si>
    <t xml:space="preserve">VÝKONY NA ZÁDECH A KRKU. KROMĚ FÚZE PÁTEŘE S MCC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</si>
  <si>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</si>
  <si>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</si>
  <si>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</si>
  <si>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</si>
  <si>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08311</t>
  </si>
  <si>
    <t xml:space="preserve">ZLOMENINA PÁNVE. NEBO DISLOKACE KYČLE BEZ CC              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</si>
  <si>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</si>
  <si>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</si>
  <si>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</si>
  <si>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</si>
  <si>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</si>
  <si>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</si>
  <si>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</si>
  <si>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</si>
  <si>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</si>
  <si>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</si>
  <si>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</si>
  <si>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</si>
  <si>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</si>
  <si>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</si>
  <si>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</si>
  <si>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</si>
  <si>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</si>
  <si>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</si>
  <si>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</si>
  <si>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</si>
  <si>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</si>
  <si>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</si>
  <si>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</si>
  <si>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</si>
  <si>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</si>
  <si>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</si>
  <si>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17031</t>
  </si>
  <si>
    <t xml:space="preserve">MYELOPROLIFERATIVNÍ PORUCHY A ŠPATNĚ DIFERENCOVANÉ NÁDORY S VELKÝM VÝKONEM BEZ CC                   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</si>
  <si>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</si>
  <si>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</si>
  <si>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</si>
  <si>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</si>
  <si>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</si>
  <si>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</si>
  <si>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</si>
  <si>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</si>
  <si>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</si>
  <si>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</si>
  <si>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</si>
  <si>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</si>
  <si>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</si>
  <si>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</si>
  <si>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</si>
  <si>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</si>
  <si>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</si>
  <si>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</si>
  <si>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</si>
  <si>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</si>
  <si>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</si>
  <si>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</si>
  <si>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</si>
  <si>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</si>
  <si>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</si>
  <si>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</si>
  <si>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</si>
  <si>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</si>
  <si>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</si>
  <si>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</si>
  <si>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</si>
  <si>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</si>
  <si>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</si>
  <si>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</si>
  <si>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25062</t>
  </si>
  <si>
    <t xml:space="preserve">DLOUHODOBÁ MECHANICKÁ VENTILACE PŘI POLYTRAUMATU S KRANIOTOMIÍ &gt; 96 HODIN S CC  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</si>
  <si>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</si>
  <si>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</si>
  <si>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</si>
  <si>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</si>
  <si>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25073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</si>
  <si>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</si>
  <si>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</si>
  <si>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</si>
  <si>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</si>
  <si>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</si>
  <si>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</si>
  <si>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</si>
  <si>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</si>
  <si>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</si>
  <si>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</si>
  <si>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</si>
  <si>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</si>
  <si>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</si>
  <si>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</si>
  <si>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</si>
  <si>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</si>
  <si>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</si>
  <si>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</si>
  <si>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</si>
  <si>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</si>
  <si>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</si>
  <si>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</si>
  <si>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</si>
  <si>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</si>
  <si>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</si>
  <si>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0077018</t>
  </si>
  <si>
    <t>ULTRAVIST 370</t>
  </si>
  <si>
    <t>89169</t>
  </si>
  <si>
    <t>CYSTOURETROGRAFIE</t>
  </si>
  <si>
    <t>89171</t>
  </si>
  <si>
    <t>URETROGRAFIE RETROGRÁDNÍ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</si>
  <si>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</si>
  <si>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</si>
  <si>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</si>
  <si>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</si>
  <si>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</si>
  <si>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</si>
  <si>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</si>
  <si>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</si>
  <si>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</si>
  <si>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</si>
  <si>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</si>
  <si>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</si>
  <si>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0022077</t>
  </si>
  <si>
    <t>IOMERON 400</t>
  </si>
  <si>
    <t>0093626</t>
  </si>
  <si>
    <t>MICROPAQUE CT</t>
  </si>
  <si>
    <t>0002027</t>
  </si>
  <si>
    <t>0002039</t>
  </si>
  <si>
    <t>0002061</t>
  </si>
  <si>
    <t>99mTc-leukocyty značené HM PAO</t>
  </si>
  <si>
    <t>0002087</t>
  </si>
  <si>
    <t>18F-FDG</t>
  </si>
  <si>
    <t>0002092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</si>
  <si>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</si>
  <si>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</si>
  <si>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</si>
  <si>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</si>
  <si>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</si>
  <si>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</si>
  <si>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</si>
  <si>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</si>
  <si>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</si>
  <si>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</si>
  <si>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47267</t>
  </si>
  <si>
    <t>SCINTIGRAFIE  NÁDORU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</si>
  <si>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</si>
  <si>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</si>
  <si>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</si>
  <si>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</si>
  <si>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</si>
  <si>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</si>
  <si>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</si>
  <si>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</si>
  <si>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</si>
  <si>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</si>
  <si>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</si>
  <si>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</si>
  <si>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</si>
  <si>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</si>
  <si>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</si>
  <si>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</si>
  <si>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</si>
  <si>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</si>
  <si>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</si>
  <si>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</si>
  <si>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</si>
  <si>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</si>
  <si>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</si>
  <si>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</si>
  <si>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</si>
  <si>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</si>
  <si>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</si>
  <si>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</si>
  <si>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</si>
  <si>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</si>
  <si>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</si>
  <si>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</si>
  <si>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</si>
  <si>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</si>
  <si>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</si>
  <si>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</si>
  <si>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</si>
  <si>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</si>
  <si>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</si>
  <si>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</si>
  <si>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</si>
  <si>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</si>
  <si>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</si>
  <si>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</si>
  <si>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</si>
  <si>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</si>
  <si>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</si>
  <si>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</si>
  <si>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</si>
  <si>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</si>
  <si>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</si>
  <si>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</si>
  <si>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</si>
  <si>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</si>
  <si>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</si>
  <si>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</si>
  <si>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</si>
  <si>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</si>
  <si>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</si>
  <si>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</si>
  <si>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</si>
  <si>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</si>
  <si>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</si>
  <si>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</si>
  <si>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</si>
  <si>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</si>
  <si>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</si>
  <si>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</si>
  <si>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</si>
  <si>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</si>
  <si>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</si>
  <si>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</si>
  <si>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</si>
  <si>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</si>
  <si>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</si>
  <si>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</si>
  <si>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</si>
  <si>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</si>
  <si>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</si>
  <si>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</si>
  <si>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</si>
  <si>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</si>
  <si>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</si>
  <si>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</si>
  <si>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</si>
  <si>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</si>
  <si>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</si>
  <si>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</si>
  <si>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</si>
  <si>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</si>
  <si>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</si>
  <si>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</si>
  <si>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</si>
  <si>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</si>
  <si>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</si>
  <si>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</si>
  <si>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</si>
  <si>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</si>
  <si>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</si>
  <si>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</si>
  <si>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</si>
  <si>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</si>
  <si>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</si>
  <si>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</si>
  <si>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</si>
  <si>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</si>
  <si>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</si>
  <si>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</si>
  <si>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</si>
  <si>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</si>
  <si>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</si>
  <si>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</si>
  <si>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</si>
  <si>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</si>
  <si>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</si>
  <si>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</si>
  <si>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</si>
  <si>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</si>
  <si>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</si>
  <si>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</si>
  <si>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</si>
  <si>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</si>
  <si>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</si>
  <si>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</si>
  <si>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</si>
  <si>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</si>
  <si>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</si>
  <si>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</si>
  <si>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</si>
  <si>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</si>
  <si>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</si>
  <si>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</si>
  <si>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</si>
  <si>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</si>
  <si>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</si>
  <si>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</si>
  <si>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</si>
  <si>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</si>
  <si>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</si>
  <si>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</si>
  <si>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</si>
  <si>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</si>
  <si>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</si>
  <si>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</si>
  <si>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</si>
  <si>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</si>
  <si>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</si>
  <si>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</si>
  <si>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</si>
  <si>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</si>
  <si>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</si>
  <si>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</si>
  <si>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</si>
  <si>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</si>
  <si>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</si>
  <si>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</si>
  <si>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</si>
  <si>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</si>
  <si>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</si>
  <si>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</si>
  <si>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</si>
  <si>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</si>
  <si>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</si>
  <si>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</si>
  <si>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</si>
  <si>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</si>
  <si>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</si>
  <si>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</si>
  <si>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</si>
  <si>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</si>
  <si>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</si>
  <si>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</si>
  <si>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</si>
  <si>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</si>
  <si>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</si>
  <si>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</si>
  <si>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</si>
  <si>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</si>
  <si>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</si>
  <si>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</si>
  <si>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</si>
  <si>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</si>
  <si>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</si>
  <si>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</si>
  <si>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</si>
  <si>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</si>
  <si>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</si>
  <si>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</si>
  <si>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</si>
  <si>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</si>
  <si>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</si>
  <si>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</si>
  <si>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</si>
  <si>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</si>
  <si>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</si>
  <si>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</si>
  <si>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</si>
  <si>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</si>
  <si>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</si>
  <si>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</si>
  <si>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</si>
  <si>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</si>
  <si>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</si>
  <si>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</si>
  <si>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</si>
  <si>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</si>
  <si>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</si>
  <si>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</si>
  <si>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</si>
  <si>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</si>
  <si>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</si>
  <si>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</si>
  <si>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</si>
  <si>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</si>
  <si>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</si>
  <si>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</si>
  <si>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</si>
  <si>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</si>
  <si>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</si>
  <si>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</si>
  <si>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</si>
  <si>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</si>
  <si>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</si>
  <si>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</si>
  <si>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</si>
  <si>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</si>
  <si>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</si>
  <si>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</si>
  <si>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</si>
  <si>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</si>
  <si>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</si>
  <si>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</si>
  <si>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</si>
  <si>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</si>
  <si>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</si>
  <si>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</si>
  <si>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</si>
  <si>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</si>
  <si>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</si>
  <si>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</si>
  <si>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</si>
  <si>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</si>
  <si>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</si>
  <si>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</si>
  <si>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</si>
  <si>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</si>
  <si>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</si>
  <si>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</si>
  <si>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</si>
  <si>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</si>
  <si>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</si>
  <si>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</si>
  <si>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</si>
  <si>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</si>
  <si>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</si>
  <si>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</si>
  <si>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</si>
  <si>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</si>
  <si>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</si>
  <si>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</si>
  <si>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</si>
  <si>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</si>
  <si>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</si>
  <si>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</si>
  <si>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</si>
  <si>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</si>
  <si>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</si>
  <si>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</si>
  <si>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</si>
  <si>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</si>
  <si>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</si>
  <si>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</si>
  <si>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</si>
  <si>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</si>
  <si>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</si>
  <si>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</si>
  <si>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</si>
  <si>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</si>
  <si>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</si>
  <si>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</si>
  <si>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</si>
  <si>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</si>
  <si>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</si>
  <si>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</si>
  <si>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</si>
  <si>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</si>
  <si>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</si>
  <si>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</si>
  <si>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</si>
  <si>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</si>
  <si>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</si>
  <si>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</si>
  <si>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</si>
  <si>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</si>
  <si>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</si>
  <si>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</si>
  <si>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</si>
  <si>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</si>
  <si>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</si>
  <si>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</si>
  <si>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</si>
  <si>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</si>
  <si>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</si>
  <si>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</si>
  <si>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</si>
  <si>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</si>
  <si>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</si>
  <si>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</si>
  <si>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</si>
  <si>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</si>
  <si>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</si>
  <si>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</si>
  <si>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</si>
  <si>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</si>
  <si>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</si>
  <si>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</si>
  <si>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0045123</t>
  </si>
  <si>
    <t>0045124</t>
  </si>
  <si>
    <t>0065978</t>
  </si>
  <si>
    <t>DOTAREM</t>
  </si>
  <si>
    <t>0065980</t>
  </si>
  <si>
    <t>0077019</t>
  </si>
  <si>
    <t>0077024</t>
  </si>
  <si>
    <t>ULTRAVIST 300</t>
  </si>
  <si>
    <t>0093625</t>
  </si>
  <si>
    <t>0151208</t>
  </si>
  <si>
    <t>0065979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</si>
  <si>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</si>
  <si>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</si>
  <si>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</si>
  <si>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</si>
  <si>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</si>
  <si>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</si>
  <si>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</si>
  <si>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</si>
  <si>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</si>
  <si>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</si>
  <si>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</si>
  <si>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</si>
  <si>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</si>
  <si>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</si>
  <si>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</si>
  <si>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</si>
  <si>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</si>
  <si>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</si>
  <si>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0051056</t>
  </si>
  <si>
    <t>SPIRÁLA EMBOLIZAČNÍ - AKTIVNÍ NEXUS, AXIUM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</si>
  <si>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</si>
  <si>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</si>
  <si>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</si>
  <si>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</si>
  <si>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</si>
  <si>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</si>
  <si>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</si>
  <si>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</si>
  <si>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</si>
  <si>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</si>
  <si>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</si>
  <si>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</si>
  <si>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</si>
  <si>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</si>
  <si>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</si>
  <si>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</si>
  <si>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</si>
  <si>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</si>
  <si>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</si>
  <si>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</si>
  <si>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</si>
  <si>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</si>
  <si>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</si>
  <si>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</si>
  <si>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</si>
  <si>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</si>
  <si>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</si>
  <si>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</si>
  <si>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</si>
  <si>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</si>
  <si>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</si>
  <si>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</si>
  <si>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</si>
  <si>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</si>
  <si>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</si>
  <si>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</si>
  <si>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</si>
  <si>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</si>
  <si>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</si>
  <si>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</si>
  <si>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</si>
  <si>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0094021</t>
  </si>
  <si>
    <t>EXTRAKTOR - KATETR SE SMYČKOU - EXPRO ELITE - PERI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</si>
  <si>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</si>
  <si>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</si>
  <si>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</si>
  <si>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</si>
  <si>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</si>
  <si>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</si>
  <si>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</si>
  <si>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</si>
  <si>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</si>
  <si>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</si>
  <si>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</si>
  <si>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</si>
  <si>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</si>
  <si>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</si>
  <si>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</si>
  <si>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</si>
  <si>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</si>
  <si>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</si>
  <si>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</si>
  <si>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</si>
  <si>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</si>
  <si>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0059986</t>
  </si>
  <si>
    <t>SYSTÉM BALÓN UZÁVĚROVÝ EQUINOX 104-4011..104-4470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</si>
  <si>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</si>
  <si>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</si>
  <si>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</si>
  <si>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</si>
  <si>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</si>
  <si>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</si>
  <si>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</si>
  <si>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</si>
  <si>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</si>
  <si>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</si>
  <si>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</si>
  <si>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</si>
  <si>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</si>
  <si>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</si>
  <si>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</si>
  <si>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</si>
  <si>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</si>
  <si>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</si>
  <si>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</si>
  <si>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</si>
  <si>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</si>
  <si>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</si>
  <si>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</si>
  <si>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</si>
  <si>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</si>
  <si>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</si>
  <si>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</si>
  <si>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</si>
  <si>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</si>
  <si>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</si>
  <si>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</si>
  <si>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</si>
  <si>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</si>
  <si>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</si>
  <si>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</si>
  <si>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</si>
  <si>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</si>
  <si>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</si>
  <si>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</si>
  <si>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</si>
  <si>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</si>
  <si>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</si>
  <si>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</si>
  <si>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</si>
  <si>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</si>
  <si>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</si>
  <si>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</si>
  <si>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</si>
  <si>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</si>
  <si>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</si>
  <si>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</si>
  <si>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</si>
  <si>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</si>
  <si>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</si>
  <si>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</si>
  <si>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</si>
  <si>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</si>
  <si>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</si>
  <si>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</si>
  <si>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</si>
  <si>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</si>
  <si>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</si>
  <si>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</si>
  <si>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</si>
  <si>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</si>
  <si>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</si>
  <si>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</si>
  <si>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</si>
  <si>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</si>
  <si>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</si>
  <si>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</si>
  <si>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</si>
  <si>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</si>
  <si>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</si>
  <si>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</si>
  <si>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</si>
  <si>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</si>
  <si>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</si>
  <si>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</si>
  <si>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</si>
  <si>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</si>
  <si>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</si>
  <si>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</si>
  <si>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</si>
  <si>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</si>
  <si>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</si>
  <si>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</si>
  <si>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</si>
  <si>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</si>
  <si>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</si>
  <si>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</si>
  <si>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</si>
  <si>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</si>
  <si>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</si>
  <si>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</si>
  <si>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</si>
  <si>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</si>
  <si>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</si>
  <si>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</si>
  <si>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</si>
  <si>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</si>
  <si>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</si>
  <si>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</si>
  <si>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</si>
  <si>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</si>
  <si>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</si>
  <si>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</si>
  <si>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</si>
  <si>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</si>
  <si>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</si>
  <si>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</si>
  <si>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</si>
  <si>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</si>
  <si>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</si>
  <si>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</si>
  <si>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</si>
  <si>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</si>
  <si>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</si>
  <si>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</si>
  <si>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</si>
  <si>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</si>
  <si>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</si>
  <si>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</si>
  <si>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</si>
  <si>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</si>
  <si>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</si>
  <si>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</si>
  <si>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</si>
  <si>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</si>
  <si>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</si>
  <si>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</si>
  <si>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</si>
  <si>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</si>
  <si>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</si>
  <si>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</si>
  <si>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</si>
  <si>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</si>
  <si>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</si>
  <si>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</si>
  <si>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</si>
  <si>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</si>
  <si>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</si>
  <si>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</si>
  <si>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</si>
  <si>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</si>
  <si>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</si>
  <si>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</si>
  <si>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</si>
  <si>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</si>
  <si>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</si>
  <si>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</si>
  <si>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</si>
  <si>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</si>
  <si>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</si>
  <si>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</si>
  <si>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</si>
  <si>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</si>
  <si>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</si>
  <si>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</si>
  <si>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</si>
  <si>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</si>
  <si>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</si>
  <si>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</si>
  <si>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</si>
  <si>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</si>
  <si>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</si>
  <si>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</si>
  <si>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</si>
  <si>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</si>
  <si>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</si>
  <si>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</si>
  <si>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</si>
  <si>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</si>
  <si>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</si>
  <si>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</si>
  <si>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</si>
  <si>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</si>
  <si>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</si>
  <si>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</si>
  <si>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</si>
  <si>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</si>
  <si>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</si>
  <si>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</si>
  <si>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</si>
  <si>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</si>
  <si>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</si>
  <si>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</si>
  <si>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</si>
  <si>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</si>
  <si>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</si>
  <si>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</si>
  <si>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</si>
  <si>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</si>
  <si>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</si>
  <si>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</si>
  <si>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</si>
  <si>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</si>
  <si>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</si>
  <si>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</si>
  <si>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</si>
  <si>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</si>
  <si>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</si>
  <si>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</si>
  <si>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</si>
  <si>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</si>
  <si>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</si>
  <si>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</si>
  <si>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</si>
  <si>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</si>
  <si>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</si>
  <si>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</si>
  <si>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</si>
  <si>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</si>
  <si>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</si>
  <si>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</si>
  <si>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</si>
  <si>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</si>
  <si>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</si>
  <si>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</si>
  <si>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</si>
  <si>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</si>
  <si>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</si>
  <si>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</si>
  <si>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</si>
  <si>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</si>
  <si>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</si>
  <si>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</si>
  <si>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</si>
  <si>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</si>
  <si>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</si>
  <si>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</si>
  <si>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</si>
  <si>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</si>
  <si>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91239</t>
  </si>
  <si>
    <t>STANOVENÍ EOSINOFILNÍHO KATIONICKÉHO PROTEINU (ECP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</si>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</sst>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1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1.0001182905675972</c:v>
                </c:pt>
                <c:pt idx="1">
                  <c:v>1.0767176784946659</c:v>
                </c:pt>
                <c:pt idx="2">
                  <c:v>1.1358084320337902</c:v>
                </c:pt>
                <c:pt idx="3">
                  <c:v>1.1261007070032572</c:v>
                </c:pt>
                <c:pt idx="4">
                  <c:v>1.0513748908278477</c:v>
                </c:pt>
                <c:pt idx="5">
                  <c:v>1.0888857590611853</c:v>
                </c:pt>
                <c:pt idx="6">
                  <c:v>1.1385071461522722</c:v>
                </c:pt>
                <c:pt idx="7">
                  <c:v>1.1567950953388046</c:v>
                </c:pt>
                <c:pt idx="8">
                  <c:v>1.1830076496697255</c:v>
                </c:pt>
                <c:pt idx="9">
                  <c:v>1.1448869026526987</c:v>
                </c:pt>
                <c:pt idx="10">
                  <c:v>1.1530521706970425</c:v>
                </c:pt>
                <c:pt idx="11">
                  <c:v>1.1794383539503601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267712"/>
        <c:axId val="1337278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1.1047365732605443</c:v>
                </c:pt>
                <c:pt idx="1">
                  <c:v>1.1047365732605443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280384"/>
        <c:axId val="1337282560"/>
      </c:scatterChart>
      <c:catAx>
        <c:axId val="13372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72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278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7267712"/>
        <c:crosses val="autoZero"/>
        <c:crossBetween val="between"/>
      </c:valAx>
      <c:valAx>
        <c:axId val="1337280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7282560"/>
        <c:crosses val="max"/>
        <c:crossBetween val="midCat"/>
      </c:valAx>
      <c:valAx>
        <c:axId val="1337282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7280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0.68525361101780313</c:v>
                </c:pt>
                <c:pt idx="1">
                  <c:v>0.6933463643111023</c:v>
                </c:pt>
                <c:pt idx="2">
                  <c:v>0.70513396675548501</c:v>
                </c:pt>
                <c:pt idx="3">
                  <c:v>0.7100517171348576</c:v>
                </c:pt>
                <c:pt idx="4">
                  <c:v>0.7104798867744283</c:v>
                </c:pt>
                <c:pt idx="5">
                  <c:v>0.70206180712421495</c:v>
                </c:pt>
                <c:pt idx="6">
                  <c:v>0.70356790750389187</c:v>
                </c:pt>
                <c:pt idx="7">
                  <c:v>0.6976643319506991</c:v>
                </c:pt>
                <c:pt idx="8">
                  <c:v>0.6926267319103947</c:v>
                </c:pt>
                <c:pt idx="9">
                  <c:v>0.6954174797096967</c:v>
                </c:pt>
                <c:pt idx="10">
                  <c:v>0.69176745941635964</c:v>
                </c:pt>
                <c:pt idx="11">
                  <c:v>0.69805106457437349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308864"/>
        <c:axId val="1673565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566848"/>
        <c:axId val="1673569024"/>
      </c:scatterChart>
      <c:catAx>
        <c:axId val="16163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356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3565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16308864"/>
        <c:crosses val="autoZero"/>
        <c:crossBetween val="between"/>
      </c:valAx>
      <c:valAx>
        <c:axId val="1673566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73569024"/>
        <c:crosses val="max"/>
        <c:crossBetween val="midCat"/>
      </c:valAx>
      <c:valAx>
        <c:axId val="1673569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73566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3098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3412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3413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3420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5005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5013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5019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5090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5987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6188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6891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133068.09986938839</v>
      </c>
      <c r="D4" s="287">
        <f ca="1">IF(ISERROR(VLOOKUP("Náklady celkem",INDIRECT("HI!$A:$G"),5,0)),0,VLOOKUP("Náklady celkem",INDIRECT("HI!$A:$G"),5,0))</f>
        <v>139369.44460000008</v>
      </c>
      <c r="E4" s="288">
        <f ca="1">IF(C4=0,0,D4/C4)</f>
        <v>1.0473542850374862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5919.0412339284294</v>
      </c>
      <c r="D7" s="295">
        <f>IF(ISERROR(HI!E5),"",HI!E5)</f>
        <v>6044.4959700000018</v>
      </c>
      <c r="E7" s="292">
        <f t="shared" ref="E7:E15" si="0">IF(C7=0,0,D7/C7)</f>
        <v>1.0211951110177195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0.99364377625747713</v>
      </c>
      <c r="E8" s="292">
        <f t="shared" si="0"/>
        <v>1.1040486402860856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0.22002895117778656</v>
      </c>
      <c r="E9" s="292">
        <f>IF(C9=0,0,D9/C9)</f>
        <v>0.73342983725928856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0.88115409868398098</v>
      </c>
      <c r="E11" s="292">
        <f t="shared" si="0"/>
        <v>1.4685901644733017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0.94784184237976077</v>
      </c>
      <c r="E12" s="292">
        <f t="shared" si="0"/>
        <v>1.1848023029747008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60575.325480957996</v>
      </c>
      <c r="D15" s="295">
        <f>IF(ISERROR(HI!E6),"",HI!E6)</f>
        <v>62066.97459000002</v>
      </c>
      <c r="E15" s="292">
        <f t="shared" si="0"/>
        <v>1.0246246982116658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49757.246188173114</v>
      </c>
      <c r="D16" s="291">
        <f ca="1">IF(ISERROR(VLOOKUP("Osobní náklady (Kč) *",INDIRECT("HI!$A:$G"),5,0)),0,VLOOKUP("Osobní náklady (Kč) *",INDIRECT("HI!$A:$G"),5,0))</f>
        <v>53266.519640000028</v>
      </c>
      <c r="E16" s="292">
        <f ca="1">IF(C16=0,0,D16/C16)</f>
        <v>1.0705278873062118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147005.19666000002</v>
      </c>
      <c r="D18" s="311">
        <f ca="1">IF(ISERROR(VLOOKUP("Výnosy celkem",INDIRECT("HI!$A:$G"),5,0)),0,VLOOKUP("Výnosy celkem",INDIRECT("HI!$A:$G"),5,0))</f>
        <v>164377.66832999999</v>
      </c>
      <c r="E18" s="312">
        <f t="shared" ref="E18:E28" ca="1" si="1">IF(C18=0,0,D18/C18)</f>
        <v>1.1181759017008071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2079.1566600000001</v>
      </c>
      <c r="D19" s="291">
        <f ca="1">IF(ISERROR(VLOOKUP("Ambulance *",INDIRECT("HI!$A:$G"),5,0)),0,VLOOKUP("Ambulance *",INDIRECT("HI!$A:$G"),5,0))</f>
        <v>1905.4683300000002</v>
      </c>
      <c r="E19" s="292">
        <f t="shared" ca="1" si="1"/>
        <v>0.91646212460007703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0.91646212460007714</v>
      </c>
      <c r="E20" s="292">
        <f t="shared" si="1"/>
        <v>0.91646212460007714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0.93764191646350792</v>
      </c>
      <c r="E21" s="292">
        <f t="shared" si="1"/>
        <v>1.1031081370158917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144926.04</v>
      </c>
      <c r="D22" s="291">
        <f ca="1">IF(ISERROR(VLOOKUP("Hospitalizace *",INDIRECT("HI!$A:$G"),5,0)),0,VLOOKUP("Hospitalizace *",INDIRECT("HI!$A:$G"),5,0))</f>
        <v>162472.19999999998</v>
      </c>
      <c r="E22" s="292">
        <f ca="1">IF(C22=0,0,D22/C22)</f>
        <v>1.1210697539241394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1.1210697539241394</v>
      </c>
      <c r="E23" s="292">
        <f t="shared" si="1"/>
        <v>1.1210697539241394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1.1210697539241394</v>
      </c>
      <c r="E24" s="292">
        <f t="shared" si="1"/>
        <v>1.1210697539241394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1.0777460770328102</v>
      </c>
      <c r="E26" s="292">
        <f t="shared" si="1"/>
        <v>1.1344695547713792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0.69805106457437349</v>
      </c>
      <c r="E27" s="292">
        <f t="shared" si="1"/>
        <v>0.69805106457437349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1.0413865010802943</v>
      </c>
      <c r="E28" s="292">
        <f t="shared" si="1"/>
        <v>1.0961963169266256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6987.8855200000016</v>
      </c>
      <c r="C5" s="33">
        <v>6059.8486800000019</v>
      </c>
      <c r="D5" s="12"/>
      <c r="E5" s="230">
        <v>6044.4959700000018</v>
      </c>
      <c r="F5" s="32">
        <v>5919.0412339284294</v>
      </c>
      <c r="G5" s="229">
        <f>E5-F5</f>
        <v>125.45473607157237</v>
      </c>
      <c r="H5" s="235">
        <f>IF(F5&lt;0.00000001,"",E5/F5)</f>
        <v>1.0211951110177195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47636.225209999997</v>
      </c>
      <c r="C6" s="35">
        <v>55740.115560000027</v>
      </c>
      <c r="D6" s="12"/>
      <c r="E6" s="231">
        <v>62066.97459000002</v>
      </c>
      <c r="F6" s="34">
        <v>60575.325480957996</v>
      </c>
      <c r="G6" s="232">
        <f>E6-F6</f>
        <v>1491.6491090420241</v>
      </c>
      <c r="H6" s="236">
        <f>IF(F6&lt;0.00000001,"",E6/F6)</f>
        <v>1.0246246982116658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48637.238649999999</v>
      </c>
      <c r="C7" s="35">
        <v>48801.338690000026</v>
      </c>
      <c r="D7" s="12"/>
      <c r="E7" s="231">
        <v>53266.519640000028</v>
      </c>
      <c r="F7" s="34">
        <v>49757.246188173114</v>
      </c>
      <c r="G7" s="232">
        <f>E7-F7</f>
        <v>3509.2734518269135</v>
      </c>
      <c r="H7" s="236">
        <f>IF(F7&lt;0.00000001,"",E7/F7)</f>
        <v>1.0705278873062118</v>
      </c>
    </row>
    <row r="8" spans="1:8" ht="14.4" customHeight="1" thickBot="1" x14ac:dyDescent="0.35">
      <c r="A8" s="1" t="s">
        <v>97</v>
      </c>
      <c r="B8" s="15">
        <v>16837.693580000006</v>
      </c>
      <c r="C8" s="37">
        <v>16564.081169999969</v>
      </c>
      <c r="D8" s="12"/>
      <c r="E8" s="233">
        <v>17991.454400000024</v>
      </c>
      <c r="F8" s="36">
        <v>16816.486966328855</v>
      </c>
      <c r="G8" s="234">
        <f>E8-F8</f>
        <v>1174.9674336711687</v>
      </c>
      <c r="H8" s="237">
        <f>IF(F8&lt;0.00000001,"",E8/F8)</f>
        <v>1.0698699696330018</v>
      </c>
    </row>
    <row r="9" spans="1:8" ht="14.4" customHeight="1" thickBot="1" x14ac:dyDescent="0.35">
      <c r="A9" s="2" t="s">
        <v>98</v>
      </c>
      <c r="B9" s="3">
        <v>120099.04296000001</v>
      </c>
      <c r="C9" s="39">
        <v>127165.38410000002</v>
      </c>
      <c r="D9" s="12"/>
      <c r="E9" s="3">
        <v>139369.44460000008</v>
      </c>
      <c r="F9" s="38">
        <v>133068.09986938839</v>
      </c>
      <c r="G9" s="38">
        <f>E9-F9</f>
        <v>6301.3447306116868</v>
      </c>
      <c r="H9" s="238">
        <f>IF(F9&lt;0.00000001,"",E9/F9)</f>
        <v>1.0473542850374862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2079.1566600000001</v>
      </c>
      <c r="C11" s="33">
        <f>IF(ISERROR(VLOOKUP("Celkem:",'ZV Vykáz.-A'!A:F,4,0)),0,VLOOKUP("Celkem:",'ZV Vykáz.-A'!A:F,4,0)/1000)</f>
        <v>1903.28766</v>
      </c>
      <c r="D11" s="12"/>
      <c r="E11" s="230">
        <f>IF(ISERROR(VLOOKUP("Celkem:",'ZV Vykáz.-A'!A:F,6,0)),0,VLOOKUP("Celkem:",'ZV Vykáz.-A'!A:F,6,0)/1000)</f>
        <v>1905.4683300000002</v>
      </c>
      <c r="F11" s="32">
        <f>B11</f>
        <v>2079.1566600000001</v>
      </c>
      <c r="G11" s="229">
        <f>E11-F11</f>
        <v>-173.68832999999995</v>
      </c>
      <c r="H11" s="235">
        <f>IF(F11&lt;0.00000001,"",E11/F11)</f>
        <v>0.91646212460007703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144926.04</v>
      </c>
      <c r="C12" s="37">
        <f>IF(ISERROR(VLOOKUP("Celkem",CaseMix!A:D,3,0)),0,VLOOKUP("Celkem",CaseMix!A:D,3,0)*30)</f>
        <v>152891.93999999997</v>
      </c>
      <c r="D12" s="12"/>
      <c r="E12" s="233">
        <f>IF(ISERROR(VLOOKUP("Celkem",CaseMix!A:D,4,0)),0,VLOOKUP("Celkem",CaseMix!A:D,4,0)*30)</f>
        <v>162472.19999999998</v>
      </c>
      <c r="F12" s="36">
        <f>B12</f>
        <v>144926.04</v>
      </c>
      <c r="G12" s="234">
        <f>E12-F12</f>
        <v>17546.159999999974</v>
      </c>
      <c r="H12" s="237">
        <f>IF(F12&lt;0.00000001,"",E12/F12)</f>
        <v>1.1210697539241394</v>
      </c>
    </row>
    <row r="13" spans="1:8" ht="14.4" customHeight="1" thickBot="1" x14ac:dyDescent="0.35">
      <c r="A13" s="4" t="s">
        <v>101</v>
      </c>
      <c r="B13" s="9">
        <f>SUM(B11:B12)</f>
        <v>147005.19666000002</v>
      </c>
      <c r="C13" s="41">
        <f>SUM(C11:C12)</f>
        <v>154795.22765999998</v>
      </c>
      <c r="D13" s="12"/>
      <c r="E13" s="9">
        <f>SUM(E11:E12)</f>
        <v>164377.66832999999</v>
      </c>
      <c r="F13" s="40">
        <f>SUM(F11:F12)</f>
        <v>147005.19666000002</v>
      </c>
      <c r="G13" s="40">
        <f>E13-F13</f>
        <v>17372.47166999997</v>
      </c>
      <c r="H13" s="239">
        <f>IF(F13&lt;0.00000001,"",E13/F13)</f>
        <v>1.1181759017008071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1.2240330400381403</v>
      </c>
      <c r="C15" s="43">
        <f>IF(C9=0,"",C13/C9)</f>
        <v>1.2172748799175761</v>
      </c>
      <c r="D15" s="12"/>
      <c r="E15" s="10">
        <f>IF(E9=0,"",E13/E9)</f>
        <v>1.1794383539503601</v>
      </c>
      <c r="F15" s="42">
        <f>IF(F9=0,"",F13/F9)</f>
        <v>1.1047365732605443</v>
      </c>
      <c r="G15" s="42">
        <f>IF(ISERROR(F15-E15),"",E15-F15)</f>
        <v>7.4701780689815811E-2</v>
      </c>
      <c r="H15" s="240">
        <f>IF(ISERROR(F15-E15),"",IF(F15&lt;0.00000001,"",E15/F15))</f>
        <v>1.0676195416155538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1.0001182905675972</v>
      </c>
      <c r="C4" s="331">
        <f t="shared" ref="C4:M4" si="0">(C10+C8)/C6</f>
        <v>1.0767176784946659</v>
      </c>
      <c r="D4" s="331">
        <f t="shared" si="0"/>
        <v>1.1358084320337902</v>
      </c>
      <c r="E4" s="331">
        <f t="shared" si="0"/>
        <v>1.1261007070032572</v>
      </c>
      <c r="F4" s="331">
        <f t="shared" si="0"/>
        <v>1.0513748908278477</v>
      </c>
      <c r="G4" s="331">
        <f t="shared" si="0"/>
        <v>1.0888857590611853</v>
      </c>
      <c r="H4" s="331">
        <f t="shared" si="0"/>
        <v>1.1385071461522722</v>
      </c>
      <c r="I4" s="331">
        <f t="shared" si="0"/>
        <v>1.1567950953388046</v>
      </c>
      <c r="J4" s="331">
        <f t="shared" si="0"/>
        <v>1.1830076496697255</v>
      </c>
      <c r="K4" s="331">
        <f t="shared" si="0"/>
        <v>1.1448869026526987</v>
      </c>
      <c r="L4" s="331">
        <f t="shared" si="0"/>
        <v>1.1530521706970425</v>
      </c>
      <c r="M4" s="331">
        <f t="shared" si="0"/>
        <v>1.1794383539503601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10847.3568600001</v>
      </c>
      <c r="C5" s="331">
        <f>IF(ISERROR(VLOOKUP($A5,'Man Tab'!$A:$Q,COLUMN()+2,0)),0,VLOOKUP($A5,'Man Tab'!$A:$Q,COLUMN()+2,0))</f>
        <v>10556.13999</v>
      </c>
      <c r="D5" s="331">
        <f>IF(ISERROR(VLOOKUP($A5,'Man Tab'!$A:$Q,COLUMN()+2,0)),0,VLOOKUP($A5,'Man Tab'!$A:$Q,COLUMN()+2,0))</f>
        <v>11385.618179999999</v>
      </c>
      <c r="E5" s="331">
        <f>IF(ISERROR(VLOOKUP($A5,'Man Tab'!$A:$Q,COLUMN()+2,0)),0,VLOOKUP($A5,'Man Tab'!$A:$Q,COLUMN()+2,0))</f>
        <v>10914.812180000001</v>
      </c>
      <c r="F5" s="331">
        <f>IF(ISERROR(VLOOKUP($A5,'Man Tab'!$A:$Q,COLUMN()+2,0)),0,VLOOKUP($A5,'Man Tab'!$A:$Q,COLUMN()+2,0))</f>
        <v>15216.261839999999</v>
      </c>
      <c r="G5" s="331">
        <f>IF(ISERROR(VLOOKUP($A5,'Man Tab'!$A:$Q,COLUMN()+2,0)),0,VLOOKUP($A5,'Man Tab'!$A:$Q,COLUMN()+2,0))</f>
        <v>12141.088669999999</v>
      </c>
      <c r="H5" s="331">
        <f>IF(ISERROR(VLOOKUP($A5,'Man Tab'!$A:$Q,COLUMN()+2,0)),0,VLOOKUP($A5,'Man Tab'!$A:$Q,COLUMN()+2,0))</f>
        <v>11491.131939999999</v>
      </c>
      <c r="I5" s="331">
        <f>IF(ISERROR(VLOOKUP($A5,'Man Tab'!$A:$Q,COLUMN()+2,0)),0,VLOOKUP($A5,'Man Tab'!$A:$Q,COLUMN()+2,0))</f>
        <v>9416.5248200000005</v>
      </c>
      <c r="J5" s="331">
        <f>IF(ISERROR(VLOOKUP($A5,'Man Tab'!$A:$Q,COLUMN()+2,0)),0,VLOOKUP($A5,'Man Tab'!$A:$Q,COLUMN()+2,0))</f>
        <v>13000.700639999999</v>
      </c>
      <c r="K5" s="331">
        <f>IF(ISERROR(VLOOKUP($A5,'Man Tab'!$A:$Q,COLUMN()+2,0)),0,VLOOKUP($A5,'Man Tab'!$A:$Q,COLUMN()+2,0))</f>
        <v>14129.31257</v>
      </c>
      <c r="L5" s="331">
        <f>IF(ISERROR(VLOOKUP($A5,'Man Tab'!$A:$Q,COLUMN()+2,0)),0,VLOOKUP($A5,'Man Tab'!$A:$Q,COLUMN()+2,0))</f>
        <v>11692.242130000001</v>
      </c>
      <c r="M5" s="331">
        <f>IF(ISERROR(VLOOKUP($A5,'Man Tab'!$A:$Q,COLUMN()+2,0)),0,VLOOKUP($A5,'Man Tab'!$A:$Q,COLUMN()+2,0))</f>
        <v>8578.2547799999993</v>
      </c>
    </row>
    <row r="6" spans="1:13" ht="14.4" customHeight="1" x14ac:dyDescent="0.3">
      <c r="A6" s="332" t="s">
        <v>98</v>
      </c>
      <c r="B6" s="333">
        <f>B5</f>
        <v>10847.3568600001</v>
      </c>
      <c r="C6" s="333">
        <f t="shared" ref="C6:M6" si="1">C5+B6</f>
        <v>21403.496850000098</v>
      </c>
      <c r="D6" s="333">
        <f t="shared" si="1"/>
        <v>32789.115030000095</v>
      </c>
      <c r="E6" s="333">
        <f t="shared" si="1"/>
        <v>43703.927210000096</v>
      </c>
      <c r="F6" s="333">
        <f t="shared" si="1"/>
        <v>58920.189050000095</v>
      </c>
      <c r="G6" s="333">
        <f t="shared" si="1"/>
        <v>71061.2777200001</v>
      </c>
      <c r="H6" s="333">
        <f t="shared" si="1"/>
        <v>82552.409660000092</v>
      </c>
      <c r="I6" s="333">
        <f t="shared" si="1"/>
        <v>91968.934480000098</v>
      </c>
      <c r="J6" s="333">
        <f t="shared" si="1"/>
        <v>104969.63512000009</v>
      </c>
      <c r="K6" s="333">
        <f t="shared" si="1"/>
        <v>119098.94769000009</v>
      </c>
      <c r="L6" s="333">
        <f t="shared" si="1"/>
        <v>130791.18982000009</v>
      </c>
      <c r="M6" s="333">
        <f t="shared" si="1"/>
        <v>139369.44460000008</v>
      </c>
    </row>
    <row r="7" spans="1:13" ht="14.4" customHeight="1" x14ac:dyDescent="0.3">
      <c r="A7" s="332" t="s">
        <v>127</v>
      </c>
      <c r="B7" s="332">
        <v>355.988</v>
      </c>
      <c r="C7" s="332">
        <v>757.82</v>
      </c>
      <c r="D7" s="332">
        <v>1223.559</v>
      </c>
      <c r="E7" s="332">
        <v>1617.2729999999999</v>
      </c>
      <c r="F7" s="332">
        <v>2036.9849999999999</v>
      </c>
      <c r="G7" s="332">
        <v>2546.36</v>
      </c>
      <c r="H7" s="332">
        <v>3095.4229999999998</v>
      </c>
      <c r="I7" s="332">
        <v>3503.7089999999998</v>
      </c>
      <c r="J7" s="332">
        <v>4091.105</v>
      </c>
      <c r="K7" s="332">
        <v>4491.2269999999999</v>
      </c>
      <c r="L7" s="332">
        <v>4968.4350000000004</v>
      </c>
      <c r="M7" s="332">
        <v>5415.74</v>
      </c>
    </row>
    <row r="8" spans="1:13" ht="14.4" customHeight="1" x14ac:dyDescent="0.3">
      <c r="A8" s="332" t="s">
        <v>99</v>
      </c>
      <c r="B8" s="333">
        <f>B7*30</f>
        <v>10679.64</v>
      </c>
      <c r="C8" s="333">
        <f t="shared" ref="C8:M8" si="2">C7*30</f>
        <v>22734.600000000002</v>
      </c>
      <c r="D8" s="333">
        <f t="shared" si="2"/>
        <v>36706.769999999997</v>
      </c>
      <c r="E8" s="333">
        <f t="shared" si="2"/>
        <v>48518.189999999995</v>
      </c>
      <c r="F8" s="333">
        <f t="shared" si="2"/>
        <v>61109.549999999996</v>
      </c>
      <c r="G8" s="333">
        <f t="shared" si="2"/>
        <v>76390.8</v>
      </c>
      <c r="H8" s="333">
        <f t="shared" si="2"/>
        <v>92862.689999999988</v>
      </c>
      <c r="I8" s="333">
        <f t="shared" si="2"/>
        <v>105111.26999999999</v>
      </c>
      <c r="J8" s="333">
        <f t="shared" si="2"/>
        <v>122733.15</v>
      </c>
      <c r="K8" s="333">
        <f t="shared" si="2"/>
        <v>134736.81</v>
      </c>
      <c r="L8" s="333">
        <f t="shared" si="2"/>
        <v>149053.05000000002</v>
      </c>
      <c r="M8" s="333">
        <f t="shared" si="2"/>
        <v>162472.19999999998</v>
      </c>
    </row>
    <row r="9" spans="1:13" ht="14.4" customHeight="1" x14ac:dyDescent="0.3">
      <c r="A9" s="332" t="s">
        <v>128</v>
      </c>
      <c r="B9" s="332">
        <v>169000</v>
      </c>
      <c r="C9" s="332">
        <v>141923.44</v>
      </c>
      <c r="D9" s="332">
        <v>224459.89</v>
      </c>
      <c r="E9" s="332">
        <v>161450</v>
      </c>
      <c r="F9" s="332">
        <v>140824</v>
      </c>
      <c r="G9" s="332">
        <v>149156</v>
      </c>
      <c r="H9" s="332">
        <v>137005</v>
      </c>
      <c r="I9" s="332">
        <v>154124</v>
      </c>
      <c r="J9" s="332">
        <v>168789</v>
      </c>
      <c r="K9" s="332">
        <v>171284</v>
      </c>
      <c r="L9" s="332">
        <v>138000</v>
      </c>
      <c r="M9" s="332">
        <v>149453</v>
      </c>
    </row>
    <row r="10" spans="1:13" ht="14.4" customHeight="1" x14ac:dyDescent="0.3">
      <c r="A10" s="332" t="s">
        <v>100</v>
      </c>
      <c r="B10" s="333">
        <f>B9/1000</f>
        <v>169</v>
      </c>
      <c r="C10" s="333">
        <f t="shared" ref="C10:M10" si="3">C9/1000+B10</f>
        <v>310.92344000000003</v>
      </c>
      <c r="D10" s="333">
        <f t="shared" si="3"/>
        <v>535.38333</v>
      </c>
      <c r="E10" s="333">
        <f t="shared" si="3"/>
        <v>696.83332999999993</v>
      </c>
      <c r="F10" s="333">
        <f t="shared" si="3"/>
        <v>837.65733</v>
      </c>
      <c r="G10" s="333">
        <f t="shared" si="3"/>
        <v>986.81332999999995</v>
      </c>
      <c r="H10" s="333">
        <f t="shared" si="3"/>
        <v>1123.8183300000001</v>
      </c>
      <c r="I10" s="333">
        <f t="shared" si="3"/>
        <v>1277.9423300000001</v>
      </c>
      <c r="J10" s="333">
        <f t="shared" si="3"/>
        <v>1446.7313300000001</v>
      </c>
      <c r="K10" s="333">
        <f t="shared" si="3"/>
        <v>1618.0153300000002</v>
      </c>
      <c r="L10" s="333">
        <f t="shared" si="3"/>
        <v>1756.0153300000002</v>
      </c>
      <c r="M10" s="333">
        <f t="shared" si="3"/>
        <v>1905.4683300000002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1.1047365732605443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1.1047365732605443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5919.0412339284303</v>
      </c>
      <c r="C7" s="56">
        <v>493.25343616070199</v>
      </c>
      <c r="D7" s="56">
        <v>533.78883000000303</v>
      </c>
      <c r="E7" s="56">
        <v>322.02643999999998</v>
      </c>
      <c r="F7" s="56">
        <v>600.65844000000004</v>
      </c>
      <c r="G7" s="56">
        <v>457.14017999999999</v>
      </c>
      <c r="H7" s="56">
        <v>473.70062999999999</v>
      </c>
      <c r="I7" s="56">
        <v>566.16319999999996</v>
      </c>
      <c r="J7" s="56">
        <v>660.24117000000001</v>
      </c>
      <c r="K7" s="56">
        <v>450.13972999999999</v>
      </c>
      <c r="L7" s="56">
        <v>509.01422000000002</v>
      </c>
      <c r="M7" s="56">
        <v>491.11597</v>
      </c>
      <c r="N7" s="56">
        <v>507.90931999999998</v>
      </c>
      <c r="O7" s="56">
        <v>472.59784000000002</v>
      </c>
      <c r="P7" s="57">
        <v>6044.4959699999999</v>
      </c>
      <c r="Q7" s="189">
        <v>1.0211951110169999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61.372999999999998</v>
      </c>
      <c r="H8" s="56">
        <v>91.472999999999999</v>
      </c>
      <c r="I8" s="56">
        <v>133.828</v>
      </c>
      <c r="J8" s="56">
        <v>82.994</v>
      </c>
      <c r="K8" s="56">
        <v>105.998</v>
      </c>
      <c r="L8" s="56">
        <v>67.233000000000004</v>
      </c>
      <c r="M8" s="56">
        <v>68.626000000000005</v>
      </c>
      <c r="N8" s="56">
        <v>144.56200000000001</v>
      </c>
      <c r="O8" s="56">
        <v>53.247</v>
      </c>
      <c r="P8" s="57">
        <v>1049.671</v>
      </c>
      <c r="Q8" s="189">
        <v>1.0547196162070001</v>
      </c>
    </row>
    <row r="9" spans="1:17" ht="14.4" customHeight="1" x14ac:dyDescent="0.3">
      <c r="A9" s="19" t="s">
        <v>37</v>
      </c>
      <c r="B9" s="55">
        <v>60575.325480958003</v>
      </c>
      <c r="C9" s="56">
        <v>5047.9437900798303</v>
      </c>
      <c r="D9" s="56">
        <v>5013.2842700000201</v>
      </c>
      <c r="E9" s="56">
        <v>4753.1748399999997</v>
      </c>
      <c r="F9" s="56">
        <v>5198.5930900000003</v>
      </c>
      <c r="G9" s="56">
        <v>4924.1644100000003</v>
      </c>
      <c r="H9" s="56">
        <v>9084.3395500000006</v>
      </c>
      <c r="I9" s="56">
        <v>5868.1521000000002</v>
      </c>
      <c r="J9" s="56">
        <v>3720.2762499999999</v>
      </c>
      <c r="K9" s="56">
        <v>3524.00324</v>
      </c>
      <c r="L9" s="56">
        <v>6876.8595500000001</v>
      </c>
      <c r="M9" s="56">
        <v>7930.3579600000003</v>
      </c>
      <c r="N9" s="56">
        <v>3424.9696800000002</v>
      </c>
      <c r="O9" s="56">
        <v>1748.7996499999999</v>
      </c>
      <c r="P9" s="57">
        <v>62066.974589999998</v>
      </c>
      <c r="Q9" s="189">
        <v>1.0246246982110001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57.200969999999998</v>
      </c>
      <c r="H10" s="56">
        <v>57.985149999999997</v>
      </c>
      <c r="I10" s="56">
        <v>60.60416</v>
      </c>
      <c r="J10" s="56">
        <v>50.41883</v>
      </c>
      <c r="K10" s="56">
        <v>47.436320000000002</v>
      </c>
      <c r="L10" s="56">
        <v>55.017519999999998</v>
      </c>
      <c r="M10" s="56">
        <v>57.202359999999999</v>
      </c>
      <c r="N10" s="56">
        <v>57.610639999999997</v>
      </c>
      <c r="O10" s="56">
        <v>50.880879999999998</v>
      </c>
      <c r="P10" s="57">
        <v>659.64829999999995</v>
      </c>
      <c r="Q10" s="189">
        <v>0.97293602721200001</v>
      </c>
    </row>
    <row r="11" spans="1:17" ht="14.4" customHeight="1" x14ac:dyDescent="0.3">
      <c r="A11" s="19" t="s">
        <v>39</v>
      </c>
      <c r="B11" s="55">
        <v>1032.4927004599799</v>
      </c>
      <c r="C11" s="56">
        <v>86.041058371663993</v>
      </c>
      <c r="D11" s="56">
        <v>70.532470000000004</v>
      </c>
      <c r="E11" s="56">
        <v>66.903989999999993</v>
      </c>
      <c r="F11" s="56">
        <v>87.253200000000007</v>
      </c>
      <c r="G11" s="56">
        <v>68.370549999999994</v>
      </c>
      <c r="H11" s="56">
        <v>98.953630000000004</v>
      </c>
      <c r="I11" s="56">
        <v>117.98501</v>
      </c>
      <c r="J11" s="56">
        <v>69.979860000000002</v>
      </c>
      <c r="K11" s="56">
        <v>97.770200000000003</v>
      </c>
      <c r="L11" s="56">
        <v>117.49775</v>
      </c>
      <c r="M11" s="56">
        <v>70.15325</v>
      </c>
      <c r="N11" s="56">
        <v>86.434950000000001</v>
      </c>
      <c r="O11" s="56">
        <v>184.77368000000001</v>
      </c>
      <c r="P11" s="57">
        <v>1136.6085399999999</v>
      </c>
      <c r="Q11" s="189">
        <v>1.100839298421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8.1643799999999995</v>
      </c>
      <c r="H12" s="56">
        <v>20.889030000000002</v>
      </c>
      <c r="I12" s="56">
        <v>52.7271</v>
      </c>
      <c r="J12" s="56">
        <v>0.31136999999999998</v>
      </c>
      <c r="K12" s="56">
        <v>16.764489999999999</v>
      </c>
      <c r="L12" s="56">
        <v>9.7102199999999996</v>
      </c>
      <c r="M12" s="56">
        <v>33.877200000000002</v>
      </c>
      <c r="N12" s="56">
        <v>31.71931</v>
      </c>
      <c r="O12" s="56">
        <v>38.802230000000002</v>
      </c>
      <c r="P12" s="57">
        <v>258.69306</v>
      </c>
      <c r="Q12" s="189">
        <v>1.8694587498399999</v>
      </c>
    </row>
    <row r="13" spans="1:17" ht="14.4" customHeight="1" x14ac:dyDescent="0.3">
      <c r="A13" s="19" t="s">
        <v>41</v>
      </c>
      <c r="B13" s="55">
        <v>1779.76892371544</v>
      </c>
      <c r="C13" s="56">
        <v>148.314076976287</v>
      </c>
      <c r="D13" s="56">
        <v>130.38780000000099</v>
      </c>
      <c r="E13" s="56">
        <v>129.82153</v>
      </c>
      <c r="F13" s="56">
        <v>92.451719999999995</v>
      </c>
      <c r="G13" s="56">
        <v>127.94179</v>
      </c>
      <c r="H13" s="56">
        <v>139.51096000000001</v>
      </c>
      <c r="I13" s="56">
        <v>132.72542000000001</v>
      </c>
      <c r="J13" s="56">
        <v>110.86427999999999</v>
      </c>
      <c r="K13" s="56">
        <v>151.69534999999999</v>
      </c>
      <c r="L13" s="56">
        <v>140.69768999999999</v>
      </c>
      <c r="M13" s="56">
        <v>132.25085999999999</v>
      </c>
      <c r="N13" s="56">
        <v>244.11885000000001</v>
      </c>
      <c r="O13" s="56">
        <v>193.85996</v>
      </c>
      <c r="P13" s="57">
        <v>1726.3262099999999</v>
      </c>
      <c r="Q13" s="189">
        <v>0.969972105365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178.63399999999999</v>
      </c>
      <c r="H14" s="56">
        <v>153.762</v>
      </c>
      <c r="I14" s="56">
        <v>138.34800000000001</v>
      </c>
      <c r="J14" s="56">
        <v>126.845</v>
      </c>
      <c r="K14" s="56">
        <v>124.155</v>
      </c>
      <c r="L14" s="56">
        <v>133.36699999999999</v>
      </c>
      <c r="M14" s="56">
        <v>191.678</v>
      </c>
      <c r="N14" s="56">
        <v>216.81100000000001</v>
      </c>
      <c r="O14" s="56">
        <v>266.79599999999999</v>
      </c>
      <c r="P14" s="57">
        <v>2260.346</v>
      </c>
      <c r="Q14" s="189">
        <v>0.89378378553000004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75.342690000000005</v>
      </c>
      <c r="H17" s="56">
        <v>97.767319999999998</v>
      </c>
      <c r="I17" s="56">
        <v>67.765469999999993</v>
      </c>
      <c r="J17" s="56">
        <v>27.800439999999998</v>
      </c>
      <c r="K17" s="56">
        <v>27.16639</v>
      </c>
      <c r="L17" s="56">
        <v>144.64545000000001</v>
      </c>
      <c r="M17" s="56">
        <v>109.78026</v>
      </c>
      <c r="N17" s="56">
        <v>28.885549999999999</v>
      </c>
      <c r="O17" s="56">
        <v>228.79832999999999</v>
      </c>
      <c r="P17" s="57">
        <v>999.13800000000003</v>
      </c>
      <c r="Q17" s="189">
        <v>1.2935312642829999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0.30599999999999999</v>
      </c>
      <c r="H18" s="56">
        <v>2.8140000000000001</v>
      </c>
      <c r="I18" s="56">
        <v>5.5259999999999998</v>
      </c>
      <c r="J18" s="56">
        <v>0</v>
      </c>
      <c r="K18" s="56">
        <v>0</v>
      </c>
      <c r="L18" s="56">
        <v>0</v>
      </c>
      <c r="M18" s="56">
        <v>2.0470000000000002</v>
      </c>
      <c r="N18" s="56">
        <v>20.824999999999999</v>
      </c>
      <c r="O18" s="56">
        <v>-9.7379999999999995</v>
      </c>
      <c r="P18" s="57">
        <v>30.853999999999999</v>
      </c>
      <c r="Q18" s="189" t="s">
        <v>335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277.49919999999997</v>
      </c>
      <c r="H19" s="56">
        <v>187.37081000000001</v>
      </c>
      <c r="I19" s="56">
        <v>326.67615999999998</v>
      </c>
      <c r="J19" s="56">
        <v>213.64456999999999</v>
      </c>
      <c r="K19" s="56">
        <v>186.00604999999999</v>
      </c>
      <c r="L19" s="56">
        <v>183.54058000000001</v>
      </c>
      <c r="M19" s="56">
        <v>258.53528999999997</v>
      </c>
      <c r="N19" s="56">
        <v>179.72386</v>
      </c>
      <c r="O19" s="56">
        <v>232.19315</v>
      </c>
      <c r="P19" s="57">
        <v>2652.3165199999999</v>
      </c>
      <c r="Q19" s="189">
        <v>1.1386855604420001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4054.98846</v>
      </c>
      <c r="H20" s="56">
        <v>4209.4327700000003</v>
      </c>
      <c r="I20" s="56">
        <v>4132.2984399999996</v>
      </c>
      <c r="J20" s="56">
        <v>5882.1134000000002</v>
      </c>
      <c r="K20" s="56">
        <v>4067.3216499999999</v>
      </c>
      <c r="L20" s="56">
        <v>4126.4183499999999</v>
      </c>
      <c r="M20" s="56">
        <v>4236.6957300000004</v>
      </c>
      <c r="N20" s="56">
        <v>6117.8023899999998</v>
      </c>
      <c r="O20" s="56">
        <v>4262.2202399999996</v>
      </c>
      <c r="P20" s="57">
        <v>53266.519639999999</v>
      </c>
      <c r="Q20" s="189">
        <v>1.070527887306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538.39800000000002</v>
      </c>
      <c r="H21" s="56">
        <v>538.39700000000005</v>
      </c>
      <c r="I21" s="56">
        <v>538.39300000000003</v>
      </c>
      <c r="J21" s="56">
        <v>540.09400000000005</v>
      </c>
      <c r="K21" s="56">
        <v>540.09400000000005</v>
      </c>
      <c r="L21" s="56">
        <v>608.22299999999996</v>
      </c>
      <c r="M21" s="56">
        <v>537.52099999999996</v>
      </c>
      <c r="N21" s="56">
        <v>539.80600000000004</v>
      </c>
      <c r="O21" s="56">
        <v>541.79100000000005</v>
      </c>
      <c r="P21" s="57">
        <v>6525.1859999999997</v>
      </c>
      <c r="Q21" s="189">
        <v>1.012601420367</v>
      </c>
    </row>
    <row r="22" spans="1:17" ht="14.4" customHeight="1" x14ac:dyDescent="0.3">
      <c r="A22" s="19" t="s">
        <v>50</v>
      </c>
      <c r="B22" s="55">
        <v>118</v>
      </c>
      <c r="C22" s="56">
        <v>9.833333333333</v>
      </c>
      <c r="D22" s="56">
        <v>0</v>
      </c>
      <c r="E22" s="56">
        <v>0</v>
      </c>
      <c r="F22" s="56">
        <v>0</v>
      </c>
      <c r="G22" s="56">
        <v>84.336010000000002</v>
      </c>
      <c r="H22" s="56">
        <v>59.7898</v>
      </c>
      <c r="I22" s="56">
        <v>0</v>
      </c>
      <c r="J22" s="56">
        <v>0</v>
      </c>
      <c r="K22" s="56">
        <v>77.169489999999996</v>
      </c>
      <c r="L22" s="56">
        <v>27.829000000000001</v>
      </c>
      <c r="M22" s="56">
        <v>5.3224900000000002</v>
      </c>
      <c r="N22" s="56">
        <v>62.928249999999998</v>
      </c>
      <c r="O22" s="56">
        <v>325.70044999999999</v>
      </c>
      <c r="P22" s="57">
        <v>643.07548999999995</v>
      </c>
      <c r="Q22" s="189">
        <v>5.4497922881349998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1.8189894035458601E-12</v>
      </c>
      <c r="D24" s="56">
        <v>0.23068</v>
      </c>
      <c r="E24" s="56">
        <v>11.951009999997</v>
      </c>
      <c r="F24" s="56">
        <v>9.6663600000009993</v>
      </c>
      <c r="G24" s="56">
        <v>0.95254000000200001</v>
      </c>
      <c r="H24" s="56">
        <v>7.6189999994000002E-2</v>
      </c>
      <c r="I24" s="56">
        <v>-0.10339</v>
      </c>
      <c r="J24" s="56">
        <v>5.5487699999990001</v>
      </c>
      <c r="K24" s="56">
        <v>0.80490999999799995</v>
      </c>
      <c r="L24" s="56">
        <v>0.64731000000200001</v>
      </c>
      <c r="M24" s="56">
        <v>4.149200000005</v>
      </c>
      <c r="N24" s="56">
        <v>28.135329999997001</v>
      </c>
      <c r="O24" s="56">
        <v>-12.467630000001</v>
      </c>
      <c r="P24" s="57">
        <v>49.591279999995997</v>
      </c>
      <c r="Q24" s="189"/>
    </row>
    <row r="25" spans="1:17" ht="14.4" customHeight="1" x14ac:dyDescent="0.3">
      <c r="A25" s="21" t="s">
        <v>53</v>
      </c>
      <c r="B25" s="58">
        <v>133068.099869389</v>
      </c>
      <c r="C25" s="59">
        <v>11089.008322449001</v>
      </c>
      <c r="D25" s="59">
        <v>10847.3568600001</v>
      </c>
      <c r="E25" s="59">
        <v>10556.13999</v>
      </c>
      <c r="F25" s="59">
        <v>11385.618179999999</v>
      </c>
      <c r="G25" s="59">
        <v>10914.812180000001</v>
      </c>
      <c r="H25" s="59">
        <v>15216.261839999999</v>
      </c>
      <c r="I25" s="59">
        <v>12141.088669999999</v>
      </c>
      <c r="J25" s="59">
        <v>11491.131939999999</v>
      </c>
      <c r="K25" s="59">
        <v>9416.5248200000005</v>
      </c>
      <c r="L25" s="59">
        <v>13000.700639999999</v>
      </c>
      <c r="M25" s="59">
        <v>14129.31257</v>
      </c>
      <c r="N25" s="59">
        <v>11692.242130000001</v>
      </c>
      <c r="O25" s="59">
        <v>8578.2547799999993</v>
      </c>
      <c r="P25" s="60">
        <v>139369.44459999999</v>
      </c>
      <c r="Q25" s="190">
        <v>1.0473542850369999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749.07737999999995</v>
      </c>
      <c r="H26" s="56">
        <v>825.05643999999995</v>
      </c>
      <c r="I26" s="56">
        <v>798.88120000000004</v>
      </c>
      <c r="J26" s="56">
        <v>1202.73838</v>
      </c>
      <c r="K26" s="56">
        <v>772.19538999999997</v>
      </c>
      <c r="L26" s="56">
        <v>854.12743999999998</v>
      </c>
      <c r="M26" s="56">
        <v>957.16349000000002</v>
      </c>
      <c r="N26" s="56">
        <v>1059.252</v>
      </c>
      <c r="O26" s="56">
        <v>1065.6916100000001</v>
      </c>
      <c r="P26" s="57">
        <v>10690.499879999999</v>
      </c>
      <c r="Q26" s="189">
        <v>1.1091837597759999</v>
      </c>
    </row>
    <row r="27" spans="1:17" ht="14.4" customHeight="1" x14ac:dyDescent="0.3">
      <c r="A27" s="22" t="s">
        <v>55</v>
      </c>
      <c r="B27" s="58">
        <v>142706.268284472</v>
      </c>
      <c r="C27" s="59">
        <v>11892.189023706</v>
      </c>
      <c r="D27" s="59">
        <v>11632.346810000099</v>
      </c>
      <c r="E27" s="59">
        <v>11323.489869999999</v>
      </c>
      <c r="F27" s="59">
        <v>12239.5949</v>
      </c>
      <c r="G27" s="59">
        <v>11663.88956</v>
      </c>
      <c r="H27" s="59">
        <v>16041.31828</v>
      </c>
      <c r="I27" s="59">
        <v>12939.969870000001</v>
      </c>
      <c r="J27" s="59">
        <v>12693.87032</v>
      </c>
      <c r="K27" s="59">
        <v>10188.720209999999</v>
      </c>
      <c r="L27" s="59">
        <v>13854.828079999999</v>
      </c>
      <c r="M27" s="59">
        <v>15086.476060000001</v>
      </c>
      <c r="N27" s="59">
        <v>12751.494129999999</v>
      </c>
      <c r="O27" s="59">
        <v>9643.9463899999992</v>
      </c>
      <c r="P27" s="60">
        <v>150059.94448000001</v>
      </c>
      <c r="Q27" s="190">
        <v>1.0515301555000001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0.46671000000000001</v>
      </c>
      <c r="H28" s="56">
        <v>0.29020000000000001</v>
      </c>
      <c r="I28" s="56">
        <v>0</v>
      </c>
      <c r="J28" s="56">
        <v>5.4287799999999997</v>
      </c>
      <c r="K28" s="56">
        <v>21.410520000000002</v>
      </c>
      <c r="L28" s="56">
        <v>0</v>
      </c>
      <c r="M28" s="56">
        <v>0.15207000000000001</v>
      </c>
      <c r="N28" s="56">
        <v>2.3109999999999999</v>
      </c>
      <c r="O28" s="56">
        <v>0</v>
      </c>
      <c r="P28" s="57">
        <v>30.565090000000001</v>
      </c>
      <c r="Q28" s="189">
        <v>2.1331648805240002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126238.77586014901</v>
      </c>
      <c r="C6" s="615">
        <v>127165.3841</v>
      </c>
      <c r="D6" s="616">
        <v>926.60823985058198</v>
      </c>
      <c r="E6" s="617">
        <v>1.007340123773</v>
      </c>
      <c r="F6" s="615">
        <v>133068.099869389</v>
      </c>
      <c r="G6" s="616">
        <v>133068.099869389</v>
      </c>
      <c r="H6" s="618">
        <v>8578.2547799999993</v>
      </c>
      <c r="I6" s="615">
        <v>139369.44459999999</v>
      </c>
      <c r="J6" s="616">
        <v>6301.3447306115404</v>
      </c>
      <c r="K6" s="619">
        <v>1.0473542850369999</v>
      </c>
    </row>
    <row r="7" spans="1:11" ht="14.4" customHeight="1" thickBot="1" x14ac:dyDescent="0.35">
      <c r="A7" s="634" t="s">
        <v>338</v>
      </c>
      <c r="B7" s="615">
        <v>68818.016212907707</v>
      </c>
      <c r="C7" s="615">
        <v>68135.993409999995</v>
      </c>
      <c r="D7" s="616">
        <v>-682.02280290766805</v>
      </c>
      <c r="E7" s="617">
        <v>0.99008947306999995</v>
      </c>
      <c r="F7" s="615">
        <v>73647.1807061156</v>
      </c>
      <c r="G7" s="616">
        <v>73647.1807061156</v>
      </c>
      <c r="H7" s="618">
        <v>3009.7566099999999</v>
      </c>
      <c r="I7" s="615">
        <v>75202.763709999999</v>
      </c>
      <c r="J7" s="616">
        <v>1555.5830038844001</v>
      </c>
      <c r="K7" s="619">
        <v>1.0211220984830001</v>
      </c>
    </row>
    <row r="8" spans="1:11" ht="14.4" customHeight="1" thickBot="1" x14ac:dyDescent="0.35">
      <c r="A8" s="635" t="s">
        <v>339</v>
      </c>
      <c r="B8" s="615">
        <v>66242.471576116601</v>
      </c>
      <c r="C8" s="615">
        <v>65623.299410000007</v>
      </c>
      <c r="D8" s="616">
        <v>-619.17216611659398</v>
      </c>
      <c r="E8" s="617">
        <v>0.99065294287200001</v>
      </c>
      <c r="F8" s="615">
        <v>71118.217844410698</v>
      </c>
      <c r="G8" s="616">
        <v>71118.217844410698</v>
      </c>
      <c r="H8" s="618">
        <v>2742.9606100000001</v>
      </c>
      <c r="I8" s="615">
        <v>72942.417709999994</v>
      </c>
      <c r="J8" s="616">
        <v>1824.1998655893101</v>
      </c>
      <c r="K8" s="619">
        <v>1.0256502471640001</v>
      </c>
    </row>
    <row r="9" spans="1:11" ht="14.4" customHeight="1" thickBot="1" x14ac:dyDescent="0.35">
      <c r="A9" s="636" t="s">
        <v>340</v>
      </c>
      <c r="B9" s="620">
        <v>0</v>
      </c>
      <c r="C9" s="620">
        <v>6.8999999999999999E-3</v>
      </c>
      <c r="D9" s="621">
        <v>6.8999999999999999E-3</v>
      </c>
      <c r="E9" s="622" t="s">
        <v>341</v>
      </c>
      <c r="F9" s="620">
        <v>0</v>
      </c>
      <c r="G9" s="621">
        <v>0</v>
      </c>
      <c r="H9" s="623">
        <v>-6.3000000000000003E-4</v>
      </c>
      <c r="I9" s="620">
        <v>4.0000000000002097E-5</v>
      </c>
      <c r="J9" s="621">
        <v>4.0000000000002097E-5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6.8999999999999999E-3</v>
      </c>
      <c r="D10" s="616">
        <v>6.8999999999999999E-3</v>
      </c>
      <c r="E10" s="625" t="s">
        <v>341</v>
      </c>
      <c r="F10" s="615">
        <v>0</v>
      </c>
      <c r="G10" s="616">
        <v>0</v>
      </c>
      <c r="H10" s="618">
        <v>-6.3000000000000003E-4</v>
      </c>
      <c r="I10" s="615">
        <v>4.0000000000002097E-5</v>
      </c>
      <c r="J10" s="616">
        <v>4.0000000000002097E-5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6302.2567939462297</v>
      </c>
      <c r="C11" s="620">
        <v>6059.8486800000001</v>
      </c>
      <c r="D11" s="621">
        <v>-242.408113946225</v>
      </c>
      <c r="E11" s="627">
        <v>0.96153630011000002</v>
      </c>
      <c r="F11" s="620">
        <v>5919.0412339284303</v>
      </c>
      <c r="G11" s="621">
        <v>5919.0412339284303</v>
      </c>
      <c r="H11" s="623">
        <v>472.59784000000002</v>
      </c>
      <c r="I11" s="620">
        <v>6044.4959699999999</v>
      </c>
      <c r="J11" s="621">
        <v>125.45473607157599</v>
      </c>
      <c r="K11" s="628">
        <v>1.0211951110169999</v>
      </c>
    </row>
    <row r="12" spans="1:11" ht="14.4" customHeight="1" thickBot="1" x14ac:dyDescent="0.35">
      <c r="A12" s="637" t="s">
        <v>344</v>
      </c>
      <c r="B12" s="615">
        <v>4625.9911524481604</v>
      </c>
      <c r="C12" s="615">
        <v>4258.17587</v>
      </c>
      <c r="D12" s="616">
        <v>-367.81528244816002</v>
      </c>
      <c r="E12" s="617">
        <v>0.92048941073799995</v>
      </c>
      <c r="F12" s="615">
        <v>4201.0118969765599</v>
      </c>
      <c r="G12" s="616">
        <v>4201.0118969765599</v>
      </c>
      <c r="H12" s="618">
        <v>309.69668000000001</v>
      </c>
      <c r="I12" s="615">
        <v>4389.76116</v>
      </c>
      <c r="J12" s="616">
        <v>188.74926302343701</v>
      </c>
      <c r="K12" s="619">
        <v>1.044929475957</v>
      </c>
    </row>
    <row r="13" spans="1:11" ht="14.4" customHeight="1" thickBot="1" x14ac:dyDescent="0.35">
      <c r="A13" s="637" t="s">
        <v>345</v>
      </c>
      <c r="B13" s="615">
        <v>474.01218474721901</v>
      </c>
      <c r="C13" s="615">
        <v>445.72645999999997</v>
      </c>
      <c r="D13" s="616">
        <v>-28.285724747219</v>
      </c>
      <c r="E13" s="617">
        <v>0.94032700918300005</v>
      </c>
      <c r="F13" s="615">
        <v>445.060538042563</v>
      </c>
      <c r="G13" s="616">
        <v>445.060538042563</v>
      </c>
      <c r="H13" s="618">
        <v>38.995759999999997</v>
      </c>
      <c r="I13" s="615">
        <v>371.85485</v>
      </c>
      <c r="J13" s="616">
        <v>-73.205688042562997</v>
      </c>
      <c r="K13" s="619">
        <v>0.83551521245899996</v>
      </c>
    </row>
    <row r="14" spans="1:11" ht="14.4" customHeight="1" thickBot="1" x14ac:dyDescent="0.35">
      <c r="A14" s="637" t="s">
        <v>346</v>
      </c>
      <c r="B14" s="615">
        <v>19.992697012707001</v>
      </c>
      <c r="C14" s="615">
        <v>7.6840799999999998</v>
      </c>
      <c r="D14" s="616">
        <v>-12.308617012707</v>
      </c>
      <c r="E14" s="617">
        <v>0.384344343092</v>
      </c>
      <c r="F14" s="615">
        <v>7.4859190879800002</v>
      </c>
      <c r="G14" s="616">
        <v>7.4859190879800002</v>
      </c>
      <c r="H14" s="618">
        <v>0</v>
      </c>
      <c r="I14" s="615">
        <v>0</v>
      </c>
      <c r="J14" s="616">
        <v>-7.4859190879800002</v>
      </c>
      <c r="K14" s="619">
        <v>0</v>
      </c>
    </row>
    <row r="15" spans="1:11" ht="14.4" customHeight="1" thickBot="1" x14ac:dyDescent="0.35">
      <c r="A15" s="637" t="s">
        <v>347</v>
      </c>
      <c r="B15" s="615">
        <v>100.996898003694</v>
      </c>
      <c r="C15" s="615">
        <v>435.69243999999998</v>
      </c>
      <c r="D15" s="616">
        <v>334.69554199630602</v>
      </c>
      <c r="E15" s="617">
        <v>4.3139190273350003</v>
      </c>
      <c r="F15" s="615">
        <v>435.00381959075298</v>
      </c>
      <c r="G15" s="616">
        <v>435.00381959075298</v>
      </c>
      <c r="H15" s="618">
        <v>44.665399999999998</v>
      </c>
      <c r="I15" s="615">
        <v>334.59685999999999</v>
      </c>
      <c r="J15" s="616">
        <v>-100.406959590753</v>
      </c>
      <c r="K15" s="619">
        <v>0.76918142998000005</v>
      </c>
    </row>
    <row r="16" spans="1:11" ht="14.4" customHeight="1" thickBot="1" x14ac:dyDescent="0.35">
      <c r="A16" s="637" t="s">
        <v>348</v>
      </c>
      <c r="B16" s="615">
        <v>1.8384578718090001</v>
      </c>
      <c r="C16" s="615">
        <v>7.9175700000000004</v>
      </c>
      <c r="D16" s="616">
        <v>6.0791121281900002</v>
      </c>
      <c r="E16" s="617">
        <v>4.3066366226849997</v>
      </c>
      <c r="F16" s="615">
        <v>7.4152632684080002</v>
      </c>
      <c r="G16" s="616">
        <v>7.4152632684080002</v>
      </c>
      <c r="H16" s="618">
        <v>0</v>
      </c>
      <c r="I16" s="615">
        <v>18.505330000000001</v>
      </c>
      <c r="J16" s="616">
        <v>11.090066731591</v>
      </c>
      <c r="K16" s="619">
        <v>2.4955728920419999</v>
      </c>
    </row>
    <row r="17" spans="1:11" ht="14.4" customHeight="1" thickBot="1" x14ac:dyDescent="0.35">
      <c r="A17" s="637" t="s">
        <v>349</v>
      </c>
      <c r="B17" s="615">
        <v>606.00888682102004</v>
      </c>
      <c r="C17" s="615">
        <v>554.21286999999995</v>
      </c>
      <c r="D17" s="616">
        <v>-51.796016821019002</v>
      </c>
      <c r="E17" s="617">
        <v>0.91452927845200005</v>
      </c>
      <c r="F17" s="615">
        <v>504.35004290439798</v>
      </c>
      <c r="G17" s="616">
        <v>504.35004290439798</v>
      </c>
      <c r="H17" s="618">
        <v>58.33522</v>
      </c>
      <c r="I17" s="615">
        <v>622.39345000000003</v>
      </c>
      <c r="J17" s="616">
        <v>118.04340709560201</v>
      </c>
      <c r="K17" s="619">
        <v>1.234050554285</v>
      </c>
    </row>
    <row r="18" spans="1:11" ht="14.4" customHeight="1" thickBot="1" x14ac:dyDescent="0.35">
      <c r="A18" s="637" t="s">
        <v>350</v>
      </c>
      <c r="B18" s="615">
        <v>103.972833985839</v>
      </c>
      <c r="C18" s="615">
        <v>70.618790000000004</v>
      </c>
      <c r="D18" s="616">
        <v>-33.354043985838999</v>
      </c>
      <c r="E18" s="617">
        <v>0.67920424300000004</v>
      </c>
      <c r="F18" s="615">
        <v>51.003457957054998</v>
      </c>
      <c r="G18" s="616">
        <v>51.003457957054998</v>
      </c>
      <c r="H18" s="618">
        <v>0.31590000000000001</v>
      </c>
      <c r="I18" s="615">
        <v>24.277090000000001</v>
      </c>
      <c r="J18" s="616">
        <v>-26.726367957055</v>
      </c>
      <c r="K18" s="619">
        <v>0.47598909902199998</v>
      </c>
    </row>
    <row r="19" spans="1:11" ht="14.4" customHeight="1" thickBot="1" x14ac:dyDescent="0.35">
      <c r="A19" s="637" t="s">
        <v>351</v>
      </c>
      <c r="B19" s="615">
        <v>323.44416157539501</v>
      </c>
      <c r="C19" s="615">
        <v>279.82060000000001</v>
      </c>
      <c r="D19" s="616">
        <v>-43.623561575394</v>
      </c>
      <c r="E19" s="617">
        <v>0.86512799809700003</v>
      </c>
      <c r="F19" s="615">
        <v>267.71029610070298</v>
      </c>
      <c r="G19" s="616">
        <v>267.71029610070298</v>
      </c>
      <c r="H19" s="618">
        <v>20.58888</v>
      </c>
      <c r="I19" s="615">
        <v>283.10723000000002</v>
      </c>
      <c r="J19" s="616">
        <v>15.396933899297</v>
      </c>
      <c r="K19" s="619">
        <v>1.0575134170160001</v>
      </c>
    </row>
    <row r="20" spans="1:11" ht="14.4" customHeight="1" thickBot="1" x14ac:dyDescent="0.35">
      <c r="A20" s="636" t="s">
        <v>352</v>
      </c>
      <c r="B20" s="620">
        <v>1040.0186805094099</v>
      </c>
      <c r="C20" s="620">
        <v>994.904</v>
      </c>
      <c r="D20" s="621">
        <v>-45.114680509407002</v>
      </c>
      <c r="E20" s="627">
        <v>0.95662127868000002</v>
      </c>
      <c r="F20" s="620">
        <v>995.21330965123195</v>
      </c>
      <c r="G20" s="621">
        <v>995.21330965123195</v>
      </c>
      <c r="H20" s="623">
        <v>53.247</v>
      </c>
      <c r="I20" s="620">
        <v>1049.671</v>
      </c>
      <c r="J20" s="621">
        <v>54.457690348767997</v>
      </c>
      <c r="K20" s="628">
        <v>1.0547196162070001</v>
      </c>
    </row>
    <row r="21" spans="1:11" ht="14.4" customHeight="1" thickBot="1" x14ac:dyDescent="0.35">
      <c r="A21" s="637" t="s">
        <v>353</v>
      </c>
      <c r="B21" s="615">
        <v>815.01463905304604</v>
      </c>
      <c r="C21" s="615">
        <v>749.88800000000003</v>
      </c>
      <c r="D21" s="616">
        <v>-65.126639053044997</v>
      </c>
      <c r="E21" s="617">
        <v>0.92009144875100002</v>
      </c>
      <c r="F21" s="615">
        <v>749.99555616582904</v>
      </c>
      <c r="G21" s="616">
        <v>749.99555616582904</v>
      </c>
      <c r="H21" s="618">
        <v>45.918999999999997</v>
      </c>
      <c r="I21" s="615">
        <v>833.05499999999995</v>
      </c>
      <c r="J21" s="616">
        <v>83.059443834169997</v>
      </c>
      <c r="K21" s="619">
        <v>1.110746581298</v>
      </c>
    </row>
    <row r="22" spans="1:11" ht="14.4" customHeight="1" thickBot="1" x14ac:dyDescent="0.35">
      <c r="A22" s="637" t="s">
        <v>354</v>
      </c>
      <c r="B22" s="615">
        <v>225.00404145636199</v>
      </c>
      <c r="C22" s="615">
        <v>245.01599999999999</v>
      </c>
      <c r="D22" s="616">
        <v>20.011958543637</v>
      </c>
      <c r="E22" s="617">
        <v>1.0889404404209999</v>
      </c>
      <c r="F22" s="615">
        <v>245.21775348540299</v>
      </c>
      <c r="G22" s="616">
        <v>245.21775348540299</v>
      </c>
      <c r="H22" s="618">
        <v>7.3280000000000003</v>
      </c>
      <c r="I22" s="615">
        <v>216.61600000000001</v>
      </c>
      <c r="J22" s="616">
        <v>-28.601753485402</v>
      </c>
      <c r="K22" s="619">
        <v>0.88336181585999995</v>
      </c>
    </row>
    <row r="23" spans="1:11" ht="14.4" customHeight="1" thickBot="1" x14ac:dyDescent="0.35">
      <c r="A23" s="636" t="s">
        <v>355</v>
      </c>
      <c r="B23" s="620">
        <v>56142.627052156698</v>
      </c>
      <c r="C23" s="620">
        <v>55740.115559999998</v>
      </c>
      <c r="D23" s="621">
        <v>-402.511492156722</v>
      </c>
      <c r="E23" s="627">
        <v>0.99283055472600001</v>
      </c>
      <c r="F23" s="620">
        <v>60575.325480958003</v>
      </c>
      <c r="G23" s="621">
        <v>60575.325480958003</v>
      </c>
      <c r="H23" s="623">
        <v>1748.7996499999999</v>
      </c>
      <c r="I23" s="620">
        <v>62066.974589999998</v>
      </c>
      <c r="J23" s="621">
        <v>1491.64910904205</v>
      </c>
      <c r="K23" s="628">
        <v>1.0246246982110001</v>
      </c>
    </row>
    <row r="24" spans="1:11" ht="14.4" customHeight="1" thickBot="1" x14ac:dyDescent="0.35">
      <c r="A24" s="637" t="s">
        <v>356</v>
      </c>
      <c r="B24" s="615">
        <v>20507.421186591098</v>
      </c>
      <c r="C24" s="615">
        <v>20438.017189999999</v>
      </c>
      <c r="D24" s="616">
        <v>-69.403996591139006</v>
      </c>
      <c r="E24" s="617">
        <v>0.99661566435000004</v>
      </c>
      <c r="F24" s="615">
        <v>22351.990053403701</v>
      </c>
      <c r="G24" s="616">
        <v>22351.990053403701</v>
      </c>
      <c r="H24" s="618">
        <v>841.34230000000002</v>
      </c>
      <c r="I24" s="615">
        <v>19469.440589999998</v>
      </c>
      <c r="J24" s="616">
        <v>-2882.5494634037</v>
      </c>
      <c r="K24" s="619">
        <v>0.87103835244500005</v>
      </c>
    </row>
    <row r="25" spans="1:11" ht="14.4" customHeight="1" thickBot="1" x14ac:dyDescent="0.35">
      <c r="A25" s="637" t="s">
        <v>357</v>
      </c>
      <c r="B25" s="615">
        <v>8274.9999248369204</v>
      </c>
      <c r="C25" s="615">
        <v>7839.6718800000099</v>
      </c>
      <c r="D25" s="616">
        <v>-435.32804483690302</v>
      </c>
      <c r="E25" s="617">
        <v>0.94739238080999999</v>
      </c>
      <c r="F25" s="615">
        <v>8000.39608392831</v>
      </c>
      <c r="G25" s="616">
        <v>8000.39608392831</v>
      </c>
      <c r="H25" s="618">
        <v>0</v>
      </c>
      <c r="I25" s="615">
        <v>7805.7580699999999</v>
      </c>
      <c r="J25" s="616">
        <v>-194.638013928307</v>
      </c>
      <c r="K25" s="619">
        <v>0.97567145277699996</v>
      </c>
    </row>
    <row r="26" spans="1:11" ht="14.4" customHeight="1" thickBot="1" x14ac:dyDescent="0.35">
      <c r="A26" s="637" t="s">
        <v>358</v>
      </c>
      <c r="B26" s="615">
        <v>18715</v>
      </c>
      <c r="C26" s="615">
        <v>18648.353449999999</v>
      </c>
      <c r="D26" s="616">
        <v>-66.646550000008006</v>
      </c>
      <c r="E26" s="617">
        <v>0.99643886988999997</v>
      </c>
      <c r="F26" s="615">
        <v>20000.390210090001</v>
      </c>
      <c r="G26" s="616">
        <v>20000.390210090001</v>
      </c>
      <c r="H26" s="618">
        <v>0</v>
      </c>
      <c r="I26" s="615">
        <v>23085.607329999999</v>
      </c>
      <c r="J26" s="616">
        <v>3085.2171199100299</v>
      </c>
      <c r="K26" s="619">
        <v>1.1542578463469999</v>
      </c>
    </row>
    <row r="27" spans="1:11" ht="14.4" customHeight="1" thickBot="1" x14ac:dyDescent="0.35">
      <c r="A27" s="637" t="s">
        <v>359</v>
      </c>
      <c r="B27" s="615">
        <v>0</v>
      </c>
      <c r="C27" s="615">
        <v>0</v>
      </c>
      <c r="D27" s="616">
        <v>0</v>
      </c>
      <c r="E27" s="617">
        <v>1</v>
      </c>
      <c r="F27" s="615">
        <v>491.999734549236</v>
      </c>
      <c r="G27" s="616">
        <v>491.999734549236</v>
      </c>
      <c r="H27" s="618">
        <v>94.337320000000005</v>
      </c>
      <c r="I27" s="615">
        <v>2323.1187199999999</v>
      </c>
      <c r="J27" s="616">
        <v>1831.11898545076</v>
      </c>
      <c r="K27" s="619">
        <v>4.7217885638250001</v>
      </c>
    </row>
    <row r="28" spans="1:11" ht="14.4" customHeight="1" thickBot="1" x14ac:dyDescent="0.35">
      <c r="A28" s="637" t="s">
        <v>360</v>
      </c>
      <c r="B28" s="615">
        <v>18.370414194378998</v>
      </c>
      <c r="C28" s="615">
        <v>12.08746</v>
      </c>
      <c r="D28" s="616">
        <v>-6.2829541943790002</v>
      </c>
      <c r="E28" s="617">
        <v>0.65798516419300002</v>
      </c>
      <c r="F28" s="615">
        <v>12.087447197544</v>
      </c>
      <c r="G28" s="616">
        <v>12.087447197544</v>
      </c>
      <c r="H28" s="618">
        <v>1.6993</v>
      </c>
      <c r="I28" s="615">
        <v>14.75806</v>
      </c>
      <c r="J28" s="616">
        <v>2.670612802455</v>
      </c>
      <c r="K28" s="619">
        <v>1.220941010852</v>
      </c>
    </row>
    <row r="29" spans="1:11" ht="14.4" customHeight="1" thickBot="1" x14ac:dyDescent="0.35">
      <c r="A29" s="637" t="s">
        <v>361</v>
      </c>
      <c r="B29" s="615">
        <v>1.899932860454</v>
      </c>
      <c r="C29" s="615">
        <v>1.6200600000000001</v>
      </c>
      <c r="D29" s="616">
        <v>-0.27987286045400001</v>
      </c>
      <c r="E29" s="617">
        <v>0.85269328917800002</v>
      </c>
      <c r="F29" s="615">
        <v>1.620162417313</v>
      </c>
      <c r="G29" s="616">
        <v>1.620162417313</v>
      </c>
      <c r="H29" s="618">
        <v>0</v>
      </c>
      <c r="I29" s="615">
        <v>1.6990499999999999</v>
      </c>
      <c r="J29" s="616">
        <v>7.8887582686000005E-2</v>
      </c>
      <c r="K29" s="619">
        <v>1.0486911570370001</v>
      </c>
    </row>
    <row r="30" spans="1:11" ht="14.4" customHeight="1" thickBot="1" x14ac:dyDescent="0.35">
      <c r="A30" s="637" t="s">
        <v>362</v>
      </c>
      <c r="B30" s="615">
        <v>728.03896267996697</v>
      </c>
      <c r="C30" s="615">
        <v>757.46901000000003</v>
      </c>
      <c r="D30" s="616">
        <v>29.430047320033001</v>
      </c>
      <c r="E30" s="617">
        <v>1.0404237256910001</v>
      </c>
      <c r="F30" s="615">
        <v>901.19161427660003</v>
      </c>
      <c r="G30" s="616">
        <v>901.19161427660003</v>
      </c>
      <c r="H30" s="618">
        <v>112.04053</v>
      </c>
      <c r="I30" s="615">
        <v>1268.6600100000001</v>
      </c>
      <c r="J30" s="616">
        <v>367.46839572340099</v>
      </c>
      <c r="K30" s="619">
        <v>1.407758338961</v>
      </c>
    </row>
    <row r="31" spans="1:11" ht="14.4" customHeight="1" thickBot="1" x14ac:dyDescent="0.35">
      <c r="A31" s="637" t="s">
        <v>363</v>
      </c>
      <c r="B31" s="615">
        <v>4616.7980003803204</v>
      </c>
      <c r="C31" s="615">
        <v>4772.9617399999997</v>
      </c>
      <c r="D31" s="616">
        <v>156.16373961968699</v>
      </c>
      <c r="E31" s="617">
        <v>1.0338251185359999</v>
      </c>
      <c r="F31" s="615">
        <v>5192.4485846231901</v>
      </c>
      <c r="G31" s="616">
        <v>5192.4485846231901</v>
      </c>
      <c r="H31" s="618">
        <v>371.82486</v>
      </c>
      <c r="I31" s="615">
        <v>4285.9306200000001</v>
      </c>
      <c r="J31" s="616">
        <v>-906.51796462319305</v>
      </c>
      <c r="K31" s="619">
        <v>0.82541609226299995</v>
      </c>
    </row>
    <row r="32" spans="1:11" ht="14.4" customHeight="1" thickBot="1" x14ac:dyDescent="0.35">
      <c r="A32" s="637" t="s">
        <v>364</v>
      </c>
      <c r="B32" s="615">
        <v>133.484791605922</v>
      </c>
      <c r="C32" s="615">
        <v>116.06401</v>
      </c>
      <c r="D32" s="616">
        <v>-17.420781605921</v>
      </c>
      <c r="E32" s="617">
        <v>0.86949238638799997</v>
      </c>
      <c r="F32" s="615">
        <v>171.69913850076699</v>
      </c>
      <c r="G32" s="616">
        <v>171.69913850076699</v>
      </c>
      <c r="H32" s="618">
        <v>20.847919999999998</v>
      </c>
      <c r="I32" s="615">
        <v>97.358710000000002</v>
      </c>
      <c r="J32" s="616">
        <v>-74.340428500765995</v>
      </c>
      <c r="K32" s="619">
        <v>0.56703085903600003</v>
      </c>
    </row>
    <row r="33" spans="1:11" ht="14.4" customHeight="1" thickBot="1" x14ac:dyDescent="0.35">
      <c r="A33" s="637" t="s">
        <v>365</v>
      </c>
      <c r="B33" s="615">
        <v>775.97856371887895</v>
      </c>
      <c r="C33" s="615">
        <v>717.12391000000002</v>
      </c>
      <c r="D33" s="616">
        <v>-58.854653718877998</v>
      </c>
      <c r="E33" s="617">
        <v>0.92415427890500002</v>
      </c>
      <c r="F33" s="615">
        <v>711.08033054041005</v>
      </c>
      <c r="G33" s="616">
        <v>711.08033054041005</v>
      </c>
      <c r="H33" s="618">
        <v>102.92072</v>
      </c>
      <c r="I33" s="615">
        <v>784.93235000000004</v>
      </c>
      <c r="J33" s="616">
        <v>73.852019459589002</v>
      </c>
      <c r="K33" s="619">
        <v>1.1038588979149999</v>
      </c>
    </row>
    <row r="34" spans="1:11" ht="14.4" customHeight="1" thickBot="1" x14ac:dyDescent="0.35">
      <c r="A34" s="637" t="s">
        <v>366</v>
      </c>
      <c r="B34" s="615">
        <v>92.602902647991002</v>
      </c>
      <c r="C34" s="615">
        <v>52.315640000000002</v>
      </c>
      <c r="D34" s="616">
        <v>-40.287262647991</v>
      </c>
      <c r="E34" s="617">
        <v>0.56494600605400003</v>
      </c>
      <c r="F34" s="615">
        <v>55.666210442455998</v>
      </c>
      <c r="G34" s="616">
        <v>55.666210442455998</v>
      </c>
      <c r="H34" s="618">
        <v>7.3920599999999999</v>
      </c>
      <c r="I34" s="615">
        <v>74.37509</v>
      </c>
      <c r="J34" s="616">
        <v>18.708879557543</v>
      </c>
      <c r="K34" s="619">
        <v>1.336090411199</v>
      </c>
    </row>
    <row r="35" spans="1:11" ht="14.4" customHeight="1" thickBot="1" x14ac:dyDescent="0.35">
      <c r="A35" s="637" t="s">
        <v>367</v>
      </c>
      <c r="B35" s="615">
        <v>326.35493658148698</v>
      </c>
      <c r="C35" s="615">
        <v>276.32423</v>
      </c>
      <c r="D35" s="616">
        <v>-50.030706581486001</v>
      </c>
      <c r="E35" s="617">
        <v>0.84669848384799995</v>
      </c>
      <c r="F35" s="615">
        <v>287.23436271991898</v>
      </c>
      <c r="G35" s="616">
        <v>287.23436271991898</v>
      </c>
      <c r="H35" s="618">
        <v>53.7119</v>
      </c>
      <c r="I35" s="615">
        <v>368.98755999999997</v>
      </c>
      <c r="J35" s="616">
        <v>81.753197280080002</v>
      </c>
      <c r="K35" s="619">
        <v>1.2846219251269999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396</v>
      </c>
      <c r="G36" s="616">
        <v>396</v>
      </c>
      <c r="H36" s="618">
        <v>103.60361</v>
      </c>
      <c r="I36" s="615">
        <v>383.30354</v>
      </c>
      <c r="J36" s="616">
        <v>-12.69646</v>
      </c>
      <c r="K36" s="619">
        <v>0.96793823232300003</v>
      </c>
    </row>
    <row r="37" spans="1:11" ht="14.4" customHeight="1" thickBot="1" x14ac:dyDescent="0.35">
      <c r="A37" s="637" t="s">
        <v>369</v>
      </c>
      <c r="B37" s="615">
        <v>1951.6774360592699</v>
      </c>
      <c r="C37" s="615">
        <v>2108.10698</v>
      </c>
      <c r="D37" s="616">
        <v>156.42954394073001</v>
      </c>
      <c r="E37" s="617">
        <v>1.0801513308749999</v>
      </c>
      <c r="F37" s="615">
        <v>2001.5215482685401</v>
      </c>
      <c r="G37" s="616">
        <v>2001.5215482685401</v>
      </c>
      <c r="H37" s="618">
        <v>39.079129999999999</v>
      </c>
      <c r="I37" s="615">
        <v>2103.0448900000001</v>
      </c>
      <c r="J37" s="616">
        <v>101.523341731466</v>
      </c>
      <c r="K37" s="619">
        <v>1.0507230820560001</v>
      </c>
    </row>
    <row r="38" spans="1:11" ht="14.4" customHeight="1" thickBot="1" x14ac:dyDescent="0.35">
      <c r="A38" s="636" t="s">
        <v>370</v>
      </c>
      <c r="B38" s="620">
        <v>651.122159349855</v>
      </c>
      <c r="C38" s="620">
        <v>740.69308000000103</v>
      </c>
      <c r="D38" s="621">
        <v>89.570920650144998</v>
      </c>
      <c r="E38" s="627">
        <v>1.1375639261599999</v>
      </c>
      <c r="F38" s="620">
        <v>677.99760883551903</v>
      </c>
      <c r="G38" s="621">
        <v>677.99760883551903</v>
      </c>
      <c r="H38" s="623">
        <v>50.880879999999998</v>
      </c>
      <c r="I38" s="620">
        <v>659.64829999999995</v>
      </c>
      <c r="J38" s="621">
        <v>-18.349308835517999</v>
      </c>
      <c r="K38" s="628">
        <v>0.97293602721200001</v>
      </c>
    </row>
    <row r="39" spans="1:11" ht="14.4" customHeight="1" thickBot="1" x14ac:dyDescent="0.35">
      <c r="A39" s="637" t="s">
        <v>371</v>
      </c>
      <c r="B39" s="615">
        <v>568.038354763033</v>
      </c>
      <c r="C39" s="615">
        <v>658.62449000000095</v>
      </c>
      <c r="D39" s="616">
        <v>90.586135236966996</v>
      </c>
      <c r="E39" s="617">
        <v>1.1594718639629999</v>
      </c>
      <c r="F39" s="615">
        <v>587.99792624673296</v>
      </c>
      <c r="G39" s="616">
        <v>587.99792624673296</v>
      </c>
      <c r="H39" s="618">
        <v>39.91433</v>
      </c>
      <c r="I39" s="615">
        <v>575.11131999999998</v>
      </c>
      <c r="J39" s="616">
        <v>-12.886606246733001</v>
      </c>
      <c r="K39" s="619">
        <v>0.97808392568799996</v>
      </c>
    </row>
    <row r="40" spans="1:11" ht="14.4" customHeight="1" thickBot="1" x14ac:dyDescent="0.35">
      <c r="A40" s="637" t="s">
        <v>372</v>
      </c>
      <c r="B40" s="615">
        <v>83.083804586821003</v>
      </c>
      <c r="C40" s="615">
        <v>77.115629999999996</v>
      </c>
      <c r="D40" s="616">
        <v>-5.9681745868210001</v>
      </c>
      <c r="E40" s="617">
        <v>0.92816681161199999</v>
      </c>
      <c r="F40" s="615">
        <v>89.999682588785006</v>
      </c>
      <c r="G40" s="616">
        <v>89.999682588785006</v>
      </c>
      <c r="H40" s="618">
        <v>10.96655</v>
      </c>
      <c r="I40" s="615">
        <v>83.427840000000003</v>
      </c>
      <c r="J40" s="616">
        <v>-6.5718425887849996</v>
      </c>
      <c r="K40" s="619">
        <v>0.92697926926200003</v>
      </c>
    </row>
    <row r="41" spans="1:11" ht="14.4" customHeight="1" thickBot="1" x14ac:dyDescent="0.35">
      <c r="A41" s="637" t="s">
        <v>373</v>
      </c>
      <c r="B41" s="615">
        <v>0</v>
      </c>
      <c r="C41" s="615">
        <v>4.95296</v>
      </c>
      <c r="D41" s="616">
        <v>4.95296</v>
      </c>
      <c r="E41" s="625" t="s">
        <v>335</v>
      </c>
      <c r="F41" s="615">
        <v>0</v>
      </c>
      <c r="G41" s="616">
        <v>0</v>
      </c>
      <c r="H41" s="618">
        <v>0</v>
      </c>
      <c r="I41" s="615">
        <v>1.10914</v>
      </c>
      <c r="J41" s="616">
        <v>1.10914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963.18092375912602</v>
      </c>
      <c r="C42" s="620">
        <v>1049.2983200000001</v>
      </c>
      <c r="D42" s="621">
        <v>86.117396240874001</v>
      </c>
      <c r="E42" s="627">
        <v>1.089409366523</v>
      </c>
      <c r="F42" s="620">
        <v>1032.4927004599799</v>
      </c>
      <c r="G42" s="621">
        <v>1032.4927004599799</v>
      </c>
      <c r="H42" s="623">
        <v>184.77368000000001</v>
      </c>
      <c r="I42" s="620">
        <v>1136.6085399999999</v>
      </c>
      <c r="J42" s="621">
        <v>104.11583954002499</v>
      </c>
      <c r="K42" s="628">
        <v>1.100839298421</v>
      </c>
    </row>
    <row r="43" spans="1:11" ht="14.4" customHeight="1" thickBot="1" x14ac:dyDescent="0.35">
      <c r="A43" s="637" t="s">
        <v>375</v>
      </c>
      <c r="B43" s="615">
        <v>226.547151327492</v>
      </c>
      <c r="C43" s="615">
        <v>4.6249599999999997</v>
      </c>
      <c r="D43" s="616">
        <v>-221.92219132749199</v>
      </c>
      <c r="E43" s="617">
        <v>2.0414999582999999E-2</v>
      </c>
      <c r="F43" s="615">
        <v>5.3376903158199998</v>
      </c>
      <c r="G43" s="616">
        <v>5.3376903158199998</v>
      </c>
      <c r="H43" s="618">
        <v>94.348500000000001</v>
      </c>
      <c r="I43" s="615">
        <v>102.55652000000001</v>
      </c>
      <c r="J43" s="616">
        <v>97.218829684178999</v>
      </c>
      <c r="K43" s="619">
        <v>19.213651210904001</v>
      </c>
    </row>
    <row r="44" spans="1:11" ht="14.4" customHeight="1" thickBot="1" x14ac:dyDescent="0.35">
      <c r="A44" s="637" t="s">
        <v>376</v>
      </c>
      <c r="B44" s="615">
        <v>27.712095319332001</v>
      </c>
      <c r="C44" s="615">
        <v>37.422060000000002</v>
      </c>
      <c r="D44" s="616">
        <v>9.7099646806669995</v>
      </c>
      <c r="E44" s="617">
        <v>1.350387243143</v>
      </c>
      <c r="F44" s="615">
        <v>33.917681925758998</v>
      </c>
      <c r="G44" s="616">
        <v>33.917681925758998</v>
      </c>
      <c r="H44" s="618">
        <v>4.1897200000000003</v>
      </c>
      <c r="I44" s="615">
        <v>34.457270000000001</v>
      </c>
      <c r="J44" s="616">
        <v>0.53958807423999999</v>
      </c>
      <c r="K44" s="619">
        <v>1.0159087544780001</v>
      </c>
    </row>
    <row r="45" spans="1:11" ht="14.4" customHeight="1" thickBot="1" x14ac:dyDescent="0.35">
      <c r="A45" s="637" t="s">
        <v>377</v>
      </c>
      <c r="B45" s="615">
        <v>335.57850866696498</v>
      </c>
      <c r="C45" s="615">
        <v>481.13862999999998</v>
      </c>
      <c r="D45" s="616">
        <v>145.560121333035</v>
      </c>
      <c r="E45" s="617">
        <v>1.4337587705220001</v>
      </c>
      <c r="F45" s="615">
        <v>494.92236201667299</v>
      </c>
      <c r="G45" s="616">
        <v>494.92236201667299</v>
      </c>
      <c r="H45" s="618">
        <v>48.275230000000001</v>
      </c>
      <c r="I45" s="615">
        <v>453.32898999999998</v>
      </c>
      <c r="J45" s="616">
        <v>-41.593372016671999</v>
      </c>
      <c r="K45" s="619">
        <v>0.91595980458899995</v>
      </c>
    </row>
    <row r="46" spans="1:11" ht="14.4" customHeight="1" thickBot="1" x14ac:dyDescent="0.35">
      <c r="A46" s="637" t="s">
        <v>378</v>
      </c>
      <c r="B46" s="615">
        <v>95.072375412512002</v>
      </c>
      <c r="C46" s="615">
        <v>88.603279999999998</v>
      </c>
      <c r="D46" s="616">
        <v>-6.4690954125119999</v>
      </c>
      <c r="E46" s="617">
        <v>0.93195609782</v>
      </c>
      <c r="F46" s="615">
        <v>92.050994310378002</v>
      </c>
      <c r="G46" s="616">
        <v>92.050994310378002</v>
      </c>
      <c r="H46" s="618">
        <v>8.6176300000000001</v>
      </c>
      <c r="I46" s="615">
        <v>98.830849999999998</v>
      </c>
      <c r="J46" s="616">
        <v>6.7798556896209998</v>
      </c>
      <c r="K46" s="619">
        <v>1.073653258614</v>
      </c>
    </row>
    <row r="47" spans="1:11" ht="14.4" customHeight="1" thickBot="1" x14ac:dyDescent="0.35">
      <c r="A47" s="637" t="s">
        <v>379</v>
      </c>
      <c r="B47" s="615">
        <v>43.051763553820997</v>
      </c>
      <c r="C47" s="615">
        <v>32.059460000000001</v>
      </c>
      <c r="D47" s="616">
        <v>-10.992303553820999</v>
      </c>
      <c r="E47" s="617">
        <v>0.74467239791200002</v>
      </c>
      <c r="F47" s="615">
        <v>20.998298451703999</v>
      </c>
      <c r="G47" s="616">
        <v>20.998298451703999</v>
      </c>
      <c r="H47" s="618">
        <v>1.8970400000000001</v>
      </c>
      <c r="I47" s="615">
        <v>35.971200000000003</v>
      </c>
      <c r="J47" s="616">
        <v>14.972901548295001</v>
      </c>
      <c r="K47" s="619">
        <v>1.713053087741</v>
      </c>
    </row>
    <row r="48" spans="1:11" ht="14.4" customHeight="1" thickBot="1" x14ac:dyDescent="0.35">
      <c r="A48" s="637" t="s">
        <v>380</v>
      </c>
      <c r="B48" s="615">
        <v>1.3560498611730001</v>
      </c>
      <c r="C48" s="615">
        <v>2.1292800000000001</v>
      </c>
      <c r="D48" s="616">
        <v>0.773230138826</v>
      </c>
      <c r="E48" s="617">
        <v>1.570207748966</v>
      </c>
      <c r="F48" s="615">
        <v>3.697573342463</v>
      </c>
      <c r="G48" s="616">
        <v>3.697573342463</v>
      </c>
      <c r="H48" s="618">
        <v>0.17899999999999999</v>
      </c>
      <c r="I48" s="615">
        <v>1.96946</v>
      </c>
      <c r="J48" s="616">
        <v>-1.728113342463</v>
      </c>
      <c r="K48" s="619">
        <v>0.53263581749199995</v>
      </c>
    </row>
    <row r="49" spans="1:11" ht="14.4" customHeight="1" thickBot="1" x14ac:dyDescent="0.35">
      <c r="A49" s="637" t="s">
        <v>381</v>
      </c>
      <c r="B49" s="615">
        <v>11.313265244168999</v>
      </c>
      <c r="C49" s="615">
        <v>23.492889999999999</v>
      </c>
      <c r="D49" s="616">
        <v>12.17962475583</v>
      </c>
      <c r="E49" s="617">
        <v>2.076579085963</v>
      </c>
      <c r="F49" s="615">
        <v>13.114220372145001</v>
      </c>
      <c r="G49" s="616">
        <v>13.114220372145001</v>
      </c>
      <c r="H49" s="618">
        <v>2.3523000000000001</v>
      </c>
      <c r="I49" s="615">
        <v>22.70552</v>
      </c>
      <c r="J49" s="616">
        <v>9.5912996278539993</v>
      </c>
      <c r="K49" s="619">
        <v>1.7313663607650001</v>
      </c>
    </row>
    <row r="50" spans="1:11" ht="14.4" customHeight="1" thickBot="1" x14ac:dyDescent="0.35">
      <c r="A50" s="637" t="s">
        <v>382</v>
      </c>
      <c r="B50" s="615">
        <v>197.016965279895</v>
      </c>
      <c r="C50" s="615">
        <v>178.24736999999999</v>
      </c>
      <c r="D50" s="616">
        <v>-18.769595279895</v>
      </c>
      <c r="E50" s="617">
        <v>0.90473107098500005</v>
      </c>
      <c r="F50" s="615">
        <v>231.981588078535</v>
      </c>
      <c r="G50" s="616">
        <v>231.981588078535</v>
      </c>
      <c r="H50" s="618">
        <v>12.8683</v>
      </c>
      <c r="I50" s="615">
        <v>249.89774</v>
      </c>
      <c r="J50" s="616">
        <v>17.916151921465001</v>
      </c>
      <c r="K50" s="619">
        <v>1.0772309219439999</v>
      </c>
    </row>
    <row r="51" spans="1:11" ht="14.4" customHeight="1" thickBot="1" x14ac:dyDescent="0.35">
      <c r="A51" s="637" t="s">
        <v>383</v>
      </c>
      <c r="B51" s="615">
        <v>25.532749093764998</v>
      </c>
      <c r="C51" s="615">
        <v>35.310659999999999</v>
      </c>
      <c r="D51" s="616">
        <v>9.7779109062350003</v>
      </c>
      <c r="E51" s="617">
        <v>1.3829556649120001</v>
      </c>
      <c r="F51" s="615">
        <v>39.480526485284997</v>
      </c>
      <c r="G51" s="616">
        <v>39.480526485284997</v>
      </c>
      <c r="H51" s="618">
        <v>0.48352000000000001</v>
      </c>
      <c r="I51" s="615">
        <v>26.699860000000001</v>
      </c>
      <c r="J51" s="616">
        <v>-12.780666485285</v>
      </c>
      <c r="K51" s="619">
        <v>0.67627922869599999</v>
      </c>
    </row>
    <row r="52" spans="1:11" ht="14.4" customHeight="1" thickBot="1" x14ac:dyDescent="0.35">
      <c r="A52" s="637" t="s">
        <v>384</v>
      </c>
      <c r="B52" s="615">
        <v>0</v>
      </c>
      <c r="C52" s="615">
        <v>36.366</v>
      </c>
      <c r="D52" s="616">
        <v>36.366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0.26400000000000001</v>
      </c>
      <c r="D53" s="616">
        <v>0.26400000000000001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0</v>
      </c>
      <c r="C54" s="615">
        <v>3.6326000000000001</v>
      </c>
      <c r="D54" s="616">
        <v>3.6326000000000001</v>
      </c>
      <c r="E54" s="625" t="s">
        <v>341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335</v>
      </c>
    </row>
    <row r="55" spans="1:11" ht="14.4" customHeight="1" thickBot="1" x14ac:dyDescent="0.35">
      <c r="A55" s="637" t="s">
        <v>387</v>
      </c>
      <c r="B55" s="615">
        <v>0</v>
      </c>
      <c r="C55" s="615">
        <v>1.6688499999999999</v>
      </c>
      <c r="D55" s="616">
        <v>1.6688499999999999</v>
      </c>
      <c r="E55" s="625" t="s">
        <v>341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123.50118999999999</v>
      </c>
      <c r="D56" s="616">
        <v>123.50118999999999</v>
      </c>
      <c r="E56" s="625" t="s">
        <v>341</v>
      </c>
      <c r="F56" s="615">
        <v>96.991765161209997</v>
      </c>
      <c r="G56" s="616">
        <v>96.991765161209997</v>
      </c>
      <c r="H56" s="618">
        <v>11.56244</v>
      </c>
      <c r="I56" s="615">
        <v>108.87649</v>
      </c>
      <c r="J56" s="616">
        <v>11.88472483879</v>
      </c>
      <c r="K56" s="619">
        <v>1.1225333389800001</v>
      </c>
    </row>
    <row r="57" spans="1:11" ht="14.4" customHeight="1" thickBot="1" x14ac:dyDescent="0.35">
      <c r="A57" s="637" t="s">
        <v>389</v>
      </c>
      <c r="B57" s="615">
        <v>0</v>
      </c>
      <c r="C57" s="615">
        <v>0.04</v>
      </c>
      <c r="D57" s="616">
        <v>0.04</v>
      </c>
      <c r="E57" s="625" t="s">
        <v>341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0</v>
      </c>
      <c r="C58" s="615">
        <v>0.79708999999999997</v>
      </c>
      <c r="D58" s="616">
        <v>0.79708999999999997</v>
      </c>
      <c r="E58" s="625" t="s">
        <v>341</v>
      </c>
      <c r="F58" s="615">
        <v>0</v>
      </c>
      <c r="G58" s="616">
        <v>0</v>
      </c>
      <c r="H58" s="618">
        <v>0</v>
      </c>
      <c r="I58" s="615">
        <v>1.31464</v>
      </c>
      <c r="J58" s="616">
        <v>1.31464</v>
      </c>
      <c r="K58" s="626" t="s">
        <v>335</v>
      </c>
    </row>
    <row r="59" spans="1:11" ht="14.4" customHeight="1" thickBot="1" x14ac:dyDescent="0.35">
      <c r="A59" s="636" t="s">
        <v>391</v>
      </c>
      <c r="B59" s="620">
        <v>276.11828064270901</v>
      </c>
      <c r="C59" s="620">
        <v>172.32612</v>
      </c>
      <c r="D59" s="621">
        <v>-103.79216064270901</v>
      </c>
      <c r="E59" s="627">
        <v>0.62410253895099999</v>
      </c>
      <c r="F59" s="620">
        <v>138.37858686212601</v>
      </c>
      <c r="G59" s="621">
        <v>138.37858686212601</v>
      </c>
      <c r="H59" s="623">
        <v>38.802230000000002</v>
      </c>
      <c r="I59" s="620">
        <v>258.69306</v>
      </c>
      <c r="J59" s="621">
        <v>120.314473137874</v>
      </c>
      <c r="K59" s="628">
        <v>1.8694587498399999</v>
      </c>
    </row>
    <row r="60" spans="1:11" ht="14.4" customHeight="1" thickBot="1" x14ac:dyDescent="0.35">
      <c r="A60" s="637" t="s">
        <v>392</v>
      </c>
      <c r="B60" s="615">
        <v>8.0486832402800008</v>
      </c>
      <c r="C60" s="615">
        <v>18.88195</v>
      </c>
      <c r="D60" s="616">
        <v>10.833266759719001</v>
      </c>
      <c r="E60" s="617">
        <v>2.3459675870329999</v>
      </c>
      <c r="F60" s="615">
        <v>29.841236677729</v>
      </c>
      <c r="G60" s="616">
        <v>29.841236677729</v>
      </c>
      <c r="H60" s="618">
        <v>3.7303600000000001</v>
      </c>
      <c r="I60" s="615">
        <v>18.753900000000002</v>
      </c>
      <c r="J60" s="616">
        <v>-11.087336677729001</v>
      </c>
      <c r="K60" s="619">
        <v>0.62845585799699999</v>
      </c>
    </row>
    <row r="61" spans="1:11" ht="14.4" customHeight="1" thickBot="1" x14ac:dyDescent="0.35">
      <c r="A61" s="637" t="s">
        <v>393</v>
      </c>
      <c r="B61" s="615">
        <v>0</v>
      </c>
      <c r="C61" s="615">
        <v>2.17177</v>
      </c>
      <c r="D61" s="616">
        <v>2.17177</v>
      </c>
      <c r="E61" s="625" t="s">
        <v>335</v>
      </c>
      <c r="F61" s="615">
        <v>0</v>
      </c>
      <c r="G61" s="616">
        <v>0</v>
      </c>
      <c r="H61" s="618">
        <v>0</v>
      </c>
      <c r="I61" s="615">
        <v>0.84704999999999997</v>
      </c>
      <c r="J61" s="616">
        <v>0.84704999999999997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1.2530302798249999</v>
      </c>
      <c r="C62" s="615">
        <v>9.02</v>
      </c>
      <c r="D62" s="616">
        <v>7.766969720174</v>
      </c>
      <c r="E62" s="617">
        <v>7.1985491054989996</v>
      </c>
      <c r="F62" s="615">
        <v>7.3066690406579999</v>
      </c>
      <c r="G62" s="616">
        <v>7.3066690406579999</v>
      </c>
      <c r="H62" s="618">
        <v>0</v>
      </c>
      <c r="I62" s="615">
        <v>20.75</v>
      </c>
      <c r="J62" s="616">
        <v>13.443330959341001</v>
      </c>
      <c r="K62" s="619">
        <v>2.8398713400769999</v>
      </c>
    </row>
    <row r="63" spans="1:11" ht="14.4" customHeight="1" thickBot="1" x14ac:dyDescent="0.35">
      <c r="A63" s="637" t="s">
        <v>395</v>
      </c>
      <c r="B63" s="615">
        <v>247.07863338622801</v>
      </c>
      <c r="C63" s="615">
        <v>138.35899000000001</v>
      </c>
      <c r="D63" s="616">
        <v>-108.719643386228</v>
      </c>
      <c r="E63" s="617">
        <v>0.55997958262799996</v>
      </c>
      <c r="F63" s="615">
        <v>92.229002661601996</v>
      </c>
      <c r="G63" s="616">
        <v>92.229002661601996</v>
      </c>
      <c r="H63" s="618">
        <v>34.937539999999998</v>
      </c>
      <c r="I63" s="615">
        <v>208.37832</v>
      </c>
      <c r="J63" s="616">
        <v>116.149317338397</v>
      </c>
      <c r="K63" s="619">
        <v>2.2593578374100001</v>
      </c>
    </row>
    <row r="64" spans="1:11" ht="14.4" customHeight="1" thickBot="1" x14ac:dyDescent="0.35">
      <c r="A64" s="637" t="s">
        <v>396</v>
      </c>
      <c r="B64" s="615">
        <v>0</v>
      </c>
      <c r="C64" s="615">
        <v>0</v>
      </c>
      <c r="D64" s="616">
        <v>0</v>
      </c>
      <c r="E64" s="617">
        <v>1</v>
      </c>
      <c r="F64" s="615">
        <v>0</v>
      </c>
      <c r="G64" s="616">
        <v>0</v>
      </c>
      <c r="H64" s="618">
        <v>0</v>
      </c>
      <c r="I64" s="615">
        <v>0.99199999999999999</v>
      </c>
      <c r="J64" s="616">
        <v>0.99199999999999999</v>
      </c>
      <c r="K64" s="626" t="s">
        <v>341</v>
      </c>
    </row>
    <row r="65" spans="1:11" ht="14.4" customHeight="1" thickBot="1" x14ac:dyDescent="0.35">
      <c r="A65" s="637" t="s">
        <v>397</v>
      </c>
      <c r="B65" s="615">
        <v>19.737933736374998</v>
      </c>
      <c r="C65" s="615">
        <v>3.8934099999999998</v>
      </c>
      <c r="D65" s="616">
        <v>-15.844523736375001</v>
      </c>
      <c r="E65" s="617">
        <v>0.197255196617</v>
      </c>
      <c r="F65" s="615">
        <v>9.0016784821340003</v>
      </c>
      <c r="G65" s="616">
        <v>9.0016784821340003</v>
      </c>
      <c r="H65" s="618">
        <v>0.13433</v>
      </c>
      <c r="I65" s="615">
        <v>8.9717900000000004</v>
      </c>
      <c r="J65" s="616">
        <v>-2.9888482134E-2</v>
      </c>
      <c r="K65" s="619">
        <v>0.99667967677400005</v>
      </c>
    </row>
    <row r="66" spans="1:11" ht="14.4" customHeight="1" thickBot="1" x14ac:dyDescent="0.35">
      <c r="A66" s="636" t="s">
        <v>398</v>
      </c>
      <c r="B66" s="620">
        <v>867.14768575254402</v>
      </c>
      <c r="C66" s="620">
        <v>866.10675000000003</v>
      </c>
      <c r="D66" s="621">
        <v>-1.0409357525430001</v>
      </c>
      <c r="E66" s="627">
        <v>0.99879958654099998</v>
      </c>
      <c r="F66" s="620">
        <v>1779.76892371544</v>
      </c>
      <c r="G66" s="621">
        <v>1779.76892371544</v>
      </c>
      <c r="H66" s="623">
        <v>193.85996</v>
      </c>
      <c r="I66" s="620">
        <v>1726.3262099999999</v>
      </c>
      <c r="J66" s="621">
        <v>-53.442713715441002</v>
      </c>
      <c r="K66" s="628">
        <v>0.969972105365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25" t="s">
        <v>335</v>
      </c>
      <c r="F67" s="615">
        <v>0</v>
      </c>
      <c r="G67" s="616">
        <v>0</v>
      </c>
      <c r="H67" s="618">
        <v>0</v>
      </c>
      <c r="I67" s="615">
        <v>0.318</v>
      </c>
      <c r="J67" s="616">
        <v>0.318</v>
      </c>
      <c r="K67" s="626" t="s">
        <v>341</v>
      </c>
    </row>
    <row r="68" spans="1:11" ht="14.4" customHeight="1" thickBot="1" x14ac:dyDescent="0.35">
      <c r="A68" s="637" t="s">
        <v>400</v>
      </c>
      <c r="B68" s="615">
        <v>38.951541222349</v>
      </c>
      <c r="C68" s="615">
        <v>47.820180000000001</v>
      </c>
      <c r="D68" s="616">
        <v>8.8686387776500002</v>
      </c>
      <c r="E68" s="617">
        <v>1.227683899002</v>
      </c>
      <c r="F68" s="615">
        <v>42.776604452077002</v>
      </c>
      <c r="G68" s="616">
        <v>42.776604452077002</v>
      </c>
      <c r="H68" s="618">
        <v>3.5242</v>
      </c>
      <c r="I68" s="615">
        <v>39.035130000000002</v>
      </c>
      <c r="J68" s="616">
        <v>-3.741474452077</v>
      </c>
      <c r="K68" s="619">
        <v>0.91253456182399995</v>
      </c>
    </row>
    <row r="69" spans="1:11" ht="14.4" customHeight="1" thickBot="1" x14ac:dyDescent="0.35">
      <c r="A69" s="637" t="s">
        <v>401</v>
      </c>
      <c r="B69" s="615">
        <v>1.940933296331</v>
      </c>
      <c r="C69" s="615">
        <v>5.5175999999999998</v>
      </c>
      <c r="D69" s="616">
        <v>3.5766667036680002</v>
      </c>
      <c r="E69" s="617">
        <v>2.8427561165689998</v>
      </c>
      <c r="F69" s="615">
        <v>0</v>
      </c>
      <c r="G69" s="616">
        <v>0</v>
      </c>
      <c r="H69" s="618">
        <v>0</v>
      </c>
      <c r="I69" s="615">
        <v>3.3107799999999998</v>
      </c>
      <c r="J69" s="616">
        <v>3.3107799999999998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9.2020424160609995</v>
      </c>
      <c r="C70" s="615">
        <v>6.6132900000000001</v>
      </c>
      <c r="D70" s="616">
        <v>-2.5887524160609998</v>
      </c>
      <c r="E70" s="617">
        <v>0.71867632216599997</v>
      </c>
      <c r="F70" s="615">
        <v>0</v>
      </c>
      <c r="G70" s="616">
        <v>0</v>
      </c>
      <c r="H70" s="618">
        <v>0.17036000000000001</v>
      </c>
      <c r="I70" s="615">
        <v>8.4038500000000003</v>
      </c>
      <c r="J70" s="616">
        <v>8.4038500000000003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817.05316881780095</v>
      </c>
      <c r="C71" s="615">
        <v>806.15567999999996</v>
      </c>
      <c r="D71" s="616">
        <v>-10.897488817799999</v>
      </c>
      <c r="E71" s="617">
        <v>0.98666244837700001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384.00125052274501</v>
      </c>
      <c r="G72" s="616">
        <v>384.00125052274501</v>
      </c>
      <c r="H72" s="618">
        <v>56.728259999999999</v>
      </c>
      <c r="I72" s="615">
        <v>242.65629000000001</v>
      </c>
      <c r="J72" s="616">
        <v>-141.344960522745</v>
      </c>
      <c r="K72" s="619">
        <v>0.63191536399799997</v>
      </c>
    </row>
    <row r="73" spans="1:11" ht="14.4" customHeight="1" thickBot="1" x14ac:dyDescent="0.35">
      <c r="A73" s="637" t="s">
        <v>405</v>
      </c>
      <c r="B73" s="615">
        <v>0</v>
      </c>
      <c r="C73" s="615">
        <v>0</v>
      </c>
      <c r="D73" s="616">
        <v>0</v>
      </c>
      <c r="E73" s="617">
        <v>1</v>
      </c>
      <c r="F73" s="615">
        <v>1287.99990291268</v>
      </c>
      <c r="G73" s="616">
        <v>1287.99990291268</v>
      </c>
      <c r="H73" s="618">
        <v>121.97474</v>
      </c>
      <c r="I73" s="615">
        <v>1347.1473699999999</v>
      </c>
      <c r="J73" s="616">
        <v>59.147467087316997</v>
      </c>
      <c r="K73" s="619">
        <v>1.0459219499570001</v>
      </c>
    </row>
    <row r="74" spans="1:11" ht="14.4" customHeight="1" thickBot="1" x14ac:dyDescent="0.35">
      <c r="A74" s="637" t="s">
        <v>406</v>
      </c>
      <c r="B74" s="615">
        <v>0</v>
      </c>
      <c r="C74" s="615">
        <v>0</v>
      </c>
      <c r="D74" s="616">
        <v>0</v>
      </c>
      <c r="E74" s="617">
        <v>1</v>
      </c>
      <c r="F74" s="615">
        <v>64.991165827936001</v>
      </c>
      <c r="G74" s="616">
        <v>64.991165827936001</v>
      </c>
      <c r="H74" s="618">
        <v>11.462400000000001</v>
      </c>
      <c r="I74" s="615">
        <v>85.454790000000003</v>
      </c>
      <c r="J74" s="616">
        <v>20.463624172064002</v>
      </c>
      <c r="K74" s="619">
        <v>1.3148677810489999</v>
      </c>
    </row>
    <row r="75" spans="1:11" ht="14.4" customHeight="1" thickBot="1" x14ac:dyDescent="0.35">
      <c r="A75" s="635" t="s">
        <v>42</v>
      </c>
      <c r="B75" s="615">
        <v>2575.5446367910599</v>
      </c>
      <c r="C75" s="615">
        <v>2512.694</v>
      </c>
      <c r="D75" s="616">
        <v>-62.850636791055003</v>
      </c>
      <c r="E75" s="617">
        <v>0.97559714714500001</v>
      </c>
      <c r="F75" s="615">
        <v>2528.9628617049202</v>
      </c>
      <c r="G75" s="616">
        <v>2528.9628617049202</v>
      </c>
      <c r="H75" s="618">
        <v>266.79599999999999</v>
      </c>
      <c r="I75" s="615">
        <v>2260.346</v>
      </c>
      <c r="J75" s="616">
        <v>-268.61686170491498</v>
      </c>
      <c r="K75" s="619">
        <v>0.89378378553000004</v>
      </c>
    </row>
    <row r="76" spans="1:11" ht="14.4" customHeight="1" thickBot="1" x14ac:dyDescent="0.35">
      <c r="A76" s="636" t="s">
        <v>407</v>
      </c>
      <c r="B76" s="620">
        <v>2575.5446367910599</v>
      </c>
      <c r="C76" s="620">
        <v>2512.694</v>
      </c>
      <c r="D76" s="621">
        <v>-62.850636791055003</v>
      </c>
      <c r="E76" s="627">
        <v>0.97559714714500001</v>
      </c>
      <c r="F76" s="620">
        <v>2528.9628617049202</v>
      </c>
      <c r="G76" s="621">
        <v>2528.9628617049202</v>
      </c>
      <c r="H76" s="623">
        <v>266.79599999999999</v>
      </c>
      <c r="I76" s="620">
        <v>2260.346</v>
      </c>
      <c r="J76" s="621">
        <v>-268.61686170491498</v>
      </c>
      <c r="K76" s="628">
        <v>0.89378378553000004</v>
      </c>
    </row>
    <row r="77" spans="1:11" ht="14.4" customHeight="1" thickBot="1" x14ac:dyDescent="0.35">
      <c r="A77" s="637" t="s">
        <v>408</v>
      </c>
      <c r="B77" s="615">
        <v>945.42739629508401</v>
      </c>
      <c r="C77" s="615">
        <v>955.90499999999997</v>
      </c>
      <c r="D77" s="616">
        <v>10.477603704916</v>
      </c>
      <c r="E77" s="617">
        <v>1.0110823990769999</v>
      </c>
      <c r="F77" s="615">
        <v>948.76076816498505</v>
      </c>
      <c r="G77" s="616">
        <v>948.76076816498505</v>
      </c>
      <c r="H77" s="618">
        <v>68.77</v>
      </c>
      <c r="I77" s="615">
        <v>797.24</v>
      </c>
      <c r="J77" s="616">
        <v>-151.52076816498399</v>
      </c>
      <c r="K77" s="619">
        <v>0.84029612811800003</v>
      </c>
    </row>
    <row r="78" spans="1:11" ht="14.4" customHeight="1" thickBot="1" x14ac:dyDescent="0.35">
      <c r="A78" s="637" t="s">
        <v>409</v>
      </c>
      <c r="B78" s="615">
        <v>223.00958452773199</v>
      </c>
      <c r="C78" s="615">
        <v>218.33199999999999</v>
      </c>
      <c r="D78" s="616">
        <v>-4.6775845277309998</v>
      </c>
      <c r="E78" s="617">
        <v>0.979025186125</v>
      </c>
      <c r="F78" s="615">
        <v>223.03145137249001</v>
      </c>
      <c r="G78" s="616">
        <v>223.03145137249001</v>
      </c>
      <c r="H78" s="618">
        <v>13.782999999999999</v>
      </c>
      <c r="I78" s="615">
        <v>204.08</v>
      </c>
      <c r="J78" s="616">
        <v>-18.951451372489998</v>
      </c>
      <c r="K78" s="619">
        <v>0.91502789738400003</v>
      </c>
    </row>
    <row r="79" spans="1:11" ht="14.4" customHeight="1" thickBot="1" x14ac:dyDescent="0.35">
      <c r="A79" s="637" t="s">
        <v>410</v>
      </c>
      <c r="B79" s="615">
        <v>1407.1076559682399</v>
      </c>
      <c r="C79" s="615">
        <v>1338.4570000000001</v>
      </c>
      <c r="D79" s="616">
        <v>-68.650655968240002</v>
      </c>
      <c r="E79" s="617">
        <v>0.95121151130299997</v>
      </c>
      <c r="F79" s="615">
        <v>1357.1706421674401</v>
      </c>
      <c r="G79" s="616">
        <v>1357.1706421674401</v>
      </c>
      <c r="H79" s="618">
        <v>184.24299999999999</v>
      </c>
      <c r="I79" s="615">
        <v>1259.0260000000001</v>
      </c>
      <c r="J79" s="616">
        <v>-98.144642167439997</v>
      </c>
      <c r="K79" s="619">
        <v>0.92768437577499996</v>
      </c>
    </row>
    <row r="80" spans="1:11" ht="14.4" customHeight="1" thickBot="1" x14ac:dyDescent="0.35">
      <c r="A80" s="638" t="s">
        <v>411</v>
      </c>
      <c r="B80" s="620">
        <v>3923.7725522342398</v>
      </c>
      <c r="C80" s="620">
        <v>3178.25992</v>
      </c>
      <c r="D80" s="621">
        <v>-745.51263223423803</v>
      </c>
      <c r="E80" s="627">
        <v>0.810001058341</v>
      </c>
      <c r="F80" s="620">
        <v>3101.6903095081402</v>
      </c>
      <c r="G80" s="621">
        <v>3101.6903095081402</v>
      </c>
      <c r="H80" s="623">
        <v>451.25348000000002</v>
      </c>
      <c r="I80" s="620">
        <v>3682.30852</v>
      </c>
      <c r="J80" s="621">
        <v>580.61821049186301</v>
      </c>
      <c r="K80" s="628">
        <v>1.187194127251</v>
      </c>
    </row>
    <row r="81" spans="1:11" ht="14.4" customHeight="1" thickBot="1" x14ac:dyDescent="0.35">
      <c r="A81" s="635" t="s">
        <v>45</v>
      </c>
      <c r="B81" s="615">
        <v>1928.8567891139201</v>
      </c>
      <c r="C81" s="615">
        <v>885.47629000000097</v>
      </c>
      <c r="D81" s="616">
        <v>-1043.38049911392</v>
      </c>
      <c r="E81" s="617">
        <v>0.45906792821300002</v>
      </c>
      <c r="F81" s="615">
        <v>772.41117210530399</v>
      </c>
      <c r="G81" s="616">
        <v>772.41117210530399</v>
      </c>
      <c r="H81" s="618">
        <v>228.79832999999999</v>
      </c>
      <c r="I81" s="615">
        <v>999.13800000000003</v>
      </c>
      <c r="J81" s="616">
        <v>226.72682789469599</v>
      </c>
      <c r="K81" s="619">
        <v>1.2935312642829999</v>
      </c>
    </row>
    <row r="82" spans="1:11" ht="14.4" customHeight="1" thickBot="1" x14ac:dyDescent="0.35">
      <c r="A82" s="639" t="s">
        <v>412</v>
      </c>
      <c r="B82" s="615">
        <v>1228.8557891139601</v>
      </c>
      <c r="C82" s="615">
        <v>885.47629000000097</v>
      </c>
      <c r="D82" s="616">
        <v>-343.37949911395702</v>
      </c>
      <c r="E82" s="617">
        <v>0.72056973474300001</v>
      </c>
      <c r="F82" s="615">
        <v>772.41117210530399</v>
      </c>
      <c r="G82" s="616">
        <v>772.41117210530399</v>
      </c>
      <c r="H82" s="618">
        <v>228.79832999999999</v>
      </c>
      <c r="I82" s="615">
        <v>999.13800000000003</v>
      </c>
      <c r="J82" s="616">
        <v>226.72682789469599</v>
      </c>
      <c r="K82" s="619">
        <v>1.2935312642829999</v>
      </c>
    </row>
    <row r="83" spans="1:11" ht="14.4" customHeight="1" thickBot="1" x14ac:dyDescent="0.35">
      <c r="A83" s="637" t="s">
        <v>413</v>
      </c>
      <c r="B83" s="615">
        <v>471.98997160600902</v>
      </c>
      <c r="C83" s="615">
        <v>508.02086000000003</v>
      </c>
      <c r="D83" s="616">
        <v>36.030888393990999</v>
      </c>
      <c r="E83" s="617">
        <v>1.0763382498809999</v>
      </c>
      <c r="F83" s="615">
        <v>468.46628561324502</v>
      </c>
      <c r="G83" s="616">
        <v>468.46628561324502</v>
      </c>
      <c r="H83" s="618">
        <v>159.56222</v>
      </c>
      <c r="I83" s="615">
        <v>646.62401</v>
      </c>
      <c r="J83" s="616">
        <v>178.15772438675501</v>
      </c>
      <c r="K83" s="619">
        <v>1.3802999913930001</v>
      </c>
    </row>
    <row r="84" spans="1:11" ht="14.4" customHeight="1" thickBot="1" x14ac:dyDescent="0.35">
      <c r="A84" s="637" t="s">
        <v>414</v>
      </c>
      <c r="B84" s="615">
        <v>0</v>
      </c>
      <c r="C84" s="615">
        <v>6.454999999999</v>
      </c>
      <c r="D84" s="616">
        <v>6.454999999999</v>
      </c>
      <c r="E84" s="625" t="s">
        <v>341</v>
      </c>
      <c r="F84" s="615">
        <v>0</v>
      </c>
      <c r="G84" s="616">
        <v>0</v>
      </c>
      <c r="H84" s="618">
        <v>0</v>
      </c>
      <c r="I84" s="615">
        <v>1.6279999999999999</v>
      </c>
      <c r="J84" s="616">
        <v>1.6279999999999999</v>
      </c>
      <c r="K84" s="626" t="s">
        <v>335</v>
      </c>
    </row>
    <row r="85" spans="1:11" ht="14.4" customHeight="1" thickBot="1" x14ac:dyDescent="0.35">
      <c r="A85" s="637" t="s">
        <v>415</v>
      </c>
      <c r="B85" s="615">
        <v>187.935240729756</v>
      </c>
      <c r="C85" s="615">
        <v>21.34102</v>
      </c>
      <c r="D85" s="616">
        <v>-166.59422072975599</v>
      </c>
      <c r="E85" s="617">
        <v>0.113555179524</v>
      </c>
      <c r="F85" s="615">
        <v>27.749618607422999</v>
      </c>
      <c r="G85" s="616">
        <v>27.749618607422999</v>
      </c>
      <c r="H85" s="618">
        <v>49.827800000000003</v>
      </c>
      <c r="I85" s="615">
        <v>72.078209999999999</v>
      </c>
      <c r="J85" s="616">
        <v>44.328591392576001</v>
      </c>
      <c r="K85" s="619">
        <v>2.5974486719869998</v>
      </c>
    </row>
    <row r="86" spans="1:11" ht="14.4" customHeight="1" thickBot="1" x14ac:dyDescent="0.35">
      <c r="A86" s="637" t="s">
        <v>416</v>
      </c>
      <c r="B86" s="615">
        <v>356.97121118759401</v>
      </c>
      <c r="C86" s="615">
        <v>226.93329</v>
      </c>
      <c r="D86" s="616">
        <v>-130.03792118759401</v>
      </c>
      <c r="E86" s="617">
        <v>0.63571874394299999</v>
      </c>
      <c r="F86" s="615">
        <v>151.99974337787901</v>
      </c>
      <c r="G86" s="616">
        <v>151.99974337787901</v>
      </c>
      <c r="H86" s="618">
        <v>12.4642</v>
      </c>
      <c r="I86" s="615">
        <v>178.13413</v>
      </c>
      <c r="J86" s="616">
        <v>26.134386622120999</v>
      </c>
      <c r="K86" s="619">
        <v>1.171937044374</v>
      </c>
    </row>
    <row r="87" spans="1:11" ht="14.4" customHeight="1" thickBot="1" x14ac:dyDescent="0.35">
      <c r="A87" s="637" t="s">
        <v>417</v>
      </c>
      <c r="B87" s="615">
        <v>201.985100563635</v>
      </c>
      <c r="C87" s="615">
        <v>122.72611999999999</v>
      </c>
      <c r="D87" s="616">
        <v>-79.258980563635006</v>
      </c>
      <c r="E87" s="617">
        <v>0.60759986581900005</v>
      </c>
      <c r="F87" s="615">
        <v>124.195524506756</v>
      </c>
      <c r="G87" s="616">
        <v>124.195524506756</v>
      </c>
      <c r="H87" s="618">
        <v>6.9441100000000002</v>
      </c>
      <c r="I87" s="615">
        <v>100.67364999999999</v>
      </c>
      <c r="J87" s="616">
        <v>-23.521874506755001</v>
      </c>
      <c r="K87" s="619">
        <v>0.81060610194899996</v>
      </c>
    </row>
    <row r="88" spans="1:11" ht="14.4" customHeight="1" thickBot="1" x14ac:dyDescent="0.35">
      <c r="A88" s="640" t="s">
        <v>46</v>
      </c>
      <c r="B88" s="620">
        <v>0</v>
      </c>
      <c r="C88" s="620">
        <v>48.529000000000003</v>
      </c>
      <c r="D88" s="621">
        <v>48.529000000000003</v>
      </c>
      <c r="E88" s="622" t="s">
        <v>335</v>
      </c>
      <c r="F88" s="620">
        <v>0</v>
      </c>
      <c r="G88" s="621">
        <v>0</v>
      </c>
      <c r="H88" s="623">
        <v>-9.7379999999999995</v>
      </c>
      <c r="I88" s="620">
        <v>30.853999999999999</v>
      </c>
      <c r="J88" s="621">
        <v>30.853999999999999</v>
      </c>
      <c r="K88" s="624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48.529000000000003</v>
      </c>
      <c r="D89" s="621">
        <v>48.529000000000003</v>
      </c>
      <c r="E89" s="622" t="s">
        <v>335</v>
      </c>
      <c r="F89" s="620">
        <v>0</v>
      </c>
      <c r="G89" s="621">
        <v>0</v>
      </c>
      <c r="H89" s="623">
        <v>6.3</v>
      </c>
      <c r="I89" s="620">
        <v>30.853999999999999</v>
      </c>
      <c r="J89" s="621">
        <v>30.853999999999999</v>
      </c>
      <c r="K89" s="624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18.439</v>
      </c>
      <c r="D90" s="616">
        <v>18.439</v>
      </c>
      <c r="E90" s="625" t="s">
        <v>335</v>
      </c>
      <c r="F90" s="615">
        <v>0</v>
      </c>
      <c r="G90" s="616">
        <v>0</v>
      </c>
      <c r="H90" s="618">
        <v>4.5</v>
      </c>
      <c r="I90" s="615">
        <v>13.269</v>
      </c>
      <c r="J90" s="616">
        <v>13.269</v>
      </c>
      <c r="K90" s="626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30.09</v>
      </c>
      <c r="D91" s="616">
        <v>30.09</v>
      </c>
      <c r="E91" s="625" t="s">
        <v>335</v>
      </c>
      <c r="F91" s="615">
        <v>0</v>
      </c>
      <c r="G91" s="616">
        <v>0</v>
      </c>
      <c r="H91" s="618">
        <v>1.8</v>
      </c>
      <c r="I91" s="615">
        <v>17.585000000000001</v>
      </c>
      <c r="J91" s="616">
        <v>17.585000000000001</v>
      </c>
      <c r="K91" s="626" t="s">
        <v>335</v>
      </c>
    </row>
    <row r="92" spans="1:11" ht="14.4" customHeight="1" thickBot="1" x14ac:dyDescent="0.35">
      <c r="A92" s="635" t="s">
        <v>47</v>
      </c>
      <c r="B92" s="615">
        <v>1994.91576312032</v>
      </c>
      <c r="C92" s="615">
        <v>2244.2546299999999</v>
      </c>
      <c r="D92" s="616">
        <v>249.33886687968001</v>
      </c>
      <c r="E92" s="617">
        <v>1.1249871656179999</v>
      </c>
      <c r="F92" s="615">
        <v>2329.2791374028302</v>
      </c>
      <c r="G92" s="616">
        <v>2329.2791374028302</v>
      </c>
      <c r="H92" s="618">
        <v>232.19315</v>
      </c>
      <c r="I92" s="615">
        <v>2652.3165199999999</v>
      </c>
      <c r="J92" s="616">
        <v>323.03738259716698</v>
      </c>
      <c r="K92" s="619">
        <v>1.1386855604420001</v>
      </c>
    </row>
    <row r="93" spans="1:11" ht="14.4" customHeight="1" thickBot="1" x14ac:dyDescent="0.35">
      <c r="A93" s="636" t="s">
        <v>421</v>
      </c>
      <c r="B93" s="620">
        <v>2.4133858951140001</v>
      </c>
      <c r="C93" s="620">
        <v>1.97</v>
      </c>
      <c r="D93" s="621">
        <v>-0.44338589511400001</v>
      </c>
      <c r="E93" s="627">
        <v>0.81628056416000006</v>
      </c>
      <c r="F93" s="620">
        <v>0.78740660723099998</v>
      </c>
      <c r="G93" s="621">
        <v>0.78740660723099998</v>
      </c>
      <c r="H93" s="623">
        <v>0.20699999999999999</v>
      </c>
      <c r="I93" s="620">
        <v>1.2440100000000001</v>
      </c>
      <c r="J93" s="621">
        <v>0.45660339276799999</v>
      </c>
      <c r="K93" s="628">
        <v>1.5798826026799999</v>
      </c>
    </row>
    <row r="94" spans="1:11" ht="14.4" customHeight="1" thickBot="1" x14ac:dyDescent="0.35">
      <c r="A94" s="637" t="s">
        <v>422</v>
      </c>
      <c r="B94" s="615">
        <v>2.4133858951140001</v>
      </c>
      <c r="C94" s="615">
        <v>1.97</v>
      </c>
      <c r="D94" s="616">
        <v>-0.44338589511400001</v>
      </c>
      <c r="E94" s="617">
        <v>0.81628056416000006</v>
      </c>
      <c r="F94" s="615">
        <v>0.78740660723099998</v>
      </c>
      <c r="G94" s="616">
        <v>0.78740660723099998</v>
      </c>
      <c r="H94" s="618">
        <v>0.20699999999999999</v>
      </c>
      <c r="I94" s="615">
        <v>1.2440100000000001</v>
      </c>
      <c r="J94" s="616">
        <v>0.45660339276799999</v>
      </c>
      <c r="K94" s="619">
        <v>1.5798826026799999</v>
      </c>
    </row>
    <row r="95" spans="1:11" ht="14.4" customHeight="1" thickBot="1" x14ac:dyDescent="0.35">
      <c r="A95" s="636" t="s">
        <v>423</v>
      </c>
      <c r="B95" s="620">
        <v>60.395860576383001</v>
      </c>
      <c r="C95" s="620">
        <v>65.20102</v>
      </c>
      <c r="D95" s="621">
        <v>4.8051594236159998</v>
      </c>
      <c r="E95" s="627">
        <v>1.079561072195</v>
      </c>
      <c r="F95" s="620">
        <v>62.280564989722997</v>
      </c>
      <c r="G95" s="621">
        <v>62.280564989722997</v>
      </c>
      <c r="H95" s="623">
        <v>5.2239800000000001</v>
      </c>
      <c r="I95" s="620">
        <v>64.314449999999994</v>
      </c>
      <c r="J95" s="621">
        <v>2.0338850102760002</v>
      </c>
      <c r="K95" s="628">
        <v>1.0326568169470001</v>
      </c>
    </row>
    <row r="96" spans="1:11" ht="14.4" customHeight="1" thickBot="1" x14ac:dyDescent="0.35">
      <c r="A96" s="637" t="s">
        <v>424</v>
      </c>
      <c r="B96" s="615">
        <v>8.9552959771919998</v>
      </c>
      <c r="C96" s="615">
        <v>12.4627</v>
      </c>
      <c r="D96" s="616">
        <v>3.507404022807</v>
      </c>
      <c r="E96" s="617">
        <v>1.391656962733</v>
      </c>
      <c r="F96" s="615">
        <v>12.749170460467001</v>
      </c>
      <c r="G96" s="616">
        <v>12.749170460467001</v>
      </c>
      <c r="H96" s="618">
        <v>1.2008000000000001</v>
      </c>
      <c r="I96" s="615">
        <v>16.4924</v>
      </c>
      <c r="J96" s="616">
        <v>3.7432295395319999</v>
      </c>
      <c r="K96" s="619">
        <v>1.2936057331049999</v>
      </c>
    </row>
    <row r="97" spans="1:11" ht="14.4" customHeight="1" thickBot="1" x14ac:dyDescent="0.35">
      <c r="A97" s="637" t="s">
        <v>425</v>
      </c>
      <c r="B97" s="615">
        <v>51.440564599190999</v>
      </c>
      <c r="C97" s="615">
        <v>52.738320000000002</v>
      </c>
      <c r="D97" s="616">
        <v>1.297755400809</v>
      </c>
      <c r="E97" s="617">
        <v>1.025228249552</v>
      </c>
      <c r="F97" s="615">
        <v>49.531394529255003</v>
      </c>
      <c r="G97" s="616">
        <v>49.531394529255003</v>
      </c>
      <c r="H97" s="618">
        <v>4.02318</v>
      </c>
      <c r="I97" s="615">
        <v>47.822049999999997</v>
      </c>
      <c r="J97" s="616">
        <v>-1.709344529255</v>
      </c>
      <c r="K97" s="619">
        <v>0.96548967487100001</v>
      </c>
    </row>
    <row r="98" spans="1:11" ht="14.4" customHeight="1" thickBot="1" x14ac:dyDescent="0.35">
      <c r="A98" s="636" t="s">
        <v>426</v>
      </c>
      <c r="B98" s="620">
        <v>56.598271671968</v>
      </c>
      <c r="C98" s="620">
        <v>55.295819999999999</v>
      </c>
      <c r="D98" s="621">
        <v>-1.3024516719679999</v>
      </c>
      <c r="E98" s="627">
        <v>0.97698778366299999</v>
      </c>
      <c r="F98" s="620">
        <v>59.601226047631997</v>
      </c>
      <c r="G98" s="621">
        <v>59.601226047631997</v>
      </c>
      <c r="H98" s="623">
        <v>0</v>
      </c>
      <c r="I98" s="620">
        <v>62.525280000000002</v>
      </c>
      <c r="J98" s="621">
        <v>2.9240539523670002</v>
      </c>
      <c r="K98" s="628">
        <v>1.049060298693</v>
      </c>
    </row>
    <row r="99" spans="1:11" ht="14.4" customHeight="1" thickBot="1" x14ac:dyDescent="0.35">
      <c r="A99" s="637" t="s">
        <v>427</v>
      </c>
      <c r="B99" s="615">
        <v>26.945650720031999</v>
      </c>
      <c r="C99" s="615">
        <v>26.055</v>
      </c>
      <c r="D99" s="616">
        <v>-0.89065072003199997</v>
      </c>
      <c r="E99" s="617">
        <v>0.96694640150599998</v>
      </c>
      <c r="F99" s="615">
        <v>32.834163601204999</v>
      </c>
      <c r="G99" s="616">
        <v>32.834163601204999</v>
      </c>
      <c r="H99" s="618">
        <v>0</v>
      </c>
      <c r="I99" s="615">
        <v>30.51</v>
      </c>
      <c r="J99" s="616">
        <v>-2.324163601205</v>
      </c>
      <c r="K99" s="619">
        <v>0.92921508129599995</v>
      </c>
    </row>
    <row r="100" spans="1:11" ht="14.4" customHeight="1" thickBot="1" x14ac:dyDescent="0.35">
      <c r="A100" s="637" t="s">
        <v>428</v>
      </c>
      <c r="B100" s="615">
        <v>29.652620951934999</v>
      </c>
      <c r="C100" s="615">
        <v>29.240819999999999</v>
      </c>
      <c r="D100" s="616">
        <v>-0.41180095193499999</v>
      </c>
      <c r="E100" s="617">
        <v>0.98611249398099998</v>
      </c>
      <c r="F100" s="615">
        <v>26.767062446427001</v>
      </c>
      <c r="G100" s="616">
        <v>26.767062446427001</v>
      </c>
      <c r="H100" s="618">
        <v>0</v>
      </c>
      <c r="I100" s="615">
        <v>32.015279999999997</v>
      </c>
      <c r="J100" s="616">
        <v>5.2482175535720001</v>
      </c>
      <c r="K100" s="619">
        <v>1.1960699857920001</v>
      </c>
    </row>
    <row r="101" spans="1:11" ht="14.4" customHeight="1" thickBot="1" x14ac:dyDescent="0.35">
      <c r="A101" s="636" t="s">
        <v>429</v>
      </c>
      <c r="B101" s="620">
        <v>1208.8614853571501</v>
      </c>
      <c r="C101" s="620">
        <v>1249.2883300000001</v>
      </c>
      <c r="D101" s="621">
        <v>40.426844642851997</v>
      </c>
      <c r="E101" s="627">
        <v>1.0334420817700001</v>
      </c>
      <c r="F101" s="620">
        <v>1258.64497272935</v>
      </c>
      <c r="G101" s="621">
        <v>1258.64497272935</v>
      </c>
      <c r="H101" s="623">
        <v>132.48313999999999</v>
      </c>
      <c r="I101" s="620">
        <v>1430.3122000000001</v>
      </c>
      <c r="J101" s="621">
        <v>171.667227270647</v>
      </c>
      <c r="K101" s="628">
        <v>1.1363905080379999</v>
      </c>
    </row>
    <row r="102" spans="1:11" ht="14.4" customHeight="1" thickBot="1" x14ac:dyDescent="0.35">
      <c r="A102" s="637" t="s">
        <v>430</v>
      </c>
      <c r="B102" s="615">
        <v>934.00094840208806</v>
      </c>
      <c r="C102" s="615">
        <v>975.87598000000003</v>
      </c>
      <c r="D102" s="616">
        <v>41.875031597911999</v>
      </c>
      <c r="E102" s="617">
        <v>1.044834035414</v>
      </c>
      <c r="F102" s="615">
        <v>983.21469377995697</v>
      </c>
      <c r="G102" s="616">
        <v>983.21469377995697</v>
      </c>
      <c r="H102" s="618">
        <v>101.67084</v>
      </c>
      <c r="I102" s="615">
        <v>1125.86267</v>
      </c>
      <c r="J102" s="616">
        <v>142.647976220044</v>
      </c>
      <c r="K102" s="619">
        <v>1.1450832428790001</v>
      </c>
    </row>
    <row r="103" spans="1:11" ht="14.4" customHeight="1" thickBot="1" x14ac:dyDescent="0.35">
      <c r="A103" s="637" t="s">
        <v>431</v>
      </c>
      <c r="B103" s="615">
        <v>4.4503014294150001</v>
      </c>
      <c r="C103" s="615">
        <v>0</v>
      </c>
      <c r="D103" s="616">
        <v>-4.4503014294150001</v>
      </c>
      <c r="E103" s="617">
        <v>0</v>
      </c>
      <c r="F103" s="615">
        <v>0</v>
      </c>
      <c r="G103" s="616">
        <v>0</v>
      </c>
      <c r="H103" s="618">
        <v>0</v>
      </c>
      <c r="I103" s="615">
        <v>11.519</v>
      </c>
      <c r="J103" s="616">
        <v>11.519</v>
      </c>
      <c r="K103" s="626" t="s">
        <v>341</v>
      </c>
    </row>
    <row r="104" spans="1:11" ht="14.4" customHeight="1" thickBot="1" x14ac:dyDescent="0.35">
      <c r="A104" s="637" t="s">
        <v>432</v>
      </c>
      <c r="B104" s="615">
        <v>270.41023552564502</v>
      </c>
      <c r="C104" s="615">
        <v>273.41235</v>
      </c>
      <c r="D104" s="616">
        <v>3.0021144743549999</v>
      </c>
      <c r="E104" s="617">
        <v>1.011102074107</v>
      </c>
      <c r="F104" s="615">
        <v>275.43027894939701</v>
      </c>
      <c r="G104" s="616">
        <v>275.43027894939701</v>
      </c>
      <c r="H104" s="618">
        <v>30.8123</v>
      </c>
      <c r="I104" s="615">
        <v>292.93052999999998</v>
      </c>
      <c r="J104" s="616">
        <v>17.500251050603001</v>
      </c>
      <c r="K104" s="619">
        <v>1.063537861985</v>
      </c>
    </row>
    <row r="105" spans="1:11" ht="14.4" customHeight="1" thickBot="1" x14ac:dyDescent="0.35">
      <c r="A105" s="636" t="s">
        <v>433</v>
      </c>
      <c r="B105" s="620">
        <v>666.64675961970602</v>
      </c>
      <c r="C105" s="620">
        <v>872.49946</v>
      </c>
      <c r="D105" s="621">
        <v>205.85270038029401</v>
      </c>
      <c r="E105" s="627">
        <v>1.308788271164</v>
      </c>
      <c r="F105" s="620">
        <v>947.96496702889306</v>
      </c>
      <c r="G105" s="621">
        <v>947.96496702889306</v>
      </c>
      <c r="H105" s="623">
        <v>94.279030000000006</v>
      </c>
      <c r="I105" s="620">
        <v>1090.31628</v>
      </c>
      <c r="J105" s="621">
        <v>142.351312971108</v>
      </c>
      <c r="K105" s="628">
        <v>1.150165162133</v>
      </c>
    </row>
    <row r="106" spans="1:11" ht="14.4" customHeight="1" thickBot="1" x14ac:dyDescent="0.35">
      <c r="A106" s="637" t="s">
        <v>434</v>
      </c>
      <c r="B106" s="615">
        <v>0</v>
      </c>
      <c r="C106" s="615">
        <v>1.19</v>
      </c>
      <c r="D106" s="616">
        <v>1.19</v>
      </c>
      <c r="E106" s="625" t="s">
        <v>335</v>
      </c>
      <c r="F106" s="615">
        <v>0.34894762467599999</v>
      </c>
      <c r="G106" s="616">
        <v>0.34894762467599999</v>
      </c>
      <c r="H106" s="618">
        <v>53.798900000000003</v>
      </c>
      <c r="I106" s="615">
        <v>53.798900000000003</v>
      </c>
      <c r="J106" s="616">
        <v>53.449952375323001</v>
      </c>
      <c r="K106" s="619">
        <v>154.17471332535899</v>
      </c>
    </row>
    <row r="107" spans="1:11" ht="14.4" customHeight="1" thickBot="1" x14ac:dyDescent="0.35">
      <c r="A107" s="637" t="s">
        <v>435</v>
      </c>
      <c r="B107" s="615">
        <v>331.10679907183101</v>
      </c>
      <c r="C107" s="615">
        <v>350.54306000000003</v>
      </c>
      <c r="D107" s="616">
        <v>19.436260928168</v>
      </c>
      <c r="E107" s="617">
        <v>1.0587008813550001</v>
      </c>
      <c r="F107" s="615">
        <v>340.48366699077201</v>
      </c>
      <c r="G107" s="616">
        <v>340.48366699077201</v>
      </c>
      <c r="H107" s="618">
        <v>20.565999999999999</v>
      </c>
      <c r="I107" s="615">
        <v>505.05712</v>
      </c>
      <c r="J107" s="616">
        <v>164.57345300922901</v>
      </c>
      <c r="K107" s="619">
        <v>1.4833519753340001</v>
      </c>
    </row>
    <row r="108" spans="1:11" ht="14.4" customHeight="1" thickBot="1" x14ac:dyDescent="0.35">
      <c r="A108" s="637" t="s">
        <v>436</v>
      </c>
      <c r="B108" s="615">
        <v>15.991751311879</v>
      </c>
      <c r="C108" s="615">
        <v>20.2074</v>
      </c>
      <c r="D108" s="616">
        <v>4.2156486881199999</v>
      </c>
      <c r="E108" s="617">
        <v>1.263613947334</v>
      </c>
      <c r="F108" s="615">
        <v>17.006195084590001</v>
      </c>
      <c r="G108" s="616">
        <v>17.006195084590001</v>
      </c>
      <c r="H108" s="618">
        <v>0</v>
      </c>
      <c r="I108" s="615">
        <v>19.2333</v>
      </c>
      <c r="J108" s="616">
        <v>2.2271049154089999</v>
      </c>
      <c r="K108" s="619">
        <v>1.1309584480429999</v>
      </c>
    </row>
    <row r="109" spans="1:11" ht="14.4" customHeight="1" thickBot="1" x14ac:dyDescent="0.35">
      <c r="A109" s="637" t="s">
        <v>437</v>
      </c>
      <c r="B109" s="615">
        <v>2.3514759762609998</v>
      </c>
      <c r="C109" s="615">
        <v>1.16157</v>
      </c>
      <c r="D109" s="616">
        <v>-1.189905976261</v>
      </c>
      <c r="E109" s="617">
        <v>0.49397485312400002</v>
      </c>
      <c r="F109" s="615">
        <v>1.09741733958</v>
      </c>
      <c r="G109" s="616">
        <v>1.09741733958</v>
      </c>
      <c r="H109" s="618">
        <v>0.58079999999999998</v>
      </c>
      <c r="I109" s="615">
        <v>5.6143999999999998</v>
      </c>
      <c r="J109" s="616">
        <v>4.516982660419</v>
      </c>
      <c r="K109" s="619">
        <v>5.1160117464020001</v>
      </c>
    </row>
    <row r="110" spans="1:11" ht="14.4" customHeight="1" thickBot="1" x14ac:dyDescent="0.35">
      <c r="A110" s="637" t="s">
        <v>438</v>
      </c>
      <c r="B110" s="615">
        <v>317.196733259734</v>
      </c>
      <c r="C110" s="615">
        <v>499.39742999999999</v>
      </c>
      <c r="D110" s="616">
        <v>182.20069674026601</v>
      </c>
      <c r="E110" s="617">
        <v>1.5744091210140001</v>
      </c>
      <c r="F110" s="615">
        <v>589.02873998927396</v>
      </c>
      <c r="G110" s="616">
        <v>589.02873998927396</v>
      </c>
      <c r="H110" s="618">
        <v>19.33333</v>
      </c>
      <c r="I110" s="615">
        <v>506.61255999999997</v>
      </c>
      <c r="J110" s="616">
        <v>-82.416179989273999</v>
      </c>
      <c r="K110" s="619">
        <v>0.86008122457500003</v>
      </c>
    </row>
    <row r="111" spans="1:11" ht="14.4" customHeight="1" thickBot="1" x14ac:dyDescent="0.35">
      <c r="A111" s="636" t="s">
        <v>439</v>
      </c>
      <c r="B111" s="620">
        <v>0</v>
      </c>
      <c r="C111" s="620">
        <v>0</v>
      </c>
      <c r="D111" s="621">
        <v>0</v>
      </c>
      <c r="E111" s="622" t="s">
        <v>335</v>
      </c>
      <c r="F111" s="620">
        <v>0</v>
      </c>
      <c r="G111" s="621">
        <v>0</v>
      </c>
      <c r="H111" s="623">
        <v>0</v>
      </c>
      <c r="I111" s="620">
        <v>3.6042999999999998</v>
      </c>
      <c r="J111" s="621">
        <v>3.6042999999999998</v>
      </c>
      <c r="K111" s="624" t="s">
        <v>341</v>
      </c>
    </row>
    <row r="112" spans="1:11" ht="14.4" customHeight="1" thickBot="1" x14ac:dyDescent="0.35">
      <c r="A112" s="637" t="s">
        <v>440</v>
      </c>
      <c r="B112" s="615">
        <v>0</v>
      </c>
      <c r="C112" s="615">
        <v>0</v>
      </c>
      <c r="D112" s="616">
        <v>0</v>
      </c>
      <c r="E112" s="617">
        <v>1</v>
      </c>
      <c r="F112" s="615">
        <v>0</v>
      </c>
      <c r="G112" s="616">
        <v>0</v>
      </c>
      <c r="H112" s="618">
        <v>0</v>
      </c>
      <c r="I112" s="615">
        <v>3.3879999999999999</v>
      </c>
      <c r="J112" s="616">
        <v>3.3879999999999999</v>
      </c>
      <c r="K112" s="626" t="s">
        <v>341</v>
      </c>
    </row>
    <row r="113" spans="1:11" ht="14.4" customHeight="1" thickBot="1" x14ac:dyDescent="0.35">
      <c r="A113" s="637" t="s">
        <v>441</v>
      </c>
      <c r="B113" s="615">
        <v>0</v>
      </c>
      <c r="C113" s="615">
        <v>0</v>
      </c>
      <c r="D113" s="616">
        <v>0</v>
      </c>
      <c r="E113" s="617">
        <v>1</v>
      </c>
      <c r="F113" s="615">
        <v>0</v>
      </c>
      <c r="G113" s="616">
        <v>0</v>
      </c>
      <c r="H113" s="618">
        <v>0</v>
      </c>
      <c r="I113" s="615">
        <v>0.21629999999999999</v>
      </c>
      <c r="J113" s="616">
        <v>0.21629999999999999</v>
      </c>
      <c r="K113" s="626" t="s">
        <v>341</v>
      </c>
    </row>
    <row r="114" spans="1:11" ht="14.4" customHeight="1" thickBot="1" x14ac:dyDescent="0.35">
      <c r="A114" s="634" t="s">
        <v>48</v>
      </c>
      <c r="B114" s="615">
        <v>47732.987095007797</v>
      </c>
      <c r="C114" s="615">
        <v>48801.338689999997</v>
      </c>
      <c r="D114" s="616">
        <v>1068.35159499221</v>
      </c>
      <c r="E114" s="617">
        <v>1.0223818298409999</v>
      </c>
      <c r="F114" s="615">
        <v>49757.2461881731</v>
      </c>
      <c r="G114" s="616">
        <v>49757.2461881731</v>
      </c>
      <c r="H114" s="618">
        <v>4262.2202399999996</v>
      </c>
      <c r="I114" s="615">
        <v>53266.519639999999</v>
      </c>
      <c r="J114" s="616">
        <v>3509.2734518268899</v>
      </c>
      <c r="K114" s="619">
        <v>1.070527887306</v>
      </c>
    </row>
    <row r="115" spans="1:11" ht="14.4" customHeight="1" thickBot="1" x14ac:dyDescent="0.35">
      <c r="A115" s="640" t="s">
        <v>442</v>
      </c>
      <c r="B115" s="620">
        <v>35355.999999998101</v>
      </c>
      <c r="C115" s="620">
        <v>36413.618999999999</v>
      </c>
      <c r="D115" s="621">
        <v>1057.6190000019501</v>
      </c>
      <c r="E115" s="627">
        <v>1.0299134234639999</v>
      </c>
      <c r="F115" s="620">
        <v>36885.999999999302</v>
      </c>
      <c r="G115" s="621">
        <v>36885.999999999302</v>
      </c>
      <c r="H115" s="623">
        <v>3285.0770000000002</v>
      </c>
      <c r="I115" s="620">
        <v>39801.303</v>
      </c>
      <c r="J115" s="621">
        <v>2915.3030000006802</v>
      </c>
      <c r="K115" s="628">
        <v>1.079035487718</v>
      </c>
    </row>
    <row r="116" spans="1:11" ht="14.4" customHeight="1" thickBot="1" x14ac:dyDescent="0.35">
      <c r="A116" s="636" t="s">
        <v>443</v>
      </c>
      <c r="B116" s="620">
        <v>35355.999999998101</v>
      </c>
      <c r="C116" s="620">
        <v>36354.775000000001</v>
      </c>
      <c r="D116" s="621">
        <v>998.77500000195096</v>
      </c>
      <c r="E116" s="627">
        <v>1.0282490949200001</v>
      </c>
      <c r="F116" s="620">
        <v>36765.999999999302</v>
      </c>
      <c r="G116" s="621">
        <v>36765.999999999302</v>
      </c>
      <c r="H116" s="623">
        <v>3268.886</v>
      </c>
      <c r="I116" s="620">
        <v>39748.212</v>
      </c>
      <c r="J116" s="621">
        <v>2982.2120000006698</v>
      </c>
      <c r="K116" s="628">
        <v>1.0811133112110001</v>
      </c>
    </row>
    <row r="117" spans="1:11" ht="14.4" customHeight="1" thickBot="1" x14ac:dyDescent="0.35">
      <c r="A117" s="637" t="s">
        <v>444</v>
      </c>
      <c r="B117" s="615">
        <v>35355.999999998101</v>
      </c>
      <c r="C117" s="615">
        <v>36354.775000000001</v>
      </c>
      <c r="D117" s="616">
        <v>998.77500000195096</v>
      </c>
      <c r="E117" s="617">
        <v>1.0282490949200001</v>
      </c>
      <c r="F117" s="615">
        <v>36765.999999999302</v>
      </c>
      <c r="G117" s="616">
        <v>36765.999999999302</v>
      </c>
      <c r="H117" s="618">
        <v>3268.886</v>
      </c>
      <c r="I117" s="615">
        <v>39748.212</v>
      </c>
      <c r="J117" s="616">
        <v>2982.2120000006698</v>
      </c>
      <c r="K117" s="619">
        <v>1.0811133112110001</v>
      </c>
    </row>
    <row r="118" spans="1:11" ht="14.4" customHeight="1" thickBot="1" x14ac:dyDescent="0.35">
      <c r="A118" s="636" t="s">
        <v>445</v>
      </c>
      <c r="B118" s="620">
        <v>0</v>
      </c>
      <c r="C118" s="620">
        <v>58.844000000000001</v>
      </c>
      <c r="D118" s="621">
        <v>58.844000000000001</v>
      </c>
      <c r="E118" s="622" t="s">
        <v>335</v>
      </c>
      <c r="F118" s="620">
        <v>119.999999999998</v>
      </c>
      <c r="G118" s="621">
        <v>119.999999999998</v>
      </c>
      <c r="H118" s="623">
        <v>16.190999999999999</v>
      </c>
      <c r="I118" s="620">
        <v>53.091000000000001</v>
      </c>
      <c r="J118" s="621">
        <v>-66.908999999996993</v>
      </c>
      <c r="K118" s="628">
        <v>0.44242500000000001</v>
      </c>
    </row>
    <row r="119" spans="1:11" ht="14.4" customHeight="1" thickBot="1" x14ac:dyDescent="0.35">
      <c r="A119" s="637" t="s">
        <v>446</v>
      </c>
      <c r="B119" s="615">
        <v>0</v>
      </c>
      <c r="C119" s="615">
        <v>58.844000000000001</v>
      </c>
      <c r="D119" s="616">
        <v>58.844000000000001</v>
      </c>
      <c r="E119" s="625" t="s">
        <v>335</v>
      </c>
      <c r="F119" s="615">
        <v>119.999999999998</v>
      </c>
      <c r="G119" s="616">
        <v>119.999999999998</v>
      </c>
      <c r="H119" s="618">
        <v>16.190999999999999</v>
      </c>
      <c r="I119" s="615">
        <v>53.091000000000001</v>
      </c>
      <c r="J119" s="616">
        <v>-66.908999999996993</v>
      </c>
      <c r="K119" s="619">
        <v>0.44242500000000001</v>
      </c>
    </row>
    <row r="120" spans="1:11" ht="14.4" customHeight="1" thickBot="1" x14ac:dyDescent="0.35">
      <c r="A120" s="635" t="s">
        <v>447</v>
      </c>
      <c r="B120" s="615">
        <v>12022.987095009799</v>
      </c>
      <c r="C120" s="615">
        <v>12023.58106</v>
      </c>
      <c r="D120" s="616">
        <v>0.59396499024100002</v>
      </c>
      <c r="E120" s="617">
        <v>1.0000494024469999</v>
      </c>
      <c r="F120" s="615">
        <v>12503.2461881738</v>
      </c>
      <c r="G120" s="616">
        <v>12503.2461881738</v>
      </c>
      <c r="H120" s="618">
        <v>944.3125</v>
      </c>
      <c r="I120" s="615">
        <v>13067.05579</v>
      </c>
      <c r="J120" s="616">
        <v>563.80960182619901</v>
      </c>
      <c r="K120" s="619">
        <v>1.0450930577019999</v>
      </c>
    </row>
    <row r="121" spans="1:11" ht="14.4" customHeight="1" thickBot="1" x14ac:dyDescent="0.35">
      <c r="A121" s="636" t="s">
        <v>448</v>
      </c>
      <c r="B121" s="620">
        <v>3181.99997550841</v>
      </c>
      <c r="C121" s="620">
        <v>3271.9511299999999</v>
      </c>
      <c r="D121" s="621">
        <v>89.951154491590003</v>
      </c>
      <c r="E121" s="627">
        <v>1.0282687477000001</v>
      </c>
      <c r="F121" s="620">
        <v>3310.24618817399</v>
      </c>
      <c r="G121" s="621">
        <v>3310.24618817399</v>
      </c>
      <c r="H121" s="623">
        <v>294.2</v>
      </c>
      <c r="I121" s="620">
        <v>3577.3505500000001</v>
      </c>
      <c r="J121" s="621">
        <v>267.10436182601097</v>
      </c>
      <c r="K121" s="628">
        <v>1.0806901803190001</v>
      </c>
    </row>
    <row r="122" spans="1:11" ht="14.4" customHeight="1" thickBot="1" x14ac:dyDescent="0.35">
      <c r="A122" s="637" t="s">
        <v>449</v>
      </c>
      <c r="B122" s="615">
        <v>3181.99997550841</v>
      </c>
      <c r="C122" s="615">
        <v>3271.9511299999999</v>
      </c>
      <c r="D122" s="616">
        <v>89.951154491590003</v>
      </c>
      <c r="E122" s="617">
        <v>1.0282687477000001</v>
      </c>
      <c r="F122" s="615">
        <v>3310.24618817399</v>
      </c>
      <c r="G122" s="616">
        <v>3310.24618817399</v>
      </c>
      <c r="H122" s="618">
        <v>294.2</v>
      </c>
      <c r="I122" s="615">
        <v>3577.3505500000001</v>
      </c>
      <c r="J122" s="616">
        <v>267.10436182601097</v>
      </c>
      <c r="K122" s="619">
        <v>1.0806901803190001</v>
      </c>
    </row>
    <row r="123" spans="1:11" ht="14.4" customHeight="1" thickBot="1" x14ac:dyDescent="0.35">
      <c r="A123" s="636" t="s">
        <v>450</v>
      </c>
      <c r="B123" s="620">
        <v>8840.9871195013493</v>
      </c>
      <c r="C123" s="620">
        <v>8751.6299299999991</v>
      </c>
      <c r="D123" s="621">
        <v>-89.357189501348003</v>
      </c>
      <c r="E123" s="627">
        <v>0.98989284925999999</v>
      </c>
      <c r="F123" s="620">
        <v>9192.9999999998108</v>
      </c>
      <c r="G123" s="621">
        <v>9192.9999999998108</v>
      </c>
      <c r="H123" s="623">
        <v>650.11249999999995</v>
      </c>
      <c r="I123" s="620">
        <v>9489.7052399999993</v>
      </c>
      <c r="J123" s="621">
        <v>296.70524000018901</v>
      </c>
      <c r="K123" s="628">
        <v>1.032275126726</v>
      </c>
    </row>
    <row r="124" spans="1:11" ht="14.4" customHeight="1" thickBot="1" x14ac:dyDescent="0.35">
      <c r="A124" s="637" t="s">
        <v>451</v>
      </c>
      <c r="B124" s="615">
        <v>8840.9871195013493</v>
      </c>
      <c r="C124" s="615">
        <v>8751.6299299999991</v>
      </c>
      <c r="D124" s="616">
        <v>-89.357189501348003</v>
      </c>
      <c r="E124" s="617">
        <v>0.98989284925999999</v>
      </c>
      <c r="F124" s="615">
        <v>9192.9999999998108</v>
      </c>
      <c r="G124" s="616">
        <v>9192.9999999998108</v>
      </c>
      <c r="H124" s="618">
        <v>650.11249999999995</v>
      </c>
      <c r="I124" s="615">
        <v>9489.7052399999993</v>
      </c>
      <c r="J124" s="616">
        <v>296.70524000018901</v>
      </c>
      <c r="K124" s="619">
        <v>1.032275126726</v>
      </c>
    </row>
    <row r="125" spans="1:11" ht="14.4" customHeight="1" thickBot="1" x14ac:dyDescent="0.35">
      <c r="A125" s="635" t="s">
        <v>452</v>
      </c>
      <c r="B125" s="615">
        <v>353.99999999998101</v>
      </c>
      <c r="C125" s="615">
        <v>364.13862999999998</v>
      </c>
      <c r="D125" s="616">
        <v>10.138630000019001</v>
      </c>
      <c r="E125" s="617">
        <v>1.0286401977399999</v>
      </c>
      <c r="F125" s="615">
        <v>367.99999999999301</v>
      </c>
      <c r="G125" s="616">
        <v>367.99999999999301</v>
      </c>
      <c r="H125" s="618">
        <v>32.830739999999999</v>
      </c>
      <c r="I125" s="615">
        <v>398.16084999999998</v>
      </c>
      <c r="J125" s="616">
        <v>30.160850000006999</v>
      </c>
      <c r="K125" s="619">
        <v>1.081958831521</v>
      </c>
    </row>
    <row r="126" spans="1:11" ht="14.4" customHeight="1" thickBot="1" x14ac:dyDescent="0.35">
      <c r="A126" s="636" t="s">
        <v>453</v>
      </c>
      <c r="B126" s="620">
        <v>353.99999999998101</v>
      </c>
      <c r="C126" s="620">
        <v>364.13862999999998</v>
      </c>
      <c r="D126" s="621">
        <v>10.138630000019001</v>
      </c>
      <c r="E126" s="627">
        <v>1.0286401977399999</v>
      </c>
      <c r="F126" s="620">
        <v>367.99999999999301</v>
      </c>
      <c r="G126" s="621">
        <v>367.99999999999301</v>
      </c>
      <c r="H126" s="623">
        <v>32.830739999999999</v>
      </c>
      <c r="I126" s="620">
        <v>398.16084999999998</v>
      </c>
      <c r="J126" s="621">
        <v>30.160850000006999</v>
      </c>
      <c r="K126" s="628">
        <v>1.081958831521</v>
      </c>
    </row>
    <row r="127" spans="1:11" ht="14.4" customHeight="1" thickBot="1" x14ac:dyDescent="0.35">
      <c r="A127" s="637" t="s">
        <v>454</v>
      </c>
      <c r="B127" s="615">
        <v>353.99999999998101</v>
      </c>
      <c r="C127" s="615">
        <v>364.13862999999998</v>
      </c>
      <c r="D127" s="616">
        <v>10.138630000019001</v>
      </c>
      <c r="E127" s="617">
        <v>1.0286401977399999</v>
      </c>
      <c r="F127" s="615">
        <v>367.99999999999301</v>
      </c>
      <c r="G127" s="616">
        <v>367.99999999999301</v>
      </c>
      <c r="H127" s="618">
        <v>32.830739999999999</v>
      </c>
      <c r="I127" s="615">
        <v>398.16084999999998</v>
      </c>
      <c r="J127" s="616">
        <v>30.160850000006999</v>
      </c>
      <c r="K127" s="619">
        <v>1.081958831521</v>
      </c>
    </row>
    <row r="128" spans="1:11" ht="14.4" customHeight="1" thickBot="1" x14ac:dyDescent="0.35">
      <c r="A128" s="634" t="s">
        <v>455</v>
      </c>
      <c r="B128" s="615">
        <v>0</v>
      </c>
      <c r="C128" s="615">
        <v>138.71465000000001</v>
      </c>
      <c r="D128" s="616">
        <v>138.71465000000001</v>
      </c>
      <c r="E128" s="625" t="s">
        <v>335</v>
      </c>
      <c r="F128" s="615">
        <v>0</v>
      </c>
      <c r="G128" s="616">
        <v>0</v>
      </c>
      <c r="H128" s="618">
        <v>-12.467000000000001</v>
      </c>
      <c r="I128" s="615">
        <v>48.681069999999998</v>
      </c>
      <c r="J128" s="616">
        <v>48.681069999999998</v>
      </c>
      <c r="K128" s="626" t="s">
        <v>335</v>
      </c>
    </row>
    <row r="129" spans="1:11" ht="14.4" customHeight="1" thickBot="1" x14ac:dyDescent="0.35">
      <c r="A129" s="635" t="s">
        <v>456</v>
      </c>
      <c r="B129" s="615">
        <v>0</v>
      </c>
      <c r="C129" s="615">
        <v>15.835000000000001</v>
      </c>
      <c r="D129" s="616">
        <v>15.835000000000001</v>
      </c>
      <c r="E129" s="625" t="s">
        <v>335</v>
      </c>
      <c r="F129" s="615">
        <v>0</v>
      </c>
      <c r="G129" s="616">
        <v>0</v>
      </c>
      <c r="H129" s="618">
        <v>6.4950000000000001</v>
      </c>
      <c r="I129" s="615">
        <v>1.5309999999999999</v>
      </c>
      <c r="J129" s="616">
        <v>1.5309999999999999</v>
      </c>
      <c r="K129" s="626" t="s">
        <v>335</v>
      </c>
    </row>
    <row r="130" spans="1:11" ht="14.4" customHeight="1" thickBot="1" x14ac:dyDescent="0.35">
      <c r="A130" s="636" t="s">
        <v>457</v>
      </c>
      <c r="B130" s="620">
        <v>0</v>
      </c>
      <c r="C130" s="620">
        <v>15.835000000000001</v>
      </c>
      <c r="D130" s="621">
        <v>15.835000000000001</v>
      </c>
      <c r="E130" s="622" t="s">
        <v>335</v>
      </c>
      <c r="F130" s="620">
        <v>0</v>
      </c>
      <c r="G130" s="621">
        <v>0</v>
      </c>
      <c r="H130" s="623">
        <v>6.4950000000000001</v>
      </c>
      <c r="I130" s="620">
        <v>1.5309999999999999</v>
      </c>
      <c r="J130" s="621">
        <v>1.5309999999999999</v>
      </c>
      <c r="K130" s="624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15.835000000000001</v>
      </c>
      <c r="D131" s="616">
        <v>15.835000000000001</v>
      </c>
      <c r="E131" s="625" t="s">
        <v>335</v>
      </c>
      <c r="F131" s="615">
        <v>0</v>
      </c>
      <c r="G131" s="616">
        <v>0</v>
      </c>
      <c r="H131" s="618">
        <v>6.4950000000000001</v>
      </c>
      <c r="I131" s="615">
        <v>1.5309999999999999</v>
      </c>
      <c r="J131" s="616">
        <v>1.5309999999999999</v>
      </c>
      <c r="K131" s="626" t="s">
        <v>335</v>
      </c>
    </row>
    <row r="132" spans="1:11" ht="14.4" customHeight="1" thickBot="1" x14ac:dyDescent="0.35">
      <c r="A132" s="635" t="s">
        <v>459</v>
      </c>
      <c r="B132" s="615">
        <v>0</v>
      </c>
      <c r="C132" s="615">
        <v>122.87965</v>
      </c>
      <c r="D132" s="616">
        <v>122.87965</v>
      </c>
      <c r="E132" s="625" t="s">
        <v>335</v>
      </c>
      <c r="F132" s="615">
        <v>0</v>
      </c>
      <c r="G132" s="616">
        <v>0</v>
      </c>
      <c r="H132" s="618">
        <v>-18.962</v>
      </c>
      <c r="I132" s="615">
        <v>47.150069999999999</v>
      </c>
      <c r="J132" s="616">
        <v>47.150069999999999</v>
      </c>
      <c r="K132" s="626" t="s">
        <v>335</v>
      </c>
    </row>
    <row r="133" spans="1:11" ht="14.4" customHeight="1" thickBot="1" x14ac:dyDescent="0.35">
      <c r="A133" s="636" t="s">
        <v>460</v>
      </c>
      <c r="B133" s="620">
        <v>0</v>
      </c>
      <c r="C133" s="620">
        <v>122.07965</v>
      </c>
      <c r="D133" s="621">
        <v>122.07965</v>
      </c>
      <c r="E133" s="622" t="s">
        <v>335</v>
      </c>
      <c r="F133" s="620">
        <v>0</v>
      </c>
      <c r="G133" s="621">
        <v>0</v>
      </c>
      <c r="H133" s="623">
        <v>0</v>
      </c>
      <c r="I133" s="620">
        <v>62.182519999999997</v>
      </c>
      <c r="J133" s="621">
        <v>62.182519999999997</v>
      </c>
      <c r="K133" s="624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6.6006499999999999</v>
      </c>
      <c r="D134" s="616">
        <v>6.6006499999999999</v>
      </c>
      <c r="E134" s="625" t="s">
        <v>335</v>
      </c>
      <c r="F134" s="615">
        <v>0</v>
      </c>
      <c r="G134" s="616">
        <v>0</v>
      </c>
      <c r="H134" s="618">
        <v>0</v>
      </c>
      <c r="I134" s="615">
        <v>11.30452</v>
      </c>
      <c r="J134" s="616">
        <v>11.30452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32.246000000000002</v>
      </c>
      <c r="D135" s="616">
        <v>32.246000000000002</v>
      </c>
      <c r="E135" s="625" t="s">
        <v>341</v>
      </c>
      <c r="F135" s="615">
        <v>0</v>
      </c>
      <c r="G135" s="616">
        <v>0</v>
      </c>
      <c r="H135" s="618">
        <v>0</v>
      </c>
      <c r="I135" s="615">
        <v>5.8</v>
      </c>
      <c r="J135" s="616">
        <v>5.8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83.233000000000004</v>
      </c>
      <c r="D136" s="616">
        <v>83.233000000000004</v>
      </c>
      <c r="E136" s="625" t="s">
        <v>335</v>
      </c>
      <c r="F136" s="615">
        <v>0</v>
      </c>
      <c r="G136" s="616">
        <v>0</v>
      </c>
      <c r="H136" s="618">
        <v>0</v>
      </c>
      <c r="I136" s="615">
        <v>45.078000000000003</v>
      </c>
      <c r="J136" s="616">
        <v>45.078000000000003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0</v>
      </c>
      <c r="D137" s="621">
        <v>0</v>
      </c>
      <c r="E137" s="627">
        <v>1</v>
      </c>
      <c r="F137" s="620">
        <v>0</v>
      </c>
      <c r="G137" s="621">
        <v>0</v>
      </c>
      <c r="H137" s="623">
        <v>0</v>
      </c>
      <c r="I137" s="620">
        <v>-16.98245</v>
      </c>
      <c r="J137" s="621">
        <v>-16.98245</v>
      </c>
      <c r="K137" s="624" t="s">
        <v>341</v>
      </c>
    </row>
    <row r="138" spans="1:11" ht="14.4" customHeight="1" thickBot="1" x14ac:dyDescent="0.35">
      <c r="A138" s="637" t="s">
        <v>465</v>
      </c>
      <c r="B138" s="615">
        <v>0</v>
      </c>
      <c r="C138" s="615">
        <v>0</v>
      </c>
      <c r="D138" s="616">
        <v>0</v>
      </c>
      <c r="E138" s="617">
        <v>1</v>
      </c>
      <c r="F138" s="615">
        <v>0</v>
      </c>
      <c r="G138" s="616">
        <v>0</v>
      </c>
      <c r="H138" s="618">
        <v>0</v>
      </c>
      <c r="I138" s="615">
        <v>-16.98245</v>
      </c>
      <c r="J138" s="616">
        <v>-16.98245</v>
      </c>
      <c r="K138" s="626" t="s">
        <v>341</v>
      </c>
    </row>
    <row r="139" spans="1:11" ht="14.4" customHeight="1" thickBot="1" x14ac:dyDescent="0.35">
      <c r="A139" s="639" t="s">
        <v>466</v>
      </c>
      <c r="B139" s="615">
        <v>0</v>
      </c>
      <c r="C139" s="615">
        <v>0.8</v>
      </c>
      <c r="D139" s="616">
        <v>0.8</v>
      </c>
      <c r="E139" s="625" t="s">
        <v>341</v>
      </c>
      <c r="F139" s="615">
        <v>0</v>
      </c>
      <c r="G139" s="616">
        <v>0</v>
      </c>
      <c r="H139" s="618">
        <v>0</v>
      </c>
      <c r="I139" s="615">
        <v>1.95</v>
      </c>
      <c r="J139" s="616">
        <v>1.95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0.8</v>
      </c>
      <c r="D140" s="616">
        <v>0.8</v>
      </c>
      <c r="E140" s="625" t="s">
        <v>341</v>
      </c>
      <c r="F140" s="615">
        <v>0</v>
      </c>
      <c r="G140" s="616">
        <v>0</v>
      </c>
      <c r="H140" s="618">
        <v>0</v>
      </c>
      <c r="I140" s="615">
        <v>1.95</v>
      </c>
      <c r="J140" s="616">
        <v>1.95</v>
      </c>
      <c r="K140" s="626" t="s">
        <v>335</v>
      </c>
    </row>
    <row r="141" spans="1:11" ht="14.4" customHeight="1" thickBot="1" x14ac:dyDescent="0.35">
      <c r="A141" s="634" t="s">
        <v>468</v>
      </c>
      <c r="B141" s="615">
        <v>5763.9999999996799</v>
      </c>
      <c r="C141" s="615">
        <v>6911.0774300000103</v>
      </c>
      <c r="D141" s="616">
        <v>1147.07743000032</v>
      </c>
      <c r="E141" s="617">
        <v>1.199007187716</v>
      </c>
      <c r="F141" s="615">
        <v>6561.9826655916104</v>
      </c>
      <c r="G141" s="616">
        <v>6561.9826655916104</v>
      </c>
      <c r="H141" s="618">
        <v>867.49144999999999</v>
      </c>
      <c r="I141" s="615">
        <v>7168.2614899999999</v>
      </c>
      <c r="J141" s="616">
        <v>606.27882440838903</v>
      </c>
      <c r="K141" s="619">
        <v>1.092392628159</v>
      </c>
    </row>
    <row r="142" spans="1:11" ht="14.4" customHeight="1" thickBot="1" x14ac:dyDescent="0.35">
      <c r="A142" s="635" t="s">
        <v>469</v>
      </c>
      <c r="B142" s="615">
        <v>5763.9999999996799</v>
      </c>
      <c r="C142" s="615">
        <v>5626.6049999999996</v>
      </c>
      <c r="D142" s="616">
        <v>-137.394999999681</v>
      </c>
      <c r="E142" s="617">
        <v>0.976163254684</v>
      </c>
      <c r="F142" s="615">
        <v>6443.9826655916104</v>
      </c>
      <c r="G142" s="616">
        <v>6443.9826655916104</v>
      </c>
      <c r="H142" s="618">
        <v>541.79100000000005</v>
      </c>
      <c r="I142" s="615">
        <v>6525.1859999999997</v>
      </c>
      <c r="J142" s="616">
        <v>81.203334408388997</v>
      </c>
      <c r="K142" s="619">
        <v>1.012601420367</v>
      </c>
    </row>
    <row r="143" spans="1:11" ht="14.4" customHeight="1" thickBot="1" x14ac:dyDescent="0.35">
      <c r="A143" s="636" t="s">
        <v>470</v>
      </c>
      <c r="B143" s="620">
        <v>5763.9999999996799</v>
      </c>
      <c r="C143" s="620">
        <v>5626.6049999999996</v>
      </c>
      <c r="D143" s="621">
        <v>-137.394999999681</v>
      </c>
      <c r="E143" s="627">
        <v>0.976163254684</v>
      </c>
      <c r="F143" s="620">
        <v>6443.9826655916104</v>
      </c>
      <c r="G143" s="621">
        <v>6443.9826655916104</v>
      </c>
      <c r="H143" s="623">
        <v>541.79100000000005</v>
      </c>
      <c r="I143" s="620">
        <v>6454.4840000000004</v>
      </c>
      <c r="J143" s="621">
        <v>10.501334408390001</v>
      </c>
      <c r="K143" s="628">
        <v>1.00162963418</v>
      </c>
    </row>
    <row r="144" spans="1:11" ht="14.4" customHeight="1" thickBot="1" x14ac:dyDescent="0.35">
      <c r="A144" s="637" t="s">
        <v>471</v>
      </c>
      <c r="B144" s="615">
        <v>43.999999999997002</v>
      </c>
      <c r="C144" s="615">
        <v>44.04</v>
      </c>
      <c r="D144" s="616">
        <v>4.0000000001999998E-2</v>
      </c>
      <c r="E144" s="617">
        <v>1.0009090909089999</v>
      </c>
      <c r="F144" s="615">
        <v>43.999999999998998</v>
      </c>
      <c r="G144" s="616">
        <v>43.999999999998998</v>
      </c>
      <c r="H144" s="618">
        <v>3.67</v>
      </c>
      <c r="I144" s="615">
        <v>44.04</v>
      </c>
      <c r="J144" s="616">
        <v>0.04</v>
      </c>
      <c r="K144" s="619">
        <v>1.0009090909089999</v>
      </c>
    </row>
    <row r="145" spans="1:11" ht="14.4" customHeight="1" thickBot="1" x14ac:dyDescent="0.35">
      <c r="A145" s="637" t="s">
        <v>472</v>
      </c>
      <c r="B145" s="615">
        <v>407.999999999978</v>
      </c>
      <c r="C145" s="615">
        <v>417.54599999999999</v>
      </c>
      <c r="D145" s="616">
        <v>9.5460000000219996</v>
      </c>
      <c r="E145" s="617">
        <v>1.0233970588229999</v>
      </c>
      <c r="F145" s="615">
        <v>444.98232024859902</v>
      </c>
      <c r="G145" s="616">
        <v>444.98232024859902</v>
      </c>
      <c r="H145" s="618">
        <v>40.383000000000003</v>
      </c>
      <c r="I145" s="615">
        <v>453.54700000000003</v>
      </c>
      <c r="J145" s="616">
        <v>8.5646797513999999</v>
      </c>
      <c r="K145" s="619">
        <v>1.0192472360389999</v>
      </c>
    </row>
    <row r="146" spans="1:11" ht="14.4" customHeight="1" thickBot="1" x14ac:dyDescent="0.35">
      <c r="A146" s="637" t="s">
        <v>473</v>
      </c>
      <c r="B146" s="615">
        <v>1734.99999999991</v>
      </c>
      <c r="C146" s="615">
        <v>1651.0329999999999</v>
      </c>
      <c r="D146" s="616">
        <v>-83.966999999904004</v>
      </c>
      <c r="E146" s="617">
        <v>0.95160403458200005</v>
      </c>
      <c r="F146" s="615">
        <v>1831.99999999997</v>
      </c>
      <c r="G146" s="616">
        <v>1831.99999999997</v>
      </c>
      <c r="H146" s="618">
        <v>151.94200000000001</v>
      </c>
      <c r="I146" s="615">
        <v>1825.0609999999999</v>
      </c>
      <c r="J146" s="616">
        <v>-6.9389999999649996</v>
      </c>
      <c r="K146" s="619">
        <v>0.99621233624399996</v>
      </c>
    </row>
    <row r="147" spans="1:11" ht="14.4" customHeight="1" thickBot="1" x14ac:dyDescent="0.35">
      <c r="A147" s="637" t="s">
        <v>474</v>
      </c>
      <c r="B147" s="615">
        <v>55.999999999996</v>
      </c>
      <c r="C147" s="615">
        <v>56.4</v>
      </c>
      <c r="D147" s="616">
        <v>0.40000000000300001</v>
      </c>
      <c r="E147" s="617">
        <v>1.007142857142</v>
      </c>
      <c r="F147" s="615">
        <v>56.00046852162</v>
      </c>
      <c r="G147" s="616">
        <v>56.00046852162</v>
      </c>
      <c r="H147" s="618">
        <v>6.4009999999999998</v>
      </c>
      <c r="I147" s="615">
        <v>66.605999999999995</v>
      </c>
      <c r="J147" s="616">
        <v>10.605531478379</v>
      </c>
      <c r="K147" s="619">
        <v>1.189382906221</v>
      </c>
    </row>
    <row r="148" spans="1:11" ht="14.4" customHeight="1" thickBot="1" x14ac:dyDescent="0.35">
      <c r="A148" s="637" t="s">
        <v>475</v>
      </c>
      <c r="B148" s="615">
        <v>249.99999999998599</v>
      </c>
      <c r="C148" s="615">
        <v>249.57599999999999</v>
      </c>
      <c r="D148" s="616">
        <v>-0.42399999998600002</v>
      </c>
      <c r="E148" s="617">
        <v>0.99830399999999997</v>
      </c>
      <c r="F148" s="615">
        <v>249.99999999999599</v>
      </c>
      <c r="G148" s="616">
        <v>249.99999999999599</v>
      </c>
      <c r="H148" s="618">
        <v>20.797999999999998</v>
      </c>
      <c r="I148" s="615">
        <v>249.57599999999999</v>
      </c>
      <c r="J148" s="616">
        <v>-0.42399999999499999</v>
      </c>
      <c r="K148" s="619">
        <v>0.99830399999999997</v>
      </c>
    </row>
    <row r="149" spans="1:11" ht="14.4" customHeight="1" thickBot="1" x14ac:dyDescent="0.35">
      <c r="A149" s="637" t="s">
        <v>476</v>
      </c>
      <c r="B149" s="615">
        <v>62.999999999996</v>
      </c>
      <c r="C149" s="615">
        <v>22.295000000000002</v>
      </c>
      <c r="D149" s="616">
        <v>-40.704999999995998</v>
      </c>
      <c r="E149" s="617">
        <v>0.35388888888800002</v>
      </c>
      <c r="F149" s="615">
        <v>9.9998768214999991</v>
      </c>
      <c r="G149" s="616">
        <v>9.9998768214999991</v>
      </c>
      <c r="H149" s="618">
        <v>0.77700000000000002</v>
      </c>
      <c r="I149" s="615">
        <v>9.1379999999999999</v>
      </c>
      <c r="J149" s="616">
        <v>-0.8618768215</v>
      </c>
      <c r="K149" s="619">
        <v>0.91381125618900005</v>
      </c>
    </row>
    <row r="150" spans="1:11" ht="14.4" customHeight="1" thickBot="1" x14ac:dyDescent="0.35">
      <c r="A150" s="637" t="s">
        <v>477</v>
      </c>
      <c r="B150" s="615">
        <v>3201.9999999998199</v>
      </c>
      <c r="C150" s="615">
        <v>3180.087</v>
      </c>
      <c r="D150" s="616">
        <v>-21.912999999821999</v>
      </c>
      <c r="E150" s="617">
        <v>0.99315646470899999</v>
      </c>
      <c r="F150" s="615">
        <v>3800.99999999993</v>
      </c>
      <c r="G150" s="616">
        <v>3800.99999999993</v>
      </c>
      <c r="H150" s="618">
        <v>317.35199999999998</v>
      </c>
      <c r="I150" s="615">
        <v>3800.895</v>
      </c>
      <c r="J150" s="616">
        <v>-0.10499999993</v>
      </c>
      <c r="K150" s="619">
        <v>0.99997237568999997</v>
      </c>
    </row>
    <row r="151" spans="1:11" ht="14.4" customHeight="1" thickBot="1" x14ac:dyDescent="0.35">
      <c r="A151" s="637" t="s">
        <v>478</v>
      </c>
      <c r="B151" s="615">
        <v>5.9999999999989999</v>
      </c>
      <c r="C151" s="615">
        <v>5.6280000000000001</v>
      </c>
      <c r="D151" s="616">
        <v>-0.37199999999900002</v>
      </c>
      <c r="E151" s="617">
        <v>0.93799999999999994</v>
      </c>
      <c r="F151" s="615">
        <v>5.9999999999989999</v>
      </c>
      <c r="G151" s="616">
        <v>5.9999999999989999</v>
      </c>
      <c r="H151" s="618">
        <v>0.46800000000000003</v>
      </c>
      <c r="I151" s="615">
        <v>5.6210000000000004</v>
      </c>
      <c r="J151" s="616">
        <v>-0.37899999999900003</v>
      </c>
      <c r="K151" s="619">
        <v>0.93683333333300001</v>
      </c>
    </row>
    <row r="152" spans="1:11" ht="14.4" customHeight="1" thickBot="1" x14ac:dyDescent="0.35">
      <c r="A152" s="636" t="s">
        <v>479</v>
      </c>
      <c r="B152" s="620">
        <v>0</v>
      </c>
      <c r="C152" s="620">
        <v>0</v>
      </c>
      <c r="D152" s="621">
        <v>0</v>
      </c>
      <c r="E152" s="627">
        <v>1</v>
      </c>
      <c r="F152" s="620">
        <v>0</v>
      </c>
      <c r="G152" s="621">
        <v>0</v>
      </c>
      <c r="H152" s="623">
        <v>0</v>
      </c>
      <c r="I152" s="620">
        <v>70.701999999999998</v>
      </c>
      <c r="J152" s="621">
        <v>70.701999999999998</v>
      </c>
      <c r="K152" s="624" t="s">
        <v>341</v>
      </c>
    </row>
    <row r="153" spans="1:11" ht="14.4" customHeight="1" thickBot="1" x14ac:dyDescent="0.35">
      <c r="A153" s="637" t="s">
        <v>480</v>
      </c>
      <c r="B153" s="615">
        <v>0</v>
      </c>
      <c r="C153" s="615">
        <v>0</v>
      </c>
      <c r="D153" s="616">
        <v>0</v>
      </c>
      <c r="E153" s="617">
        <v>1</v>
      </c>
      <c r="F153" s="615">
        <v>0</v>
      </c>
      <c r="G153" s="616">
        <v>0</v>
      </c>
      <c r="H153" s="618">
        <v>0</v>
      </c>
      <c r="I153" s="615">
        <v>70.701999999999998</v>
      </c>
      <c r="J153" s="616">
        <v>70.701999999999998</v>
      </c>
      <c r="K153" s="626" t="s">
        <v>341</v>
      </c>
    </row>
    <row r="154" spans="1:11" ht="14.4" customHeight="1" thickBot="1" x14ac:dyDescent="0.35">
      <c r="A154" s="635" t="s">
        <v>481</v>
      </c>
      <c r="B154" s="615">
        <v>0</v>
      </c>
      <c r="C154" s="615">
        <v>1284.47243</v>
      </c>
      <c r="D154" s="616">
        <v>1284.47243</v>
      </c>
      <c r="E154" s="625" t="s">
        <v>335</v>
      </c>
      <c r="F154" s="615">
        <v>118</v>
      </c>
      <c r="G154" s="616">
        <v>118</v>
      </c>
      <c r="H154" s="618">
        <v>325.70044999999999</v>
      </c>
      <c r="I154" s="615">
        <v>643.07548999999995</v>
      </c>
      <c r="J154" s="616">
        <v>525.07548999999995</v>
      </c>
      <c r="K154" s="619">
        <v>5.4497922881349998</v>
      </c>
    </row>
    <row r="155" spans="1:11" ht="14.4" customHeight="1" thickBot="1" x14ac:dyDescent="0.35">
      <c r="A155" s="636" t="s">
        <v>482</v>
      </c>
      <c r="B155" s="620">
        <v>0</v>
      </c>
      <c r="C155" s="620">
        <v>947.88435000000402</v>
      </c>
      <c r="D155" s="621">
        <v>947.88435000000402</v>
      </c>
      <c r="E155" s="622" t="s">
        <v>335</v>
      </c>
      <c r="F155" s="620">
        <v>118</v>
      </c>
      <c r="G155" s="621">
        <v>118</v>
      </c>
      <c r="H155" s="623">
        <v>325.70044999999999</v>
      </c>
      <c r="I155" s="620">
        <v>577.52431999999999</v>
      </c>
      <c r="J155" s="621">
        <v>459.52431999999999</v>
      </c>
      <c r="K155" s="628">
        <v>4.8942738983050003</v>
      </c>
    </row>
    <row r="156" spans="1:11" ht="14.4" customHeight="1" thickBot="1" x14ac:dyDescent="0.35">
      <c r="A156" s="637" t="s">
        <v>483</v>
      </c>
      <c r="B156" s="615">
        <v>0</v>
      </c>
      <c r="C156" s="615">
        <v>575.916770000003</v>
      </c>
      <c r="D156" s="616">
        <v>575.916770000003</v>
      </c>
      <c r="E156" s="625" t="s">
        <v>335</v>
      </c>
      <c r="F156" s="615">
        <v>118</v>
      </c>
      <c r="G156" s="616">
        <v>118</v>
      </c>
      <c r="H156" s="618">
        <v>198.45665</v>
      </c>
      <c r="I156" s="615">
        <v>213.94465</v>
      </c>
      <c r="J156" s="616">
        <v>95.944649999999996</v>
      </c>
      <c r="K156" s="619">
        <v>1.813090254237</v>
      </c>
    </row>
    <row r="157" spans="1:11" ht="14.4" customHeight="1" thickBot="1" x14ac:dyDescent="0.35">
      <c r="A157" s="637" t="s">
        <v>484</v>
      </c>
      <c r="B157" s="615">
        <v>0</v>
      </c>
      <c r="C157" s="615">
        <v>371.96758000000102</v>
      </c>
      <c r="D157" s="616">
        <v>371.96758000000102</v>
      </c>
      <c r="E157" s="625" t="s">
        <v>335</v>
      </c>
      <c r="F157" s="615">
        <v>0</v>
      </c>
      <c r="G157" s="616">
        <v>0</v>
      </c>
      <c r="H157" s="618">
        <v>127.24379999999999</v>
      </c>
      <c r="I157" s="615">
        <v>363.57967000000002</v>
      </c>
      <c r="J157" s="616">
        <v>363.57967000000002</v>
      </c>
      <c r="K157" s="626" t="s">
        <v>335</v>
      </c>
    </row>
    <row r="158" spans="1:11" ht="14.4" customHeight="1" thickBot="1" x14ac:dyDescent="0.35">
      <c r="A158" s="636" t="s">
        <v>485</v>
      </c>
      <c r="B158" s="620">
        <v>0</v>
      </c>
      <c r="C158" s="620">
        <v>21.581499999999998</v>
      </c>
      <c r="D158" s="621">
        <v>21.581499999999998</v>
      </c>
      <c r="E158" s="622" t="s">
        <v>335</v>
      </c>
      <c r="F158" s="620">
        <v>0</v>
      </c>
      <c r="G158" s="621">
        <v>0</v>
      </c>
      <c r="H158" s="623">
        <v>0</v>
      </c>
      <c r="I158" s="620">
        <v>58.533169999999998</v>
      </c>
      <c r="J158" s="621">
        <v>58.533169999999998</v>
      </c>
      <c r="K158" s="624" t="s">
        <v>335</v>
      </c>
    </row>
    <row r="159" spans="1:11" ht="14.4" customHeight="1" thickBot="1" x14ac:dyDescent="0.35">
      <c r="A159" s="637" t="s">
        <v>486</v>
      </c>
      <c r="B159" s="615">
        <v>0</v>
      </c>
      <c r="C159" s="615">
        <v>3.3</v>
      </c>
      <c r="D159" s="616">
        <v>3.3</v>
      </c>
      <c r="E159" s="625" t="s">
        <v>341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0</v>
      </c>
      <c r="D160" s="616">
        <v>0</v>
      </c>
      <c r="E160" s="625" t="s">
        <v>335</v>
      </c>
      <c r="F160" s="615">
        <v>0</v>
      </c>
      <c r="G160" s="616">
        <v>0</v>
      </c>
      <c r="H160" s="618">
        <v>0</v>
      </c>
      <c r="I160" s="615">
        <v>58.533169999999998</v>
      </c>
      <c r="J160" s="616">
        <v>58.533169999999998</v>
      </c>
      <c r="K160" s="626" t="s">
        <v>341</v>
      </c>
    </row>
    <row r="161" spans="1:11" ht="14.4" customHeight="1" thickBot="1" x14ac:dyDescent="0.35">
      <c r="A161" s="637" t="s">
        <v>488</v>
      </c>
      <c r="B161" s="615">
        <v>0</v>
      </c>
      <c r="C161" s="615">
        <v>18.281500000000001</v>
      </c>
      <c r="D161" s="616">
        <v>18.281500000000001</v>
      </c>
      <c r="E161" s="625" t="s">
        <v>335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0</v>
      </c>
      <c r="D162" s="621">
        <v>0</v>
      </c>
      <c r="E162" s="627">
        <v>1</v>
      </c>
      <c r="F162" s="620">
        <v>0</v>
      </c>
      <c r="G162" s="621">
        <v>0</v>
      </c>
      <c r="H162" s="623">
        <v>0</v>
      </c>
      <c r="I162" s="620">
        <v>7.0179999999999998</v>
      </c>
      <c r="J162" s="621">
        <v>7.0179999999999998</v>
      </c>
      <c r="K162" s="624" t="s">
        <v>341</v>
      </c>
    </row>
    <row r="163" spans="1:11" ht="14.4" customHeight="1" thickBot="1" x14ac:dyDescent="0.35">
      <c r="A163" s="637" t="s">
        <v>490</v>
      </c>
      <c r="B163" s="615">
        <v>0</v>
      </c>
      <c r="C163" s="615">
        <v>0</v>
      </c>
      <c r="D163" s="616">
        <v>0</v>
      </c>
      <c r="E163" s="617">
        <v>1</v>
      </c>
      <c r="F163" s="615">
        <v>0</v>
      </c>
      <c r="G163" s="616">
        <v>0</v>
      </c>
      <c r="H163" s="618">
        <v>0</v>
      </c>
      <c r="I163" s="615">
        <v>7.0179999999999998</v>
      </c>
      <c r="J163" s="616">
        <v>7.0179999999999998</v>
      </c>
      <c r="K163" s="626" t="s">
        <v>341</v>
      </c>
    </row>
    <row r="164" spans="1:11" ht="14.4" customHeight="1" thickBot="1" x14ac:dyDescent="0.35">
      <c r="A164" s="636" t="s">
        <v>491</v>
      </c>
      <c r="B164" s="620">
        <v>0</v>
      </c>
      <c r="C164" s="620">
        <v>276.53320000000002</v>
      </c>
      <c r="D164" s="621">
        <v>276.53320000000002</v>
      </c>
      <c r="E164" s="622" t="s">
        <v>335</v>
      </c>
      <c r="F164" s="620">
        <v>0</v>
      </c>
      <c r="G164" s="621">
        <v>0</v>
      </c>
      <c r="H164" s="623">
        <v>0</v>
      </c>
      <c r="I164" s="620">
        <v>0</v>
      </c>
      <c r="J164" s="621">
        <v>0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276.53320000000002</v>
      </c>
      <c r="D165" s="616">
        <v>276.53320000000002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6" t="s">
        <v>493</v>
      </c>
      <c r="B166" s="620">
        <v>0</v>
      </c>
      <c r="C166" s="620">
        <v>38.473379999999999</v>
      </c>
      <c r="D166" s="621">
        <v>38.473379999999999</v>
      </c>
      <c r="E166" s="622" t="s">
        <v>335</v>
      </c>
      <c r="F166" s="620">
        <v>0</v>
      </c>
      <c r="G166" s="621">
        <v>0</v>
      </c>
      <c r="H166" s="623">
        <v>0</v>
      </c>
      <c r="I166" s="620">
        <v>0</v>
      </c>
      <c r="J166" s="621">
        <v>0</v>
      </c>
      <c r="K166" s="624" t="s">
        <v>335</v>
      </c>
    </row>
    <row r="167" spans="1:11" ht="14.4" customHeight="1" thickBot="1" x14ac:dyDescent="0.35">
      <c r="A167" s="637" t="s">
        <v>494</v>
      </c>
      <c r="B167" s="615">
        <v>0</v>
      </c>
      <c r="C167" s="615">
        <v>12.54438</v>
      </c>
      <c r="D167" s="616">
        <v>12.54438</v>
      </c>
      <c r="E167" s="625" t="s">
        <v>335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25.928999999999998</v>
      </c>
      <c r="D168" s="616">
        <v>25.928999999999998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4" t="s">
        <v>496</v>
      </c>
      <c r="B169" s="615">
        <v>0</v>
      </c>
      <c r="C169" s="615">
        <v>0</v>
      </c>
      <c r="D169" s="616">
        <v>0</v>
      </c>
      <c r="E169" s="617">
        <v>1</v>
      </c>
      <c r="F169" s="615">
        <v>0</v>
      </c>
      <c r="G169" s="616">
        <v>0</v>
      </c>
      <c r="H169" s="618">
        <v>0</v>
      </c>
      <c r="I169" s="615">
        <v>0.91017000000000003</v>
      </c>
      <c r="J169" s="616">
        <v>0.91017000000000003</v>
      </c>
      <c r="K169" s="626" t="s">
        <v>341</v>
      </c>
    </row>
    <row r="170" spans="1:11" ht="14.4" customHeight="1" thickBot="1" x14ac:dyDescent="0.35">
      <c r="A170" s="635" t="s">
        <v>497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</v>
      </c>
      <c r="I170" s="615">
        <v>0.91017000000000003</v>
      </c>
      <c r="J170" s="616">
        <v>0.91017000000000003</v>
      </c>
      <c r="K170" s="626" t="s">
        <v>341</v>
      </c>
    </row>
    <row r="171" spans="1:11" ht="14.4" customHeight="1" thickBot="1" x14ac:dyDescent="0.35">
      <c r="A171" s="636" t="s">
        <v>498</v>
      </c>
      <c r="B171" s="620">
        <v>0</v>
      </c>
      <c r="C171" s="620">
        <v>0</v>
      </c>
      <c r="D171" s="621">
        <v>0</v>
      </c>
      <c r="E171" s="627">
        <v>1</v>
      </c>
      <c r="F171" s="620">
        <v>0</v>
      </c>
      <c r="G171" s="621">
        <v>0</v>
      </c>
      <c r="H171" s="623">
        <v>0</v>
      </c>
      <c r="I171" s="620">
        <v>0.91017000000000003</v>
      </c>
      <c r="J171" s="621">
        <v>0.91017000000000003</v>
      </c>
      <c r="K171" s="624" t="s">
        <v>341</v>
      </c>
    </row>
    <row r="172" spans="1:11" ht="14.4" customHeight="1" thickBot="1" x14ac:dyDescent="0.35">
      <c r="A172" s="637" t="s">
        <v>499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0</v>
      </c>
      <c r="I172" s="615">
        <v>0.91017000000000003</v>
      </c>
      <c r="J172" s="616">
        <v>0.91017000000000003</v>
      </c>
      <c r="K172" s="626" t="s">
        <v>341</v>
      </c>
    </row>
    <row r="173" spans="1:11" ht="14.4" customHeight="1" thickBot="1" x14ac:dyDescent="0.35">
      <c r="A173" s="633" t="s">
        <v>500</v>
      </c>
      <c r="B173" s="615">
        <v>108431.272630926</v>
      </c>
      <c r="C173" s="615">
        <v>114609.89255</v>
      </c>
      <c r="D173" s="616">
        <v>6178.6199190739599</v>
      </c>
      <c r="E173" s="617">
        <v>1.0569818998630001</v>
      </c>
      <c r="F173" s="615">
        <v>119219.775814402</v>
      </c>
      <c r="G173" s="616">
        <v>119219.775814402</v>
      </c>
      <c r="H173" s="618">
        <v>10622.52433</v>
      </c>
      <c r="I173" s="615">
        <v>125204.20523000001</v>
      </c>
      <c r="J173" s="616">
        <v>5984.4294155981297</v>
      </c>
      <c r="K173" s="619">
        <v>1.0501966169170001</v>
      </c>
    </row>
    <row r="174" spans="1:11" ht="14.4" customHeight="1" thickBot="1" x14ac:dyDescent="0.35">
      <c r="A174" s="634" t="s">
        <v>501</v>
      </c>
      <c r="B174" s="615">
        <v>106387.23886912101</v>
      </c>
      <c r="C174" s="615">
        <v>113777.16512999999</v>
      </c>
      <c r="D174" s="616">
        <v>7389.9262608786503</v>
      </c>
      <c r="E174" s="617">
        <v>1.069462525199</v>
      </c>
      <c r="F174" s="615">
        <v>119041.328350389</v>
      </c>
      <c r="G174" s="616">
        <v>119041.328350389</v>
      </c>
      <c r="H174" s="618">
        <v>10582.124330000001</v>
      </c>
      <c r="I174" s="615">
        <v>125070.98121</v>
      </c>
      <c r="J174" s="616">
        <v>6029.6528596111702</v>
      </c>
      <c r="K174" s="619">
        <v>1.0506517605529999</v>
      </c>
    </row>
    <row r="175" spans="1:11" ht="14.4" customHeight="1" thickBot="1" x14ac:dyDescent="0.35">
      <c r="A175" s="635" t="s">
        <v>502</v>
      </c>
      <c r="B175" s="615">
        <v>106387.23886912101</v>
      </c>
      <c r="C175" s="615">
        <v>113777.16512999999</v>
      </c>
      <c r="D175" s="616">
        <v>7389.9262608786503</v>
      </c>
      <c r="E175" s="617">
        <v>1.069462525199</v>
      </c>
      <c r="F175" s="615">
        <v>119041.328350389</v>
      </c>
      <c r="G175" s="616">
        <v>119041.328350389</v>
      </c>
      <c r="H175" s="618">
        <v>10582.124330000001</v>
      </c>
      <c r="I175" s="615">
        <v>125070.98121</v>
      </c>
      <c r="J175" s="616">
        <v>6029.6528596111702</v>
      </c>
      <c r="K175" s="619">
        <v>1.0506517605529999</v>
      </c>
    </row>
    <row r="176" spans="1:11" ht="14.4" customHeight="1" thickBot="1" x14ac:dyDescent="0.35">
      <c r="A176" s="636" t="s">
        <v>503</v>
      </c>
      <c r="B176" s="620">
        <v>2.8354116334900001</v>
      </c>
      <c r="C176" s="620">
        <v>12.44195</v>
      </c>
      <c r="D176" s="621">
        <v>9.6065383665089996</v>
      </c>
      <c r="E176" s="627">
        <v>4.3880577525459996</v>
      </c>
      <c r="F176" s="620">
        <v>14.328517349527999</v>
      </c>
      <c r="G176" s="621">
        <v>14.328517349527999</v>
      </c>
      <c r="H176" s="623">
        <v>0</v>
      </c>
      <c r="I176" s="620">
        <v>30.565090000000001</v>
      </c>
      <c r="J176" s="621">
        <v>16.236572650471</v>
      </c>
      <c r="K176" s="628">
        <v>2.1331648805240002</v>
      </c>
    </row>
    <row r="177" spans="1:11" ht="14.4" customHeight="1" thickBot="1" x14ac:dyDescent="0.35">
      <c r="A177" s="637" t="s">
        <v>504</v>
      </c>
      <c r="B177" s="615">
        <v>1.631166515551</v>
      </c>
      <c r="C177" s="615">
        <v>0.63775000000000004</v>
      </c>
      <c r="D177" s="616">
        <v>-0.99341651555099997</v>
      </c>
      <c r="E177" s="617">
        <v>0.39097786395099998</v>
      </c>
      <c r="F177" s="615">
        <v>0.73321858361900005</v>
      </c>
      <c r="G177" s="616">
        <v>0.73321858361900005</v>
      </c>
      <c r="H177" s="618">
        <v>0</v>
      </c>
      <c r="I177" s="615">
        <v>0.67110999999999998</v>
      </c>
      <c r="J177" s="616">
        <v>-6.2108583618999999E-2</v>
      </c>
      <c r="K177" s="619">
        <v>0.91529322222999998</v>
      </c>
    </row>
    <row r="178" spans="1:11" ht="14.4" customHeight="1" thickBot="1" x14ac:dyDescent="0.35">
      <c r="A178" s="637" t="s">
        <v>505</v>
      </c>
      <c r="B178" s="615">
        <v>0.88472804227799995</v>
      </c>
      <c r="C178" s="615">
        <v>1.2882</v>
      </c>
      <c r="D178" s="616">
        <v>0.40347195772099997</v>
      </c>
      <c r="E178" s="617">
        <v>1.4560406570619999</v>
      </c>
      <c r="F178" s="615">
        <v>1.3690301538880001</v>
      </c>
      <c r="G178" s="616">
        <v>1.3690301538880001</v>
      </c>
      <c r="H178" s="618">
        <v>0</v>
      </c>
      <c r="I178" s="615">
        <v>0.312</v>
      </c>
      <c r="J178" s="616">
        <v>-1.057030153888</v>
      </c>
      <c r="K178" s="619">
        <v>0.227898559512</v>
      </c>
    </row>
    <row r="179" spans="1:11" ht="14.4" customHeight="1" thickBot="1" x14ac:dyDescent="0.35">
      <c r="A179" s="637" t="s">
        <v>506</v>
      </c>
      <c r="B179" s="615">
        <v>0</v>
      </c>
      <c r="C179" s="615">
        <v>10.0518</v>
      </c>
      <c r="D179" s="616">
        <v>10.0518</v>
      </c>
      <c r="E179" s="625" t="s">
        <v>341</v>
      </c>
      <c r="F179" s="615">
        <v>11.72244428916</v>
      </c>
      <c r="G179" s="616">
        <v>11.72244428916</v>
      </c>
      <c r="H179" s="618">
        <v>0</v>
      </c>
      <c r="I179" s="615">
        <v>8.0127799999999993</v>
      </c>
      <c r="J179" s="616">
        <v>-3.70966428916</v>
      </c>
      <c r="K179" s="619">
        <v>0.68354174286000002</v>
      </c>
    </row>
    <row r="180" spans="1:11" ht="14.4" customHeight="1" thickBot="1" x14ac:dyDescent="0.35">
      <c r="A180" s="637" t="s">
        <v>507</v>
      </c>
      <c r="B180" s="615">
        <v>0.31951707565999998</v>
      </c>
      <c r="C180" s="615">
        <v>0.4642</v>
      </c>
      <c r="D180" s="616">
        <v>0.14468292433900001</v>
      </c>
      <c r="E180" s="617">
        <v>1.452817502914</v>
      </c>
      <c r="F180" s="615">
        <v>0.50382432286000001</v>
      </c>
      <c r="G180" s="616">
        <v>0.50382432286000001</v>
      </c>
      <c r="H180" s="618">
        <v>0</v>
      </c>
      <c r="I180" s="615">
        <v>21.569199999999999</v>
      </c>
      <c r="J180" s="616">
        <v>21.065375677138999</v>
      </c>
      <c r="K180" s="619">
        <v>42.810954178529997</v>
      </c>
    </row>
    <row r="181" spans="1:11" ht="14.4" customHeight="1" thickBot="1" x14ac:dyDescent="0.35">
      <c r="A181" s="636" t="s">
        <v>508</v>
      </c>
      <c r="B181" s="620">
        <v>635.00499870304395</v>
      </c>
      <c r="C181" s="620">
        <v>263.73451</v>
      </c>
      <c r="D181" s="621">
        <v>-371.27048870304401</v>
      </c>
      <c r="E181" s="627">
        <v>0.41532666756699999</v>
      </c>
      <c r="F181" s="620">
        <v>0</v>
      </c>
      <c r="G181" s="621">
        <v>0</v>
      </c>
      <c r="H181" s="623">
        <v>147.20287999999999</v>
      </c>
      <c r="I181" s="620">
        <v>297.66293000000002</v>
      </c>
      <c r="J181" s="621">
        <v>297.66293000000002</v>
      </c>
      <c r="K181" s="624" t="s">
        <v>335</v>
      </c>
    </row>
    <row r="182" spans="1:11" ht="14.4" customHeight="1" thickBot="1" x14ac:dyDescent="0.35">
      <c r="A182" s="637" t="s">
        <v>509</v>
      </c>
      <c r="B182" s="615">
        <v>364.00507710360802</v>
      </c>
      <c r="C182" s="615">
        <v>263.73451</v>
      </c>
      <c r="D182" s="616">
        <v>-100.270567103608</v>
      </c>
      <c r="E182" s="617">
        <v>0.72453525126200002</v>
      </c>
      <c r="F182" s="615">
        <v>0</v>
      </c>
      <c r="G182" s="616">
        <v>0</v>
      </c>
      <c r="H182" s="618">
        <v>0.35199999999999998</v>
      </c>
      <c r="I182" s="615">
        <v>149.86605</v>
      </c>
      <c r="J182" s="616">
        <v>149.86605</v>
      </c>
      <c r="K182" s="626" t="s">
        <v>335</v>
      </c>
    </row>
    <row r="183" spans="1:11" ht="14.4" customHeight="1" thickBot="1" x14ac:dyDescent="0.35">
      <c r="A183" s="637" t="s">
        <v>510</v>
      </c>
      <c r="B183" s="615">
        <v>270.99992159943599</v>
      </c>
      <c r="C183" s="615">
        <v>0</v>
      </c>
      <c r="D183" s="616">
        <v>-270.99992159943599</v>
      </c>
      <c r="E183" s="617">
        <v>0</v>
      </c>
      <c r="F183" s="615">
        <v>0</v>
      </c>
      <c r="G183" s="616">
        <v>0</v>
      </c>
      <c r="H183" s="618">
        <v>146.85087999999999</v>
      </c>
      <c r="I183" s="615">
        <v>147.79687999999999</v>
      </c>
      <c r="J183" s="616">
        <v>147.79687999999999</v>
      </c>
      <c r="K183" s="626" t="s">
        <v>341</v>
      </c>
    </row>
    <row r="184" spans="1:11" ht="14.4" customHeight="1" thickBot="1" x14ac:dyDescent="0.35">
      <c r="A184" s="636" t="s">
        <v>511</v>
      </c>
      <c r="B184" s="620">
        <v>0.39881034270100002</v>
      </c>
      <c r="C184" s="620">
        <v>-9.9180000000000004E-2</v>
      </c>
      <c r="D184" s="621">
        <v>-0.49799034270100001</v>
      </c>
      <c r="E184" s="627">
        <v>-0.24868963860900001</v>
      </c>
      <c r="F184" s="620">
        <v>24.999833039230001</v>
      </c>
      <c r="G184" s="621">
        <v>24.999833039230001</v>
      </c>
      <c r="H184" s="623">
        <v>0</v>
      </c>
      <c r="I184" s="620">
        <v>228.57329999999999</v>
      </c>
      <c r="J184" s="621">
        <v>203.57346696076999</v>
      </c>
      <c r="K184" s="628">
        <v>9.1429930608460008</v>
      </c>
    </row>
    <row r="185" spans="1:11" ht="14.4" customHeight="1" thickBot="1" x14ac:dyDescent="0.35">
      <c r="A185" s="637" t="s">
        <v>512</v>
      </c>
      <c r="B185" s="615">
        <v>0</v>
      </c>
      <c r="C185" s="615">
        <v>0.20862</v>
      </c>
      <c r="D185" s="616">
        <v>0.20862</v>
      </c>
      <c r="E185" s="625" t="s">
        <v>335</v>
      </c>
      <c r="F185" s="615">
        <v>24.999833039230001</v>
      </c>
      <c r="G185" s="616">
        <v>24.999833039230001</v>
      </c>
      <c r="H185" s="618">
        <v>0</v>
      </c>
      <c r="I185" s="615">
        <v>0</v>
      </c>
      <c r="J185" s="616">
        <v>-24.999833039230001</v>
      </c>
      <c r="K185" s="619">
        <v>0</v>
      </c>
    </row>
    <row r="186" spans="1:11" ht="14.4" customHeight="1" thickBot="1" x14ac:dyDescent="0.35">
      <c r="A186" s="637" t="s">
        <v>513</v>
      </c>
      <c r="B186" s="615">
        <v>0.39881034270100002</v>
      </c>
      <c r="C186" s="615">
        <v>-0.30780000000000002</v>
      </c>
      <c r="D186" s="616">
        <v>-0.70661034270099998</v>
      </c>
      <c r="E186" s="617">
        <v>-0.77179543016600005</v>
      </c>
      <c r="F186" s="615">
        <v>0</v>
      </c>
      <c r="G186" s="616">
        <v>0</v>
      </c>
      <c r="H186" s="618">
        <v>0</v>
      </c>
      <c r="I186" s="615">
        <v>228.57329999999999</v>
      </c>
      <c r="J186" s="616">
        <v>228.57329999999999</v>
      </c>
      <c r="K186" s="626" t="s">
        <v>335</v>
      </c>
    </row>
    <row r="187" spans="1:11" ht="14.4" customHeight="1" thickBot="1" x14ac:dyDescent="0.35">
      <c r="A187" s="636" t="s">
        <v>514</v>
      </c>
      <c r="B187" s="620">
        <v>0</v>
      </c>
      <c r="C187" s="620">
        <v>-1.8824700000000001</v>
      </c>
      <c r="D187" s="621">
        <v>-1.8824700000000001</v>
      </c>
      <c r="E187" s="622" t="s">
        <v>341</v>
      </c>
      <c r="F187" s="620">
        <v>0</v>
      </c>
      <c r="G187" s="621">
        <v>0</v>
      </c>
      <c r="H187" s="623">
        <v>0</v>
      </c>
      <c r="I187" s="620">
        <v>0</v>
      </c>
      <c r="J187" s="621">
        <v>0</v>
      </c>
      <c r="K187" s="624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-1.8824700000000001</v>
      </c>
      <c r="D188" s="616">
        <v>-1.8824700000000001</v>
      </c>
      <c r="E188" s="625" t="s">
        <v>341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105748.999648442</v>
      </c>
      <c r="C189" s="620">
        <v>109605.2389</v>
      </c>
      <c r="D189" s="621">
        <v>3856.2392515578699</v>
      </c>
      <c r="E189" s="627">
        <v>1.0364659643530001</v>
      </c>
      <c r="F189" s="620">
        <v>119002</v>
      </c>
      <c r="G189" s="621">
        <v>119002</v>
      </c>
      <c r="H189" s="623">
        <v>10434.92145</v>
      </c>
      <c r="I189" s="620">
        <v>120149.47409</v>
      </c>
      <c r="J189" s="621">
        <v>1147.4740899999499</v>
      </c>
      <c r="K189" s="628">
        <v>1.0096424773529999</v>
      </c>
    </row>
    <row r="190" spans="1:11" ht="14.4" customHeight="1" thickBot="1" x14ac:dyDescent="0.35">
      <c r="A190" s="637" t="s">
        <v>517</v>
      </c>
      <c r="B190" s="615">
        <v>51891.999843558398</v>
      </c>
      <c r="C190" s="615">
        <v>56248.008159999998</v>
      </c>
      <c r="D190" s="616">
        <v>4356.0083164415801</v>
      </c>
      <c r="E190" s="617">
        <v>1.0839437356349999</v>
      </c>
      <c r="F190" s="615">
        <v>58136</v>
      </c>
      <c r="G190" s="616">
        <v>58136</v>
      </c>
      <c r="H190" s="618">
        <v>4438.2823500000004</v>
      </c>
      <c r="I190" s="615">
        <v>57183.601739999998</v>
      </c>
      <c r="J190" s="616">
        <v>-952.39826000003097</v>
      </c>
      <c r="K190" s="619">
        <v>0.98361775388700001</v>
      </c>
    </row>
    <row r="191" spans="1:11" ht="14.4" customHeight="1" thickBot="1" x14ac:dyDescent="0.35">
      <c r="A191" s="637" t="s">
        <v>518</v>
      </c>
      <c r="B191" s="615">
        <v>53856.999804883701</v>
      </c>
      <c r="C191" s="615">
        <v>53357.230739999999</v>
      </c>
      <c r="D191" s="616">
        <v>-499.76906488370201</v>
      </c>
      <c r="E191" s="617">
        <v>0.99072044364300005</v>
      </c>
      <c r="F191" s="615">
        <v>60866</v>
      </c>
      <c r="G191" s="616">
        <v>60866</v>
      </c>
      <c r="H191" s="618">
        <v>5996.6391000000003</v>
      </c>
      <c r="I191" s="615">
        <v>62965.872349999998</v>
      </c>
      <c r="J191" s="616">
        <v>2099.8723499999901</v>
      </c>
      <c r="K191" s="619">
        <v>1.034499923602</v>
      </c>
    </row>
    <row r="192" spans="1:11" ht="14.4" customHeight="1" thickBot="1" x14ac:dyDescent="0.35">
      <c r="A192" s="636" t="s">
        <v>519</v>
      </c>
      <c r="B192" s="620">
        <v>0</v>
      </c>
      <c r="C192" s="620">
        <v>3897.7314200000001</v>
      </c>
      <c r="D192" s="621">
        <v>3897.7314200000001</v>
      </c>
      <c r="E192" s="622" t="s">
        <v>335</v>
      </c>
      <c r="F192" s="620">
        <v>0</v>
      </c>
      <c r="G192" s="621">
        <v>0</v>
      </c>
      <c r="H192" s="623">
        <v>0</v>
      </c>
      <c r="I192" s="620">
        <v>4364.7057999999997</v>
      </c>
      <c r="J192" s="621">
        <v>4364.7057999999997</v>
      </c>
      <c r="K192" s="624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2564.7082</v>
      </c>
      <c r="D193" s="616">
        <v>2564.7082</v>
      </c>
      <c r="E193" s="625" t="s">
        <v>341</v>
      </c>
      <c r="F193" s="615">
        <v>0</v>
      </c>
      <c r="G193" s="616">
        <v>0</v>
      </c>
      <c r="H193" s="618">
        <v>0</v>
      </c>
      <c r="I193" s="615">
        <v>235.00644</v>
      </c>
      <c r="J193" s="616">
        <v>235.00644</v>
      </c>
      <c r="K193" s="626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1333.02322</v>
      </c>
      <c r="D194" s="616">
        <v>1333.02322</v>
      </c>
      <c r="E194" s="625" t="s">
        <v>335</v>
      </c>
      <c r="F194" s="615">
        <v>0</v>
      </c>
      <c r="G194" s="616">
        <v>0</v>
      </c>
      <c r="H194" s="618">
        <v>0</v>
      </c>
      <c r="I194" s="615">
        <v>4129.6993599999996</v>
      </c>
      <c r="J194" s="616">
        <v>4129.6993599999996</v>
      </c>
      <c r="K194" s="626" t="s">
        <v>335</v>
      </c>
    </row>
    <row r="195" spans="1:11" ht="14.4" customHeight="1" thickBot="1" x14ac:dyDescent="0.35">
      <c r="A195" s="634" t="s">
        <v>522</v>
      </c>
      <c r="B195" s="615">
        <v>2044.0337618046799</v>
      </c>
      <c r="C195" s="615">
        <v>819.32741999999996</v>
      </c>
      <c r="D195" s="616">
        <v>-1224.7063418046801</v>
      </c>
      <c r="E195" s="617">
        <v>0.40083849655999998</v>
      </c>
      <c r="F195" s="615">
        <v>121.44746401305299</v>
      </c>
      <c r="G195" s="616">
        <v>121.44746401305299</v>
      </c>
      <c r="H195" s="618">
        <v>0.2</v>
      </c>
      <c r="I195" s="615">
        <v>36.424019999999999</v>
      </c>
      <c r="J195" s="616">
        <v>-85.023444013052995</v>
      </c>
      <c r="K195" s="619">
        <v>0.29991585494099998</v>
      </c>
    </row>
    <row r="196" spans="1:11" ht="14.4" customHeight="1" thickBot="1" x14ac:dyDescent="0.35">
      <c r="A196" s="635" t="s">
        <v>523</v>
      </c>
      <c r="B196" s="615">
        <v>1928.8258500945001</v>
      </c>
      <c r="C196" s="615">
        <v>754.06421</v>
      </c>
      <c r="D196" s="616">
        <v>-1174.7616400945001</v>
      </c>
      <c r="E196" s="617">
        <v>0.39094468272600003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1928.8258500945001</v>
      </c>
      <c r="C197" s="620">
        <v>754.06421</v>
      </c>
      <c r="D197" s="621">
        <v>-1174.7616400945001</v>
      </c>
      <c r="E197" s="627">
        <v>0.39094468272600003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449.15697999999998</v>
      </c>
      <c r="D198" s="616">
        <v>449.15697999999998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6.4550000000000001</v>
      </c>
      <c r="D199" s="616">
        <v>6.4550000000000001</v>
      </c>
      <c r="E199" s="625" t="s">
        <v>341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19.67606</v>
      </c>
      <c r="D200" s="616">
        <v>19.67606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165.05185</v>
      </c>
      <c r="D201" s="616">
        <v>165.05185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113.72432000000001</v>
      </c>
      <c r="D202" s="616">
        <v>113.72432000000001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40" t="s">
        <v>530</v>
      </c>
      <c r="B203" s="620">
        <v>115.207911710183</v>
      </c>
      <c r="C203" s="620">
        <v>65.263210000000001</v>
      </c>
      <c r="D203" s="621">
        <v>-49.944701710182997</v>
      </c>
      <c r="E203" s="627">
        <v>0.56648201526399999</v>
      </c>
      <c r="F203" s="620">
        <v>121.44746401305299</v>
      </c>
      <c r="G203" s="621">
        <v>121.44746401305299</v>
      </c>
      <c r="H203" s="623">
        <v>0.2</v>
      </c>
      <c r="I203" s="620">
        <v>36.424019999999999</v>
      </c>
      <c r="J203" s="621">
        <v>-85.023444013052995</v>
      </c>
      <c r="K203" s="628">
        <v>0.29991585494099998</v>
      </c>
    </row>
    <row r="204" spans="1:11" ht="14.4" customHeight="1" thickBot="1" x14ac:dyDescent="0.35">
      <c r="A204" s="636" t="s">
        <v>531</v>
      </c>
      <c r="B204" s="620">
        <v>0</v>
      </c>
      <c r="C204" s="620">
        <v>-6.9999999999999999E-4</v>
      </c>
      <c r="D204" s="621">
        <v>-6.9999999999999999E-4</v>
      </c>
      <c r="E204" s="622" t="s">
        <v>335</v>
      </c>
      <c r="F204" s="620">
        <v>0</v>
      </c>
      <c r="G204" s="621">
        <v>0</v>
      </c>
      <c r="H204" s="623">
        <v>0</v>
      </c>
      <c r="I204" s="620">
        <v>-5.9999999999999995E-4</v>
      </c>
      <c r="J204" s="621">
        <v>-5.9999999999999995E-4</v>
      </c>
      <c r="K204" s="624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-6.9999999999999999E-4</v>
      </c>
      <c r="D205" s="616">
        <v>-6.9999999999999999E-4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-5.9999999999999995E-4</v>
      </c>
      <c r="J205" s="616">
        <v>-5.9999999999999995E-4</v>
      </c>
      <c r="K205" s="626" t="s">
        <v>335</v>
      </c>
    </row>
    <row r="206" spans="1:11" ht="14.4" customHeight="1" thickBot="1" x14ac:dyDescent="0.35">
      <c r="A206" s="636" t="s">
        <v>533</v>
      </c>
      <c r="B206" s="620">
        <v>115.207911710183</v>
      </c>
      <c r="C206" s="620">
        <v>39.334910000000001</v>
      </c>
      <c r="D206" s="621">
        <v>-75.873001710183004</v>
      </c>
      <c r="E206" s="627">
        <v>0.341425423098</v>
      </c>
      <c r="F206" s="620">
        <v>121.44746401305299</v>
      </c>
      <c r="G206" s="621">
        <v>121.44746401305299</v>
      </c>
      <c r="H206" s="623">
        <v>0.2</v>
      </c>
      <c r="I206" s="620">
        <v>36.424619999999997</v>
      </c>
      <c r="J206" s="621">
        <v>-85.022844013053003</v>
      </c>
      <c r="K206" s="628">
        <v>0.29992079534900001</v>
      </c>
    </row>
    <row r="207" spans="1:11" ht="14.4" customHeight="1" thickBot="1" x14ac:dyDescent="0.35">
      <c r="A207" s="637" t="s">
        <v>534</v>
      </c>
      <c r="B207" s="615">
        <v>0</v>
      </c>
      <c r="C207" s="615">
        <v>3.1779999999999999</v>
      </c>
      <c r="D207" s="616">
        <v>3.1779999999999999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0.81759999999999999</v>
      </c>
      <c r="J207" s="616">
        <v>0.81759999999999999</v>
      </c>
      <c r="K207" s="626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4.1650600000000004</v>
      </c>
      <c r="D208" s="616">
        <v>4.1650600000000004</v>
      </c>
      <c r="E208" s="625" t="s">
        <v>341</v>
      </c>
      <c r="F208" s="615">
        <v>0</v>
      </c>
      <c r="G208" s="616">
        <v>0</v>
      </c>
      <c r="H208" s="618">
        <v>0</v>
      </c>
      <c r="I208" s="615">
        <v>26.25</v>
      </c>
      <c r="J208" s="616">
        <v>26.25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94.015637629178997</v>
      </c>
      <c r="C209" s="615">
        <v>0</v>
      </c>
      <c r="D209" s="616">
        <v>-94.015637629178997</v>
      </c>
      <c r="E209" s="617">
        <v>0</v>
      </c>
      <c r="F209" s="615">
        <v>100.28334680445801</v>
      </c>
      <c r="G209" s="616">
        <v>100.28334680445801</v>
      </c>
      <c r="H209" s="618">
        <v>0</v>
      </c>
      <c r="I209" s="615">
        <v>0</v>
      </c>
      <c r="J209" s="616">
        <v>-100.28334680445801</v>
      </c>
      <c r="K209" s="619">
        <v>0</v>
      </c>
    </row>
    <row r="210" spans="1:11" ht="14.4" customHeight="1" thickBot="1" x14ac:dyDescent="0.35">
      <c r="A210" s="637" t="s">
        <v>537</v>
      </c>
      <c r="B210" s="615">
        <v>21.164117208594998</v>
      </c>
      <c r="C210" s="615">
        <v>31.991849999999999</v>
      </c>
      <c r="D210" s="616">
        <v>10.827732791403999</v>
      </c>
      <c r="E210" s="617">
        <v>1.5116080526619999</v>
      </c>
      <c r="F210" s="615">
        <v>21.164117208594998</v>
      </c>
      <c r="G210" s="616">
        <v>21.164117208594998</v>
      </c>
      <c r="H210" s="618">
        <v>0.2</v>
      </c>
      <c r="I210" s="615">
        <v>9.3570200000000003</v>
      </c>
      <c r="J210" s="616">
        <v>-11.807097208595</v>
      </c>
      <c r="K210" s="619">
        <v>0.44211718862499999</v>
      </c>
    </row>
    <row r="211" spans="1:11" ht="14.4" customHeight="1" thickBot="1" x14ac:dyDescent="0.35">
      <c r="A211" s="636" t="s">
        <v>538</v>
      </c>
      <c r="B211" s="620">
        <v>0</v>
      </c>
      <c r="C211" s="620">
        <v>25.928999999999998</v>
      </c>
      <c r="D211" s="621">
        <v>25.928999999999998</v>
      </c>
      <c r="E211" s="622" t="s">
        <v>335</v>
      </c>
      <c r="F211" s="620">
        <v>0</v>
      </c>
      <c r="G211" s="621">
        <v>0</v>
      </c>
      <c r="H211" s="623">
        <v>0</v>
      </c>
      <c r="I211" s="620">
        <v>0</v>
      </c>
      <c r="J211" s="621">
        <v>0</v>
      </c>
      <c r="K211" s="624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25.928999999999998</v>
      </c>
      <c r="D212" s="616">
        <v>25.928999999999998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34" t="s">
        <v>540</v>
      </c>
      <c r="B213" s="615">
        <v>0</v>
      </c>
      <c r="C213" s="615">
        <v>13.4</v>
      </c>
      <c r="D213" s="616">
        <v>13.4</v>
      </c>
      <c r="E213" s="625" t="s">
        <v>341</v>
      </c>
      <c r="F213" s="615">
        <v>57</v>
      </c>
      <c r="G213" s="616">
        <v>57</v>
      </c>
      <c r="H213" s="618">
        <v>40.200000000000003</v>
      </c>
      <c r="I213" s="615">
        <v>96.8</v>
      </c>
      <c r="J213" s="616">
        <v>39.799999999999997</v>
      </c>
      <c r="K213" s="619">
        <v>1.698245614035</v>
      </c>
    </row>
    <row r="214" spans="1:11" ht="14.4" customHeight="1" thickBot="1" x14ac:dyDescent="0.35">
      <c r="A214" s="640" t="s">
        <v>541</v>
      </c>
      <c r="B214" s="620">
        <v>0</v>
      </c>
      <c r="C214" s="620">
        <v>13.4</v>
      </c>
      <c r="D214" s="621">
        <v>13.4</v>
      </c>
      <c r="E214" s="622" t="s">
        <v>341</v>
      </c>
      <c r="F214" s="620">
        <v>57</v>
      </c>
      <c r="G214" s="621">
        <v>57</v>
      </c>
      <c r="H214" s="623">
        <v>40.200000000000003</v>
      </c>
      <c r="I214" s="620">
        <v>96.8</v>
      </c>
      <c r="J214" s="621">
        <v>39.799999999999997</v>
      </c>
      <c r="K214" s="628">
        <v>1.698245614035</v>
      </c>
    </row>
    <row r="215" spans="1:11" ht="14.4" customHeight="1" thickBot="1" x14ac:dyDescent="0.35">
      <c r="A215" s="636" t="s">
        <v>542</v>
      </c>
      <c r="B215" s="620">
        <v>0</v>
      </c>
      <c r="C215" s="620">
        <v>13.4</v>
      </c>
      <c r="D215" s="621">
        <v>13.4</v>
      </c>
      <c r="E215" s="622" t="s">
        <v>341</v>
      </c>
      <c r="F215" s="620">
        <v>57</v>
      </c>
      <c r="G215" s="621">
        <v>57</v>
      </c>
      <c r="H215" s="623">
        <v>40.200000000000003</v>
      </c>
      <c r="I215" s="620">
        <v>96.8</v>
      </c>
      <c r="J215" s="621">
        <v>39.799999999999997</v>
      </c>
      <c r="K215" s="628">
        <v>1.698245614035</v>
      </c>
    </row>
    <row r="216" spans="1:11" ht="14.4" customHeight="1" thickBot="1" x14ac:dyDescent="0.35">
      <c r="A216" s="637" t="s">
        <v>543</v>
      </c>
      <c r="B216" s="615">
        <v>0</v>
      </c>
      <c r="C216" s="615">
        <v>13.4</v>
      </c>
      <c r="D216" s="616">
        <v>13.4</v>
      </c>
      <c r="E216" s="625" t="s">
        <v>341</v>
      </c>
      <c r="F216" s="615">
        <v>57</v>
      </c>
      <c r="G216" s="616">
        <v>57</v>
      </c>
      <c r="H216" s="618">
        <v>40.200000000000003</v>
      </c>
      <c r="I216" s="615">
        <v>96.8</v>
      </c>
      <c r="J216" s="616">
        <v>39.799999999999997</v>
      </c>
      <c r="K216" s="619">
        <v>1.698245614035</v>
      </c>
    </row>
    <row r="217" spans="1:11" ht="14.4" customHeight="1" thickBot="1" x14ac:dyDescent="0.35">
      <c r="A217" s="633" t="s">
        <v>544</v>
      </c>
      <c r="B217" s="615">
        <v>10321.1227792468</v>
      </c>
      <c r="C217" s="615">
        <v>9327.3032899999998</v>
      </c>
      <c r="D217" s="616">
        <v>-993.81948924676499</v>
      </c>
      <c r="E217" s="617">
        <v>0.90371013788800003</v>
      </c>
      <c r="F217" s="615">
        <v>9638.1684150836409</v>
      </c>
      <c r="G217" s="616">
        <v>9638.1684150836409</v>
      </c>
      <c r="H217" s="618">
        <v>1065.6916100000001</v>
      </c>
      <c r="I217" s="615">
        <v>10690.499879999999</v>
      </c>
      <c r="J217" s="616">
        <v>1052.3314649163599</v>
      </c>
      <c r="K217" s="619">
        <v>1.1091837597759999</v>
      </c>
    </row>
    <row r="218" spans="1:11" ht="14.4" customHeight="1" thickBot="1" x14ac:dyDescent="0.35">
      <c r="A218" s="638" t="s">
        <v>545</v>
      </c>
      <c r="B218" s="620">
        <v>10321.1227792468</v>
      </c>
      <c r="C218" s="620">
        <v>9327.3032899999998</v>
      </c>
      <c r="D218" s="621">
        <v>-993.81948924676499</v>
      </c>
      <c r="E218" s="627">
        <v>0.90371013788800003</v>
      </c>
      <c r="F218" s="620">
        <v>9638.1684150836409</v>
      </c>
      <c r="G218" s="621">
        <v>9638.1684150836409</v>
      </c>
      <c r="H218" s="623">
        <v>1065.6916100000001</v>
      </c>
      <c r="I218" s="620">
        <v>10690.499879999999</v>
      </c>
      <c r="J218" s="621">
        <v>1052.3314649163599</v>
      </c>
      <c r="K218" s="628">
        <v>1.1091837597759999</v>
      </c>
    </row>
    <row r="219" spans="1:11" ht="14.4" customHeight="1" thickBot="1" x14ac:dyDescent="0.35">
      <c r="A219" s="640" t="s">
        <v>54</v>
      </c>
      <c r="B219" s="620">
        <v>10321.1227792468</v>
      </c>
      <c r="C219" s="620">
        <v>9327.3032899999998</v>
      </c>
      <c r="D219" s="621">
        <v>-993.81948924676499</v>
      </c>
      <c r="E219" s="627">
        <v>0.90371013788800003</v>
      </c>
      <c r="F219" s="620">
        <v>9638.1684150836409</v>
      </c>
      <c r="G219" s="621">
        <v>9638.1684150836409</v>
      </c>
      <c r="H219" s="623">
        <v>1065.6916100000001</v>
      </c>
      <c r="I219" s="620">
        <v>10690.499879999999</v>
      </c>
      <c r="J219" s="621">
        <v>1052.3314649163599</v>
      </c>
      <c r="K219" s="628">
        <v>1.1091837597759999</v>
      </c>
    </row>
    <row r="220" spans="1:11" ht="14.4" customHeight="1" thickBot="1" x14ac:dyDescent="0.35">
      <c r="A220" s="636" t="s">
        <v>546</v>
      </c>
      <c r="B220" s="620">
        <v>132.99999999999801</v>
      </c>
      <c r="C220" s="620">
        <v>134.2285</v>
      </c>
      <c r="D220" s="621">
        <v>1.228500000001</v>
      </c>
      <c r="E220" s="627">
        <v>1.009236842105</v>
      </c>
      <c r="F220" s="620">
        <v>109</v>
      </c>
      <c r="G220" s="621">
        <v>109</v>
      </c>
      <c r="H220" s="623">
        <v>11.38475</v>
      </c>
      <c r="I220" s="620">
        <v>135.84700000000001</v>
      </c>
      <c r="J220" s="621">
        <v>26.847000000000001</v>
      </c>
      <c r="K220" s="628">
        <v>1.2463027522929999</v>
      </c>
    </row>
    <row r="221" spans="1:11" ht="14.4" customHeight="1" thickBot="1" x14ac:dyDescent="0.35">
      <c r="A221" s="637" t="s">
        <v>547</v>
      </c>
      <c r="B221" s="615">
        <v>132.99999999999801</v>
      </c>
      <c r="C221" s="615">
        <v>134.2285</v>
      </c>
      <c r="D221" s="616">
        <v>1.228500000001</v>
      </c>
      <c r="E221" s="617">
        <v>1.009236842105</v>
      </c>
      <c r="F221" s="615">
        <v>109</v>
      </c>
      <c r="G221" s="616">
        <v>109</v>
      </c>
      <c r="H221" s="618">
        <v>11.38475</v>
      </c>
      <c r="I221" s="615">
        <v>135.84700000000001</v>
      </c>
      <c r="J221" s="616">
        <v>26.847000000000001</v>
      </c>
      <c r="K221" s="619">
        <v>1.2463027522929999</v>
      </c>
    </row>
    <row r="222" spans="1:11" ht="14.4" customHeight="1" thickBot="1" x14ac:dyDescent="0.35">
      <c r="A222" s="636" t="s">
        <v>548</v>
      </c>
      <c r="B222" s="620">
        <v>1380.81389022242</v>
      </c>
      <c r="C222" s="620">
        <v>1176.2829999999999</v>
      </c>
      <c r="D222" s="621">
        <v>-204.53089022241701</v>
      </c>
      <c r="E222" s="627">
        <v>0.85187656955699997</v>
      </c>
      <c r="F222" s="620">
        <v>1188.16841508364</v>
      </c>
      <c r="G222" s="621">
        <v>1188.16841508364</v>
      </c>
      <c r="H222" s="623">
        <v>141.58976000000001</v>
      </c>
      <c r="I222" s="620">
        <v>1618.9573</v>
      </c>
      <c r="J222" s="621">
        <v>430.78888491636098</v>
      </c>
      <c r="K222" s="628">
        <v>1.3625655079250001</v>
      </c>
    </row>
    <row r="223" spans="1:11" ht="14.4" customHeight="1" thickBot="1" x14ac:dyDescent="0.35">
      <c r="A223" s="637" t="s">
        <v>549</v>
      </c>
      <c r="B223" s="615">
        <v>1380.81389022242</v>
      </c>
      <c r="C223" s="615">
        <v>1176.2829999999999</v>
      </c>
      <c r="D223" s="616">
        <v>-204.53089022241701</v>
      </c>
      <c r="E223" s="617">
        <v>0.85187656955699997</v>
      </c>
      <c r="F223" s="615">
        <v>1188.16841508364</v>
      </c>
      <c r="G223" s="616">
        <v>1188.16841508364</v>
      </c>
      <c r="H223" s="618">
        <v>141.58976000000001</v>
      </c>
      <c r="I223" s="615">
        <v>1618.9573</v>
      </c>
      <c r="J223" s="616">
        <v>430.78888491636098</v>
      </c>
      <c r="K223" s="619">
        <v>1.3625655079250001</v>
      </c>
    </row>
    <row r="224" spans="1:11" ht="14.4" customHeight="1" thickBot="1" x14ac:dyDescent="0.35">
      <c r="A224" s="636" t="s">
        <v>550</v>
      </c>
      <c r="B224" s="620">
        <v>1487.3088890244401</v>
      </c>
      <c r="C224" s="620">
        <v>1588.6826000000001</v>
      </c>
      <c r="D224" s="621">
        <v>101.373710975555</v>
      </c>
      <c r="E224" s="627">
        <v>1.0681591508820001</v>
      </c>
      <c r="F224" s="620">
        <v>1732</v>
      </c>
      <c r="G224" s="621">
        <v>1732</v>
      </c>
      <c r="H224" s="623">
        <v>109.79640000000001</v>
      </c>
      <c r="I224" s="620">
        <v>1434.9261899999999</v>
      </c>
      <c r="J224" s="621">
        <v>-297.07380999999998</v>
      </c>
      <c r="K224" s="628">
        <v>0.82847932447999995</v>
      </c>
    </row>
    <row r="225" spans="1:11" ht="14.4" customHeight="1" thickBot="1" x14ac:dyDescent="0.35">
      <c r="A225" s="637" t="s">
        <v>551</v>
      </c>
      <c r="B225" s="615">
        <v>1487.3088890244401</v>
      </c>
      <c r="C225" s="615">
        <v>1588.6826000000001</v>
      </c>
      <c r="D225" s="616">
        <v>101.373710975555</v>
      </c>
      <c r="E225" s="617">
        <v>1.0681591508820001</v>
      </c>
      <c r="F225" s="615">
        <v>1732</v>
      </c>
      <c r="G225" s="616">
        <v>1732</v>
      </c>
      <c r="H225" s="618">
        <v>109.79640000000001</v>
      </c>
      <c r="I225" s="615">
        <v>1434.9261899999999</v>
      </c>
      <c r="J225" s="616">
        <v>-297.07380999999998</v>
      </c>
      <c r="K225" s="619">
        <v>0.82847932447999995</v>
      </c>
    </row>
    <row r="226" spans="1:11" ht="14.4" customHeight="1" thickBot="1" x14ac:dyDescent="0.35">
      <c r="A226" s="636" t="s">
        <v>552</v>
      </c>
      <c r="B226" s="620">
        <v>0</v>
      </c>
      <c r="C226" s="620">
        <v>6.7789999999999999</v>
      </c>
      <c r="D226" s="621">
        <v>6.7789999999999999</v>
      </c>
      <c r="E226" s="622" t="s">
        <v>335</v>
      </c>
      <c r="F226" s="620">
        <v>0</v>
      </c>
      <c r="G226" s="621">
        <v>0</v>
      </c>
      <c r="H226" s="623">
        <v>0.315</v>
      </c>
      <c r="I226" s="620">
        <v>6.0620000000000003</v>
      </c>
      <c r="J226" s="621">
        <v>6.0620000000000003</v>
      </c>
      <c r="K226" s="624" t="s">
        <v>341</v>
      </c>
    </row>
    <row r="227" spans="1:11" ht="14.4" customHeight="1" thickBot="1" x14ac:dyDescent="0.35">
      <c r="A227" s="637" t="s">
        <v>553</v>
      </c>
      <c r="B227" s="615">
        <v>0</v>
      </c>
      <c r="C227" s="615">
        <v>6.7789999999999999</v>
      </c>
      <c r="D227" s="616">
        <v>6.7789999999999999</v>
      </c>
      <c r="E227" s="625" t="s">
        <v>335</v>
      </c>
      <c r="F227" s="615">
        <v>0</v>
      </c>
      <c r="G227" s="616">
        <v>0</v>
      </c>
      <c r="H227" s="618">
        <v>0.315</v>
      </c>
      <c r="I227" s="615">
        <v>6.0620000000000003</v>
      </c>
      <c r="J227" s="616">
        <v>6.0620000000000003</v>
      </c>
      <c r="K227" s="626" t="s">
        <v>341</v>
      </c>
    </row>
    <row r="228" spans="1:11" ht="14.4" customHeight="1" thickBot="1" x14ac:dyDescent="0.35">
      <c r="A228" s="636" t="s">
        <v>554</v>
      </c>
      <c r="B228" s="620">
        <v>828.99999999999</v>
      </c>
      <c r="C228" s="620">
        <v>736.00156000000004</v>
      </c>
      <c r="D228" s="621">
        <v>-92.998439999989003</v>
      </c>
      <c r="E228" s="627">
        <v>0.88781852834700004</v>
      </c>
      <c r="F228" s="620">
        <v>1039</v>
      </c>
      <c r="G228" s="621">
        <v>1039</v>
      </c>
      <c r="H228" s="623">
        <v>110.34249</v>
      </c>
      <c r="I228" s="620">
        <v>914.09703999999999</v>
      </c>
      <c r="J228" s="621">
        <v>-124.90295999999999</v>
      </c>
      <c r="K228" s="628">
        <v>0.87978540904699998</v>
      </c>
    </row>
    <row r="229" spans="1:11" ht="14.4" customHeight="1" thickBot="1" x14ac:dyDescent="0.35">
      <c r="A229" s="637" t="s">
        <v>555</v>
      </c>
      <c r="B229" s="615">
        <v>828.99999999999</v>
      </c>
      <c r="C229" s="615">
        <v>735.72496000000001</v>
      </c>
      <c r="D229" s="616">
        <v>-93.275039999989005</v>
      </c>
      <c r="E229" s="617">
        <v>0.88748487334100001</v>
      </c>
      <c r="F229" s="615">
        <v>1024</v>
      </c>
      <c r="G229" s="616">
        <v>1024</v>
      </c>
      <c r="H229" s="618">
        <v>108.31732</v>
      </c>
      <c r="I229" s="615">
        <v>896.66434000000004</v>
      </c>
      <c r="J229" s="616">
        <v>-127.33566</v>
      </c>
      <c r="K229" s="619">
        <v>0.87564876953100002</v>
      </c>
    </row>
    <row r="230" spans="1:11" ht="14.4" customHeight="1" thickBot="1" x14ac:dyDescent="0.35">
      <c r="A230" s="637" t="s">
        <v>556</v>
      </c>
      <c r="B230" s="615">
        <v>0</v>
      </c>
      <c r="C230" s="615">
        <v>0.27660000000000001</v>
      </c>
      <c r="D230" s="616">
        <v>0.27660000000000001</v>
      </c>
      <c r="E230" s="625" t="s">
        <v>335</v>
      </c>
      <c r="F230" s="615">
        <v>15</v>
      </c>
      <c r="G230" s="616">
        <v>15</v>
      </c>
      <c r="H230" s="618">
        <v>2.0251700000000001</v>
      </c>
      <c r="I230" s="615">
        <v>17.432700000000001</v>
      </c>
      <c r="J230" s="616">
        <v>2.4327000000000001</v>
      </c>
      <c r="K230" s="619">
        <v>1.16218</v>
      </c>
    </row>
    <row r="231" spans="1:11" ht="14.4" customHeight="1" thickBot="1" x14ac:dyDescent="0.35">
      <c r="A231" s="636" t="s">
        <v>557</v>
      </c>
      <c r="B231" s="620">
        <v>0</v>
      </c>
      <c r="C231" s="620">
        <v>515.42152999999996</v>
      </c>
      <c r="D231" s="621">
        <v>515.42152999999996</v>
      </c>
      <c r="E231" s="622" t="s">
        <v>335</v>
      </c>
      <c r="F231" s="620">
        <v>0</v>
      </c>
      <c r="G231" s="621">
        <v>0</v>
      </c>
      <c r="H231" s="623">
        <v>38.143169999999998</v>
      </c>
      <c r="I231" s="620">
        <v>571.13761999999997</v>
      </c>
      <c r="J231" s="621">
        <v>571.13761999999997</v>
      </c>
      <c r="K231" s="624" t="s">
        <v>341</v>
      </c>
    </row>
    <row r="232" spans="1:11" ht="14.4" customHeight="1" thickBot="1" x14ac:dyDescent="0.35">
      <c r="A232" s="637" t="s">
        <v>558</v>
      </c>
      <c r="B232" s="615">
        <v>0</v>
      </c>
      <c r="C232" s="615">
        <v>515.42152999999996</v>
      </c>
      <c r="D232" s="616">
        <v>515.42152999999996</v>
      </c>
      <c r="E232" s="625" t="s">
        <v>335</v>
      </c>
      <c r="F232" s="615">
        <v>0</v>
      </c>
      <c r="G232" s="616">
        <v>0</v>
      </c>
      <c r="H232" s="618">
        <v>38.143169999999998</v>
      </c>
      <c r="I232" s="615">
        <v>571.13761999999997</v>
      </c>
      <c r="J232" s="616">
        <v>571.13761999999997</v>
      </c>
      <c r="K232" s="626" t="s">
        <v>341</v>
      </c>
    </row>
    <row r="233" spans="1:11" ht="14.4" customHeight="1" thickBot="1" x14ac:dyDescent="0.35">
      <c r="A233" s="636" t="s">
        <v>559</v>
      </c>
      <c r="B233" s="620">
        <v>6490.99999999992</v>
      </c>
      <c r="C233" s="620">
        <v>5169.9071000000004</v>
      </c>
      <c r="D233" s="621">
        <v>-1321.0928999999201</v>
      </c>
      <c r="E233" s="627">
        <v>0.79647313202799996</v>
      </c>
      <c r="F233" s="620">
        <v>5570</v>
      </c>
      <c r="G233" s="621">
        <v>5570</v>
      </c>
      <c r="H233" s="623">
        <v>654.12004000000002</v>
      </c>
      <c r="I233" s="620">
        <v>6009.4727300000004</v>
      </c>
      <c r="J233" s="621">
        <v>439.47273000000098</v>
      </c>
      <c r="K233" s="628">
        <v>1.078899951526</v>
      </c>
    </row>
    <row r="234" spans="1:11" ht="14.4" customHeight="1" thickBot="1" x14ac:dyDescent="0.35">
      <c r="A234" s="637" t="s">
        <v>560</v>
      </c>
      <c r="B234" s="615">
        <v>6490.99999999992</v>
      </c>
      <c r="C234" s="615">
        <v>5169.9071000000004</v>
      </c>
      <c r="D234" s="616">
        <v>-1321.0928999999201</v>
      </c>
      <c r="E234" s="617">
        <v>0.79647313202799996</v>
      </c>
      <c r="F234" s="615">
        <v>5570</v>
      </c>
      <c r="G234" s="616">
        <v>5570</v>
      </c>
      <c r="H234" s="618">
        <v>654.12004000000002</v>
      </c>
      <c r="I234" s="615">
        <v>6009.4727300000004</v>
      </c>
      <c r="J234" s="616">
        <v>439.47273000000098</v>
      </c>
      <c r="K234" s="619">
        <v>1.078899951526</v>
      </c>
    </row>
    <row r="235" spans="1:11" ht="14.4" customHeight="1" thickBot="1" x14ac:dyDescent="0.35">
      <c r="A235" s="641"/>
      <c r="B235" s="615">
        <v>-28128.626008470099</v>
      </c>
      <c r="C235" s="615">
        <v>-21882.794839999999</v>
      </c>
      <c r="D235" s="616">
        <v>6245.8311684701002</v>
      </c>
      <c r="E235" s="617">
        <v>0.77795463004099996</v>
      </c>
      <c r="F235" s="615">
        <v>-23486.492470070301</v>
      </c>
      <c r="G235" s="616">
        <v>-23486.492470070301</v>
      </c>
      <c r="H235" s="618">
        <v>978.57794000000104</v>
      </c>
      <c r="I235" s="615">
        <v>-24855.739250000101</v>
      </c>
      <c r="J235" s="616">
        <v>-1369.2467799297799</v>
      </c>
      <c r="K235" s="619">
        <v>1.0582993302070001</v>
      </c>
    </row>
    <row r="236" spans="1:11" ht="14.4" customHeight="1" thickBot="1" x14ac:dyDescent="0.35">
      <c r="A236" s="642" t="s">
        <v>66</v>
      </c>
      <c r="B236" s="629">
        <v>-28128.626008470099</v>
      </c>
      <c r="C236" s="629">
        <v>-21882.794839999999</v>
      </c>
      <c r="D236" s="630">
        <v>6245.8311684701403</v>
      </c>
      <c r="E236" s="631">
        <v>-0.85406836179900003</v>
      </c>
      <c r="F236" s="629">
        <v>-23486.492470070301</v>
      </c>
      <c r="G236" s="630">
        <v>-23486.492470070301</v>
      </c>
      <c r="H236" s="629">
        <v>978.57794000000104</v>
      </c>
      <c r="I236" s="629">
        <v>-24855.739249999999</v>
      </c>
      <c r="J236" s="630">
        <v>-1369.2467799297699</v>
      </c>
      <c r="K236" s="632">
        <v>1.0582993302070001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561</v>
      </c>
      <c r="B5" s="644" t="s">
        <v>562</v>
      </c>
      <c r="C5" s="645" t="s">
        <v>563</v>
      </c>
      <c r="D5" s="645" t="s">
        <v>563</v>
      </c>
      <c r="E5" s="645"/>
      <c r="F5" s="645" t="s">
        <v>563</v>
      </c>
      <c r="G5" s="645" t="s">
        <v>563</v>
      </c>
      <c r="H5" s="645" t="s">
        <v>563</v>
      </c>
      <c r="I5" s="646" t="s">
        <v>563</v>
      </c>
      <c r="J5" s="647" t="s">
        <v>74</v>
      </c>
    </row>
    <row r="6" spans="1:10" ht="14.4" customHeight="1" x14ac:dyDescent="0.3">
      <c r="A6" s="643" t="s">
        <v>561</v>
      </c>
      <c r="B6" s="644" t="s">
        <v>344</v>
      </c>
      <c r="C6" s="645">
        <v>4894.8289200000008</v>
      </c>
      <c r="D6" s="645">
        <v>4258.1758700000009</v>
      </c>
      <c r="E6" s="645"/>
      <c r="F6" s="645">
        <v>4389.7611600000018</v>
      </c>
      <c r="G6" s="645">
        <v>4201.0118969765608</v>
      </c>
      <c r="H6" s="645">
        <v>188.74926302344102</v>
      </c>
      <c r="I6" s="646">
        <v>1.0449294759577525</v>
      </c>
      <c r="J6" s="647" t="s">
        <v>1</v>
      </c>
    </row>
    <row r="7" spans="1:10" ht="14.4" customHeight="1" x14ac:dyDescent="0.3">
      <c r="A7" s="643" t="s">
        <v>561</v>
      </c>
      <c r="B7" s="644" t="s">
        <v>345</v>
      </c>
      <c r="C7" s="645">
        <v>528.23634000000004</v>
      </c>
      <c r="D7" s="645">
        <v>445.72645999999997</v>
      </c>
      <c r="E7" s="645"/>
      <c r="F7" s="645">
        <v>371.85485</v>
      </c>
      <c r="G7" s="645">
        <v>445.06053804256294</v>
      </c>
      <c r="H7" s="645">
        <v>-73.20568804256294</v>
      </c>
      <c r="I7" s="646">
        <v>0.83551521245956439</v>
      </c>
      <c r="J7" s="647" t="s">
        <v>1</v>
      </c>
    </row>
    <row r="8" spans="1:10" ht="14.4" customHeight="1" x14ac:dyDescent="0.3">
      <c r="A8" s="643" t="s">
        <v>561</v>
      </c>
      <c r="B8" s="644" t="s">
        <v>346</v>
      </c>
      <c r="C8" s="645">
        <v>19.799999999999997</v>
      </c>
      <c r="D8" s="645">
        <v>7.6840799999999998</v>
      </c>
      <c r="E8" s="645"/>
      <c r="F8" s="645">
        <v>0</v>
      </c>
      <c r="G8" s="645">
        <v>7.4859190879800002</v>
      </c>
      <c r="H8" s="645">
        <v>-7.4859190879800002</v>
      </c>
      <c r="I8" s="646">
        <v>0</v>
      </c>
      <c r="J8" s="647" t="s">
        <v>1</v>
      </c>
    </row>
    <row r="9" spans="1:10" ht="14.4" customHeight="1" x14ac:dyDescent="0.3">
      <c r="A9" s="643" t="s">
        <v>561</v>
      </c>
      <c r="B9" s="644" t="s">
        <v>347</v>
      </c>
      <c r="C9" s="645">
        <v>299.07896</v>
      </c>
      <c r="D9" s="645">
        <v>435.69243999999992</v>
      </c>
      <c r="E9" s="645"/>
      <c r="F9" s="645">
        <v>334.59685999999999</v>
      </c>
      <c r="G9" s="645">
        <v>435.00381959075298</v>
      </c>
      <c r="H9" s="645">
        <v>-100.40695959075299</v>
      </c>
      <c r="I9" s="646">
        <v>0.76918142998097161</v>
      </c>
      <c r="J9" s="647" t="s">
        <v>1</v>
      </c>
    </row>
    <row r="10" spans="1:10" ht="14.4" customHeight="1" x14ac:dyDescent="0.3">
      <c r="A10" s="643" t="s">
        <v>561</v>
      </c>
      <c r="B10" s="644" t="s">
        <v>348</v>
      </c>
      <c r="C10" s="645">
        <v>1.9347399999999999</v>
      </c>
      <c r="D10" s="645">
        <v>7.9175700000000004</v>
      </c>
      <c r="E10" s="645"/>
      <c r="F10" s="645">
        <v>18.505330000000001</v>
      </c>
      <c r="G10" s="645">
        <v>7.4152632684080011</v>
      </c>
      <c r="H10" s="645">
        <v>11.090066731592</v>
      </c>
      <c r="I10" s="646">
        <v>2.4955728920428406</v>
      </c>
      <c r="J10" s="647" t="s">
        <v>1</v>
      </c>
    </row>
    <row r="11" spans="1:10" ht="14.4" customHeight="1" x14ac:dyDescent="0.3">
      <c r="A11" s="643" t="s">
        <v>561</v>
      </c>
      <c r="B11" s="644" t="s">
        <v>564</v>
      </c>
      <c r="C11" s="645">
        <v>101.9999</v>
      </c>
      <c r="D11" s="645">
        <v>0</v>
      </c>
      <c r="E11" s="645"/>
      <c r="F11" s="645" t="s">
        <v>563</v>
      </c>
      <c r="G11" s="645" t="s">
        <v>563</v>
      </c>
      <c r="H11" s="645" t="s">
        <v>563</v>
      </c>
      <c r="I11" s="646" t="s">
        <v>563</v>
      </c>
      <c r="J11" s="647" t="s">
        <v>1</v>
      </c>
    </row>
    <row r="12" spans="1:10" ht="14.4" customHeight="1" x14ac:dyDescent="0.3">
      <c r="A12" s="643" t="s">
        <v>561</v>
      </c>
      <c r="B12" s="644" t="s">
        <v>349</v>
      </c>
      <c r="C12" s="645">
        <v>686.07411000000002</v>
      </c>
      <c r="D12" s="645">
        <v>554.212869999997</v>
      </c>
      <c r="E12" s="645"/>
      <c r="F12" s="645">
        <v>622.39345000000003</v>
      </c>
      <c r="G12" s="645">
        <v>504.35004290439701</v>
      </c>
      <c r="H12" s="645">
        <v>118.04340709560302</v>
      </c>
      <c r="I12" s="646">
        <v>1.2340505542853279</v>
      </c>
      <c r="J12" s="647" t="s">
        <v>1</v>
      </c>
    </row>
    <row r="13" spans="1:10" ht="14.4" customHeight="1" x14ac:dyDescent="0.3">
      <c r="A13" s="643" t="s">
        <v>561</v>
      </c>
      <c r="B13" s="644" t="s">
        <v>350</v>
      </c>
      <c r="C13" s="645">
        <v>139.86658000000003</v>
      </c>
      <c r="D13" s="645">
        <v>70.61878999999999</v>
      </c>
      <c r="E13" s="645"/>
      <c r="F13" s="645">
        <v>24.277089999999998</v>
      </c>
      <c r="G13" s="645">
        <v>51.003457957054003</v>
      </c>
      <c r="H13" s="645">
        <v>-26.726367957054006</v>
      </c>
      <c r="I13" s="646">
        <v>0.47598909902230208</v>
      </c>
      <c r="J13" s="647" t="s">
        <v>1</v>
      </c>
    </row>
    <row r="14" spans="1:10" ht="14.4" customHeight="1" x14ac:dyDescent="0.3">
      <c r="A14" s="643" t="s">
        <v>561</v>
      </c>
      <c r="B14" s="644" t="s">
        <v>351</v>
      </c>
      <c r="C14" s="645">
        <v>316.06596999999999</v>
      </c>
      <c r="D14" s="645">
        <v>279.82059999999899</v>
      </c>
      <c r="E14" s="645"/>
      <c r="F14" s="645">
        <v>283.10723000000002</v>
      </c>
      <c r="G14" s="645">
        <v>267.71029610070201</v>
      </c>
      <c r="H14" s="645">
        <v>15.396933899298006</v>
      </c>
      <c r="I14" s="646">
        <v>1.057513417016678</v>
      </c>
      <c r="J14" s="647" t="s">
        <v>1</v>
      </c>
    </row>
    <row r="15" spans="1:10" ht="14.4" customHeight="1" x14ac:dyDescent="0.3">
      <c r="A15" s="643" t="s">
        <v>561</v>
      </c>
      <c r="B15" s="644" t="s">
        <v>565</v>
      </c>
      <c r="C15" s="645">
        <v>6987.8855199999998</v>
      </c>
      <c r="D15" s="645">
        <v>6059.8486799999955</v>
      </c>
      <c r="E15" s="645"/>
      <c r="F15" s="645">
        <v>6044.4959699999999</v>
      </c>
      <c r="G15" s="645">
        <v>5919.0412339284176</v>
      </c>
      <c r="H15" s="645">
        <v>125.45473607158237</v>
      </c>
      <c r="I15" s="646">
        <v>1.0211951110177213</v>
      </c>
      <c r="J15" s="647" t="s">
        <v>566</v>
      </c>
    </row>
    <row r="17" spans="1:10" ht="14.4" customHeight="1" x14ac:dyDescent="0.3">
      <c r="A17" s="643" t="s">
        <v>561</v>
      </c>
      <c r="B17" s="644" t="s">
        <v>562</v>
      </c>
      <c r="C17" s="645" t="s">
        <v>563</v>
      </c>
      <c r="D17" s="645" t="s">
        <v>563</v>
      </c>
      <c r="E17" s="645"/>
      <c r="F17" s="645" t="s">
        <v>563</v>
      </c>
      <c r="G17" s="645" t="s">
        <v>563</v>
      </c>
      <c r="H17" s="645" t="s">
        <v>563</v>
      </c>
      <c r="I17" s="646" t="s">
        <v>563</v>
      </c>
      <c r="J17" s="647" t="s">
        <v>74</v>
      </c>
    </row>
    <row r="18" spans="1:10" ht="14.4" customHeight="1" x14ac:dyDescent="0.3">
      <c r="A18" s="643" t="s">
        <v>567</v>
      </c>
      <c r="B18" s="644" t="s">
        <v>568</v>
      </c>
      <c r="C18" s="645" t="s">
        <v>563</v>
      </c>
      <c r="D18" s="645" t="s">
        <v>563</v>
      </c>
      <c r="E18" s="645"/>
      <c r="F18" s="645" t="s">
        <v>563</v>
      </c>
      <c r="G18" s="645" t="s">
        <v>563</v>
      </c>
      <c r="H18" s="645" t="s">
        <v>563</v>
      </c>
      <c r="I18" s="646" t="s">
        <v>563</v>
      </c>
      <c r="J18" s="647" t="s">
        <v>0</v>
      </c>
    </row>
    <row r="19" spans="1:10" ht="14.4" customHeight="1" x14ac:dyDescent="0.3">
      <c r="A19" s="643" t="s">
        <v>567</v>
      </c>
      <c r="B19" s="644" t="s">
        <v>344</v>
      </c>
      <c r="C19" s="645">
        <v>231.05269000000001</v>
      </c>
      <c r="D19" s="645">
        <v>208.74907999999996</v>
      </c>
      <c r="E19" s="645"/>
      <c r="F19" s="645">
        <v>194.54962999999998</v>
      </c>
      <c r="G19" s="645">
        <v>208.76082409805502</v>
      </c>
      <c r="H19" s="645">
        <v>-14.211194098055046</v>
      </c>
      <c r="I19" s="646">
        <v>0.93192595325557803</v>
      </c>
      <c r="J19" s="647" t="s">
        <v>1</v>
      </c>
    </row>
    <row r="20" spans="1:10" ht="14.4" customHeight="1" x14ac:dyDescent="0.3">
      <c r="A20" s="643" t="s">
        <v>567</v>
      </c>
      <c r="B20" s="644" t="s">
        <v>347</v>
      </c>
      <c r="C20" s="645">
        <v>42.863999999999997</v>
      </c>
      <c r="D20" s="645">
        <v>0</v>
      </c>
      <c r="E20" s="645"/>
      <c r="F20" s="645" t="s">
        <v>563</v>
      </c>
      <c r="G20" s="645" t="s">
        <v>563</v>
      </c>
      <c r="H20" s="645" t="s">
        <v>563</v>
      </c>
      <c r="I20" s="646" t="s">
        <v>563</v>
      </c>
      <c r="J20" s="647" t="s">
        <v>1</v>
      </c>
    </row>
    <row r="21" spans="1:10" ht="14.4" customHeight="1" x14ac:dyDescent="0.3">
      <c r="A21" s="643" t="s">
        <v>567</v>
      </c>
      <c r="B21" s="644" t="s">
        <v>349</v>
      </c>
      <c r="C21" s="645">
        <v>155.04811000000004</v>
      </c>
      <c r="D21" s="645">
        <v>76.157199999998994</v>
      </c>
      <c r="E21" s="645"/>
      <c r="F21" s="645">
        <v>141.90927000000002</v>
      </c>
      <c r="G21" s="645">
        <v>122.992982587489</v>
      </c>
      <c r="H21" s="645">
        <v>18.916287412511025</v>
      </c>
      <c r="I21" s="646">
        <v>1.1537997291760547</v>
      </c>
      <c r="J21" s="647" t="s">
        <v>1</v>
      </c>
    </row>
    <row r="22" spans="1:10" ht="14.4" customHeight="1" x14ac:dyDescent="0.3">
      <c r="A22" s="643" t="s">
        <v>567</v>
      </c>
      <c r="B22" s="644" t="s">
        <v>350</v>
      </c>
      <c r="C22" s="645">
        <v>0.38990000000000002</v>
      </c>
      <c r="D22" s="645">
        <v>0</v>
      </c>
      <c r="E22" s="645"/>
      <c r="F22" s="645" t="s">
        <v>563</v>
      </c>
      <c r="G22" s="645" t="s">
        <v>563</v>
      </c>
      <c r="H22" s="645" t="s">
        <v>563</v>
      </c>
      <c r="I22" s="646" t="s">
        <v>563</v>
      </c>
      <c r="J22" s="647" t="s">
        <v>1</v>
      </c>
    </row>
    <row r="23" spans="1:10" ht="14.4" customHeight="1" x14ac:dyDescent="0.3">
      <c r="A23" s="643" t="s">
        <v>567</v>
      </c>
      <c r="B23" s="644" t="s">
        <v>351</v>
      </c>
      <c r="C23" s="645">
        <v>32.641059999999996</v>
      </c>
      <c r="D23" s="645">
        <v>30.49192</v>
      </c>
      <c r="E23" s="645"/>
      <c r="F23" s="645">
        <v>30.662459999999999</v>
      </c>
      <c r="G23" s="645">
        <v>29.172265844182999</v>
      </c>
      <c r="H23" s="645">
        <v>1.4901941558170009</v>
      </c>
      <c r="I23" s="646">
        <v>1.0510825646446709</v>
      </c>
      <c r="J23" s="647" t="s">
        <v>1</v>
      </c>
    </row>
    <row r="24" spans="1:10" ht="14.4" customHeight="1" x14ac:dyDescent="0.3">
      <c r="A24" s="643" t="s">
        <v>567</v>
      </c>
      <c r="B24" s="644" t="s">
        <v>569</v>
      </c>
      <c r="C24" s="645">
        <v>461.99576000000008</v>
      </c>
      <c r="D24" s="645">
        <v>315.39819999999895</v>
      </c>
      <c r="E24" s="645"/>
      <c r="F24" s="645">
        <v>367.12135999999998</v>
      </c>
      <c r="G24" s="645">
        <v>360.92607252972704</v>
      </c>
      <c r="H24" s="645">
        <v>6.1952874702729446</v>
      </c>
      <c r="I24" s="646">
        <v>1.0171649762702102</v>
      </c>
      <c r="J24" s="647" t="s">
        <v>570</v>
      </c>
    </row>
    <row r="25" spans="1:10" ht="14.4" customHeight="1" x14ac:dyDescent="0.3">
      <c r="A25" s="643" t="s">
        <v>563</v>
      </c>
      <c r="B25" s="644" t="s">
        <v>563</v>
      </c>
      <c r="C25" s="645" t="s">
        <v>563</v>
      </c>
      <c r="D25" s="645" t="s">
        <v>563</v>
      </c>
      <c r="E25" s="645"/>
      <c r="F25" s="645" t="s">
        <v>563</v>
      </c>
      <c r="G25" s="645" t="s">
        <v>563</v>
      </c>
      <c r="H25" s="645" t="s">
        <v>563</v>
      </c>
      <c r="I25" s="646" t="s">
        <v>563</v>
      </c>
      <c r="J25" s="647" t="s">
        <v>571</v>
      </c>
    </row>
    <row r="26" spans="1:10" ht="14.4" customHeight="1" x14ac:dyDescent="0.3">
      <c r="A26" s="643" t="s">
        <v>572</v>
      </c>
      <c r="B26" s="644" t="s">
        <v>573</v>
      </c>
      <c r="C26" s="645" t="s">
        <v>563</v>
      </c>
      <c r="D26" s="645" t="s">
        <v>563</v>
      </c>
      <c r="E26" s="645"/>
      <c r="F26" s="645" t="s">
        <v>563</v>
      </c>
      <c r="G26" s="645" t="s">
        <v>563</v>
      </c>
      <c r="H26" s="645" t="s">
        <v>563</v>
      </c>
      <c r="I26" s="646" t="s">
        <v>563</v>
      </c>
      <c r="J26" s="647" t="s">
        <v>0</v>
      </c>
    </row>
    <row r="27" spans="1:10" ht="14.4" customHeight="1" x14ac:dyDescent="0.3">
      <c r="A27" s="643" t="s">
        <v>572</v>
      </c>
      <c r="B27" s="644" t="s">
        <v>344</v>
      </c>
      <c r="C27" s="645">
        <v>299.20431000000008</v>
      </c>
      <c r="D27" s="645">
        <v>286.55653999999998</v>
      </c>
      <c r="E27" s="645"/>
      <c r="F27" s="645">
        <v>286.70256999999998</v>
      </c>
      <c r="G27" s="645">
        <v>286.57266149909299</v>
      </c>
      <c r="H27" s="645">
        <v>0.12990850090699269</v>
      </c>
      <c r="I27" s="646">
        <v>1.0004533178434656</v>
      </c>
      <c r="J27" s="647" t="s">
        <v>1</v>
      </c>
    </row>
    <row r="28" spans="1:10" ht="14.4" customHeight="1" x14ac:dyDescent="0.3">
      <c r="A28" s="643" t="s">
        <v>572</v>
      </c>
      <c r="B28" s="644" t="s">
        <v>345</v>
      </c>
      <c r="C28" s="645">
        <v>2.5143999999999997</v>
      </c>
      <c r="D28" s="645">
        <v>0</v>
      </c>
      <c r="E28" s="645"/>
      <c r="F28" s="645" t="s">
        <v>563</v>
      </c>
      <c r="G28" s="645" t="s">
        <v>563</v>
      </c>
      <c r="H28" s="645" t="s">
        <v>563</v>
      </c>
      <c r="I28" s="646" t="s">
        <v>563</v>
      </c>
      <c r="J28" s="647" t="s">
        <v>1</v>
      </c>
    </row>
    <row r="29" spans="1:10" ht="14.4" customHeight="1" x14ac:dyDescent="0.3">
      <c r="A29" s="643" t="s">
        <v>572</v>
      </c>
      <c r="B29" s="644" t="s">
        <v>349</v>
      </c>
      <c r="C29" s="645">
        <v>69.366759999999999</v>
      </c>
      <c r="D29" s="645">
        <v>68.590239999999</v>
      </c>
      <c r="E29" s="645"/>
      <c r="F29" s="645">
        <v>104.49277000000001</v>
      </c>
      <c r="G29" s="645">
        <v>69.424191295099007</v>
      </c>
      <c r="H29" s="645">
        <v>35.068578704901</v>
      </c>
      <c r="I29" s="646">
        <v>1.5051348535820346</v>
      </c>
      <c r="J29" s="647" t="s">
        <v>1</v>
      </c>
    </row>
    <row r="30" spans="1:10" ht="14.4" customHeight="1" x14ac:dyDescent="0.3">
      <c r="A30" s="643" t="s">
        <v>572</v>
      </c>
      <c r="B30" s="644" t="s">
        <v>350</v>
      </c>
      <c r="C30" s="645">
        <v>2.7628900000000001</v>
      </c>
      <c r="D30" s="645">
        <v>0.54370999999999992</v>
      </c>
      <c r="E30" s="645"/>
      <c r="F30" s="645">
        <v>0.31459999999999999</v>
      </c>
      <c r="G30" s="645">
        <v>0.54948013872400003</v>
      </c>
      <c r="H30" s="645">
        <v>-0.23488013872400004</v>
      </c>
      <c r="I30" s="646">
        <v>0.57254116723957027</v>
      </c>
      <c r="J30" s="647" t="s">
        <v>1</v>
      </c>
    </row>
    <row r="31" spans="1:10" ht="14.4" customHeight="1" x14ac:dyDescent="0.3">
      <c r="A31" s="643" t="s">
        <v>572</v>
      </c>
      <c r="B31" s="644" t="s">
        <v>351</v>
      </c>
      <c r="C31" s="645">
        <v>2.7737599999999998</v>
      </c>
      <c r="D31" s="645">
        <v>0</v>
      </c>
      <c r="E31" s="645"/>
      <c r="F31" s="645" t="s">
        <v>563</v>
      </c>
      <c r="G31" s="645" t="s">
        <v>563</v>
      </c>
      <c r="H31" s="645" t="s">
        <v>563</v>
      </c>
      <c r="I31" s="646" t="s">
        <v>563</v>
      </c>
      <c r="J31" s="647" t="s">
        <v>1</v>
      </c>
    </row>
    <row r="32" spans="1:10" ht="14.4" customHeight="1" x14ac:dyDescent="0.3">
      <c r="A32" s="643" t="s">
        <v>572</v>
      </c>
      <c r="B32" s="644" t="s">
        <v>574</v>
      </c>
      <c r="C32" s="645">
        <v>376.62212000000011</v>
      </c>
      <c r="D32" s="645">
        <v>355.69048999999899</v>
      </c>
      <c r="E32" s="645"/>
      <c r="F32" s="645">
        <v>391.50993999999997</v>
      </c>
      <c r="G32" s="645">
        <v>356.54633293291602</v>
      </c>
      <c r="H32" s="645">
        <v>34.963607067083956</v>
      </c>
      <c r="I32" s="646">
        <v>1.098061889402919</v>
      </c>
      <c r="J32" s="647" t="s">
        <v>570</v>
      </c>
    </row>
    <row r="33" spans="1:10" ht="14.4" customHeight="1" x14ac:dyDescent="0.3">
      <c r="A33" s="643" t="s">
        <v>563</v>
      </c>
      <c r="B33" s="644" t="s">
        <v>563</v>
      </c>
      <c r="C33" s="645" t="s">
        <v>563</v>
      </c>
      <c r="D33" s="645" t="s">
        <v>563</v>
      </c>
      <c r="E33" s="645"/>
      <c r="F33" s="645" t="s">
        <v>563</v>
      </c>
      <c r="G33" s="645" t="s">
        <v>563</v>
      </c>
      <c r="H33" s="645" t="s">
        <v>563</v>
      </c>
      <c r="I33" s="646" t="s">
        <v>563</v>
      </c>
      <c r="J33" s="647" t="s">
        <v>571</v>
      </c>
    </row>
    <row r="34" spans="1:10" ht="14.4" customHeight="1" x14ac:dyDescent="0.3">
      <c r="A34" s="643" t="s">
        <v>575</v>
      </c>
      <c r="B34" s="644" t="s">
        <v>576</v>
      </c>
      <c r="C34" s="645" t="s">
        <v>563</v>
      </c>
      <c r="D34" s="645" t="s">
        <v>563</v>
      </c>
      <c r="E34" s="645"/>
      <c r="F34" s="645" t="s">
        <v>563</v>
      </c>
      <c r="G34" s="645" t="s">
        <v>563</v>
      </c>
      <c r="H34" s="645" t="s">
        <v>563</v>
      </c>
      <c r="I34" s="646" t="s">
        <v>563</v>
      </c>
      <c r="J34" s="647" t="s">
        <v>0</v>
      </c>
    </row>
    <row r="35" spans="1:10" ht="14.4" customHeight="1" x14ac:dyDescent="0.3">
      <c r="A35" s="643" t="s">
        <v>575</v>
      </c>
      <c r="B35" s="644" t="s">
        <v>344</v>
      </c>
      <c r="C35" s="645">
        <v>1.9383400000000002</v>
      </c>
      <c r="D35" s="645">
        <v>2.7037900000000001</v>
      </c>
      <c r="E35" s="645"/>
      <c r="F35" s="645">
        <v>2.8876400000000002</v>
      </c>
      <c r="G35" s="645">
        <v>2.703942113603</v>
      </c>
      <c r="H35" s="645">
        <v>0.18369788639700024</v>
      </c>
      <c r="I35" s="646">
        <v>1.0679370632503014</v>
      </c>
      <c r="J35" s="647" t="s">
        <v>1</v>
      </c>
    </row>
    <row r="36" spans="1:10" ht="14.4" customHeight="1" x14ac:dyDescent="0.3">
      <c r="A36" s="643" t="s">
        <v>575</v>
      </c>
      <c r="B36" s="644" t="s">
        <v>577</v>
      </c>
      <c r="C36" s="645">
        <v>1.9383400000000002</v>
      </c>
      <c r="D36" s="645">
        <v>2.7037900000000001</v>
      </c>
      <c r="E36" s="645"/>
      <c r="F36" s="645">
        <v>2.8876400000000002</v>
      </c>
      <c r="G36" s="645">
        <v>2.703942113603</v>
      </c>
      <c r="H36" s="645">
        <v>0.18369788639700024</v>
      </c>
      <c r="I36" s="646">
        <v>1.0679370632503014</v>
      </c>
      <c r="J36" s="647" t="s">
        <v>570</v>
      </c>
    </row>
    <row r="37" spans="1:10" ht="14.4" customHeight="1" x14ac:dyDescent="0.3">
      <c r="A37" s="643" t="s">
        <v>563</v>
      </c>
      <c r="B37" s="644" t="s">
        <v>563</v>
      </c>
      <c r="C37" s="645" t="s">
        <v>563</v>
      </c>
      <c r="D37" s="645" t="s">
        <v>563</v>
      </c>
      <c r="E37" s="645"/>
      <c r="F37" s="645" t="s">
        <v>563</v>
      </c>
      <c r="G37" s="645" t="s">
        <v>563</v>
      </c>
      <c r="H37" s="645" t="s">
        <v>563</v>
      </c>
      <c r="I37" s="646" t="s">
        <v>563</v>
      </c>
      <c r="J37" s="647" t="s">
        <v>571</v>
      </c>
    </row>
    <row r="38" spans="1:10" ht="14.4" customHeight="1" x14ac:dyDescent="0.3">
      <c r="A38" s="643" t="s">
        <v>578</v>
      </c>
      <c r="B38" s="644" t="s">
        <v>579</v>
      </c>
      <c r="C38" s="645" t="s">
        <v>563</v>
      </c>
      <c r="D38" s="645" t="s">
        <v>563</v>
      </c>
      <c r="E38" s="645"/>
      <c r="F38" s="645" t="s">
        <v>563</v>
      </c>
      <c r="G38" s="645" t="s">
        <v>563</v>
      </c>
      <c r="H38" s="645" t="s">
        <v>563</v>
      </c>
      <c r="I38" s="646" t="s">
        <v>563</v>
      </c>
      <c r="J38" s="647" t="s">
        <v>0</v>
      </c>
    </row>
    <row r="39" spans="1:10" ht="14.4" customHeight="1" x14ac:dyDescent="0.3">
      <c r="A39" s="643" t="s">
        <v>578</v>
      </c>
      <c r="B39" s="644" t="s">
        <v>344</v>
      </c>
      <c r="C39" s="645">
        <v>3249.6900400000004</v>
      </c>
      <c r="D39" s="645">
        <v>2711.198910000001</v>
      </c>
      <c r="E39" s="645"/>
      <c r="F39" s="645">
        <v>2627.526100000001</v>
      </c>
      <c r="G39" s="645">
        <v>2653.94790498051</v>
      </c>
      <c r="H39" s="645">
        <v>-26.421804980509023</v>
      </c>
      <c r="I39" s="646">
        <v>0.99004433925363611</v>
      </c>
      <c r="J39" s="647" t="s">
        <v>1</v>
      </c>
    </row>
    <row r="40" spans="1:10" ht="14.4" customHeight="1" x14ac:dyDescent="0.3">
      <c r="A40" s="643" t="s">
        <v>578</v>
      </c>
      <c r="B40" s="644" t="s">
        <v>345</v>
      </c>
      <c r="C40" s="645">
        <v>522.07294000000002</v>
      </c>
      <c r="D40" s="645">
        <v>445.72645999999997</v>
      </c>
      <c r="E40" s="645"/>
      <c r="F40" s="645">
        <v>371.85485</v>
      </c>
      <c r="G40" s="645">
        <v>445.06053804256294</v>
      </c>
      <c r="H40" s="645">
        <v>-73.20568804256294</v>
      </c>
      <c r="I40" s="646">
        <v>0.83551521245956439</v>
      </c>
      <c r="J40" s="647" t="s">
        <v>1</v>
      </c>
    </row>
    <row r="41" spans="1:10" ht="14.4" customHeight="1" x14ac:dyDescent="0.3">
      <c r="A41" s="643" t="s">
        <v>578</v>
      </c>
      <c r="B41" s="644" t="s">
        <v>346</v>
      </c>
      <c r="C41" s="645">
        <v>19.799999999999997</v>
      </c>
      <c r="D41" s="645">
        <v>7.6840799999999998</v>
      </c>
      <c r="E41" s="645"/>
      <c r="F41" s="645">
        <v>0</v>
      </c>
      <c r="G41" s="645">
        <v>7.4859190879800002</v>
      </c>
      <c r="H41" s="645">
        <v>-7.4859190879800002</v>
      </c>
      <c r="I41" s="646">
        <v>0</v>
      </c>
      <c r="J41" s="647" t="s">
        <v>1</v>
      </c>
    </row>
    <row r="42" spans="1:10" ht="14.4" customHeight="1" x14ac:dyDescent="0.3">
      <c r="A42" s="643" t="s">
        <v>578</v>
      </c>
      <c r="B42" s="644" t="s">
        <v>347</v>
      </c>
      <c r="C42" s="645">
        <v>256.21496000000002</v>
      </c>
      <c r="D42" s="645">
        <v>435.69243999999992</v>
      </c>
      <c r="E42" s="645"/>
      <c r="F42" s="645">
        <v>334.59685999999999</v>
      </c>
      <c r="G42" s="645">
        <v>435.00381959075298</v>
      </c>
      <c r="H42" s="645">
        <v>-100.40695959075299</v>
      </c>
      <c r="I42" s="646">
        <v>0.76918142998097161</v>
      </c>
      <c r="J42" s="647" t="s">
        <v>1</v>
      </c>
    </row>
    <row r="43" spans="1:10" ht="14.4" customHeight="1" x14ac:dyDescent="0.3">
      <c r="A43" s="643" t="s">
        <v>578</v>
      </c>
      <c r="B43" s="644" t="s">
        <v>564</v>
      </c>
      <c r="C43" s="645">
        <v>101.9999</v>
      </c>
      <c r="D43" s="645">
        <v>0</v>
      </c>
      <c r="E43" s="645"/>
      <c r="F43" s="645" t="s">
        <v>563</v>
      </c>
      <c r="G43" s="645" t="s">
        <v>563</v>
      </c>
      <c r="H43" s="645" t="s">
        <v>563</v>
      </c>
      <c r="I43" s="646" t="s">
        <v>563</v>
      </c>
      <c r="J43" s="647" t="s">
        <v>1</v>
      </c>
    </row>
    <row r="44" spans="1:10" ht="14.4" customHeight="1" x14ac:dyDescent="0.3">
      <c r="A44" s="643" t="s">
        <v>578</v>
      </c>
      <c r="B44" s="644" t="s">
        <v>349</v>
      </c>
      <c r="C44" s="645">
        <v>456.97254999999996</v>
      </c>
      <c r="D44" s="645">
        <v>408.51423</v>
      </c>
      <c r="E44" s="645"/>
      <c r="F44" s="645">
        <v>374.97914000000003</v>
      </c>
      <c r="G44" s="645">
        <v>310.97010390012599</v>
      </c>
      <c r="H44" s="645">
        <v>64.009036099874038</v>
      </c>
      <c r="I44" s="646">
        <v>1.2058366231900921</v>
      </c>
      <c r="J44" s="647" t="s">
        <v>1</v>
      </c>
    </row>
    <row r="45" spans="1:10" ht="14.4" customHeight="1" x14ac:dyDescent="0.3">
      <c r="A45" s="643" t="s">
        <v>578</v>
      </c>
      <c r="B45" s="644" t="s">
        <v>350</v>
      </c>
      <c r="C45" s="645">
        <v>136.71379000000002</v>
      </c>
      <c r="D45" s="645">
        <v>70.075079999999986</v>
      </c>
      <c r="E45" s="645"/>
      <c r="F45" s="645">
        <v>23.962489999999999</v>
      </c>
      <c r="G45" s="645">
        <v>50.453977818330003</v>
      </c>
      <c r="H45" s="645">
        <v>-26.491487818330004</v>
      </c>
      <c r="I45" s="646">
        <v>0.47493757749452198</v>
      </c>
      <c r="J45" s="647" t="s">
        <v>1</v>
      </c>
    </row>
    <row r="46" spans="1:10" ht="14.4" customHeight="1" x14ac:dyDescent="0.3">
      <c r="A46" s="643" t="s">
        <v>578</v>
      </c>
      <c r="B46" s="644" t="s">
        <v>351</v>
      </c>
      <c r="C46" s="645">
        <v>94.612869999999987</v>
      </c>
      <c r="D46" s="645">
        <v>95.421729999999002</v>
      </c>
      <c r="E46" s="645"/>
      <c r="F46" s="645">
        <v>103.14821000000001</v>
      </c>
      <c r="G46" s="645">
        <v>91.291990628071005</v>
      </c>
      <c r="H46" s="645">
        <v>11.856219371929001</v>
      </c>
      <c r="I46" s="646">
        <v>1.1298714081088663</v>
      </c>
      <c r="J46" s="647" t="s">
        <v>1</v>
      </c>
    </row>
    <row r="47" spans="1:10" ht="14.4" customHeight="1" x14ac:dyDescent="0.3">
      <c r="A47" s="643" t="s">
        <v>578</v>
      </c>
      <c r="B47" s="644" t="s">
        <v>580</v>
      </c>
      <c r="C47" s="645">
        <v>4838.0770500000008</v>
      </c>
      <c r="D47" s="645">
        <v>4174.3129299999991</v>
      </c>
      <c r="E47" s="645"/>
      <c r="F47" s="645">
        <v>3836.0676500000009</v>
      </c>
      <c r="G47" s="645">
        <v>3994.2142540483328</v>
      </c>
      <c r="H47" s="645">
        <v>-158.14660404833194</v>
      </c>
      <c r="I47" s="646">
        <v>0.96040607889573215</v>
      </c>
      <c r="J47" s="647" t="s">
        <v>570</v>
      </c>
    </row>
    <row r="48" spans="1:10" ht="14.4" customHeight="1" x14ac:dyDescent="0.3">
      <c r="A48" s="643" t="s">
        <v>563</v>
      </c>
      <c r="B48" s="644" t="s">
        <v>563</v>
      </c>
      <c r="C48" s="645" t="s">
        <v>563</v>
      </c>
      <c r="D48" s="645" t="s">
        <v>563</v>
      </c>
      <c r="E48" s="645"/>
      <c r="F48" s="645" t="s">
        <v>563</v>
      </c>
      <c r="G48" s="645" t="s">
        <v>563</v>
      </c>
      <c r="H48" s="645" t="s">
        <v>563</v>
      </c>
      <c r="I48" s="646" t="s">
        <v>563</v>
      </c>
      <c r="J48" s="647" t="s">
        <v>571</v>
      </c>
    </row>
    <row r="49" spans="1:10" ht="14.4" customHeight="1" x14ac:dyDescent="0.3">
      <c r="A49" s="643" t="s">
        <v>581</v>
      </c>
      <c r="B49" s="644" t="s">
        <v>582</v>
      </c>
      <c r="C49" s="645" t="s">
        <v>563</v>
      </c>
      <c r="D49" s="645" t="s">
        <v>563</v>
      </c>
      <c r="E49" s="645"/>
      <c r="F49" s="645" t="s">
        <v>563</v>
      </c>
      <c r="G49" s="645" t="s">
        <v>563</v>
      </c>
      <c r="H49" s="645" t="s">
        <v>563</v>
      </c>
      <c r="I49" s="646" t="s">
        <v>563</v>
      </c>
      <c r="J49" s="647" t="s">
        <v>0</v>
      </c>
    </row>
    <row r="50" spans="1:10" ht="14.4" customHeight="1" x14ac:dyDescent="0.3">
      <c r="A50" s="643" t="s">
        <v>581</v>
      </c>
      <c r="B50" s="644" t="s">
        <v>344</v>
      </c>
      <c r="C50" s="645">
        <v>1112.9435400000002</v>
      </c>
      <c r="D50" s="645">
        <v>1048.9675500000001</v>
      </c>
      <c r="E50" s="645"/>
      <c r="F50" s="645">
        <v>1278.0952200000011</v>
      </c>
      <c r="G50" s="645">
        <v>1049.0265642853001</v>
      </c>
      <c r="H50" s="645">
        <v>229.06865571470098</v>
      </c>
      <c r="I50" s="646">
        <v>1.2183630648769748</v>
      </c>
      <c r="J50" s="647" t="s">
        <v>1</v>
      </c>
    </row>
    <row r="51" spans="1:10" ht="14.4" customHeight="1" x14ac:dyDescent="0.3">
      <c r="A51" s="643" t="s">
        <v>581</v>
      </c>
      <c r="B51" s="644" t="s">
        <v>345</v>
      </c>
      <c r="C51" s="645">
        <v>3.649</v>
      </c>
      <c r="D51" s="645">
        <v>0</v>
      </c>
      <c r="E51" s="645"/>
      <c r="F51" s="645" t="s">
        <v>563</v>
      </c>
      <c r="G51" s="645" t="s">
        <v>563</v>
      </c>
      <c r="H51" s="645" t="s">
        <v>563</v>
      </c>
      <c r="I51" s="646" t="s">
        <v>563</v>
      </c>
      <c r="J51" s="647" t="s">
        <v>1</v>
      </c>
    </row>
    <row r="52" spans="1:10" ht="14.4" customHeight="1" x14ac:dyDescent="0.3">
      <c r="A52" s="643" t="s">
        <v>581</v>
      </c>
      <c r="B52" s="644" t="s">
        <v>348</v>
      </c>
      <c r="C52" s="645">
        <v>1.9347399999999999</v>
      </c>
      <c r="D52" s="645">
        <v>7.9175700000000004</v>
      </c>
      <c r="E52" s="645"/>
      <c r="F52" s="645">
        <v>18.505330000000001</v>
      </c>
      <c r="G52" s="645">
        <v>7.4152632684080011</v>
      </c>
      <c r="H52" s="645">
        <v>11.090066731592</v>
      </c>
      <c r="I52" s="646">
        <v>2.4955728920428406</v>
      </c>
      <c r="J52" s="647" t="s">
        <v>1</v>
      </c>
    </row>
    <row r="53" spans="1:10" ht="14.4" customHeight="1" x14ac:dyDescent="0.3">
      <c r="A53" s="643" t="s">
        <v>581</v>
      </c>
      <c r="B53" s="644" t="s">
        <v>349</v>
      </c>
      <c r="C53" s="645">
        <v>4.6866900000000005</v>
      </c>
      <c r="D53" s="645">
        <v>0.95119999999899996</v>
      </c>
      <c r="E53" s="645"/>
      <c r="F53" s="645">
        <v>1.01227</v>
      </c>
      <c r="G53" s="645">
        <v>0.96276512168299999</v>
      </c>
      <c r="H53" s="645">
        <v>4.9504878317000012E-2</v>
      </c>
      <c r="I53" s="646">
        <v>1.0514194762586133</v>
      </c>
      <c r="J53" s="647" t="s">
        <v>1</v>
      </c>
    </row>
    <row r="54" spans="1:10" ht="14.4" customHeight="1" x14ac:dyDescent="0.3">
      <c r="A54" s="643" t="s">
        <v>581</v>
      </c>
      <c r="B54" s="644" t="s">
        <v>351</v>
      </c>
      <c r="C54" s="645">
        <v>186.03827999999999</v>
      </c>
      <c r="D54" s="645">
        <v>153.90694999999999</v>
      </c>
      <c r="E54" s="645"/>
      <c r="F54" s="645">
        <v>149.29656</v>
      </c>
      <c r="G54" s="645">
        <v>147.24603962844799</v>
      </c>
      <c r="H54" s="645">
        <v>2.0505203715520111</v>
      </c>
      <c r="I54" s="646">
        <v>1.013925810002946</v>
      </c>
      <c r="J54" s="647" t="s">
        <v>1</v>
      </c>
    </row>
    <row r="55" spans="1:10" ht="14.4" customHeight="1" x14ac:dyDescent="0.3">
      <c r="A55" s="643" t="s">
        <v>581</v>
      </c>
      <c r="B55" s="644" t="s">
        <v>583</v>
      </c>
      <c r="C55" s="645">
        <v>1309.25225</v>
      </c>
      <c r="D55" s="645">
        <v>1211.7432699999993</v>
      </c>
      <c r="E55" s="645"/>
      <c r="F55" s="645">
        <v>1446.909380000001</v>
      </c>
      <c r="G55" s="645">
        <v>1204.6506323038391</v>
      </c>
      <c r="H55" s="645">
        <v>242.25874769616189</v>
      </c>
      <c r="I55" s="646">
        <v>1.2011029100054122</v>
      </c>
      <c r="J55" s="647" t="s">
        <v>570</v>
      </c>
    </row>
    <row r="56" spans="1:10" ht="14.4" customHeight="1" x14ac:dyDescent="0.3">
      <c r="A56" s="643" t="s">
        <v>563</v>
      </c>
      <c r="B56" s="644" t="s">
        <v>563</v>
      </c>
      <c r="C56" s="645" t="s">
        <v>563</v>
      </c>
      <c r="D56" s="645" t="s">
        <v>563</v>
      </c>
      <c r="E56" s="645"/>
      <c r="F56" s="645" t="s">
        <v>563</v>
      </c>
      <c r="G56" s="645" t="s">
        <v>563</v>
      </c>
      <c r="H56" s="645" t="s">
        <v>563</v>
      </c>
      <c r="I56" s="646" t="s">
        <v>563</v>
      </c>
      <c r="J56" s="647" t="s">
        <v>571</v>
      </c>
    </row>
    <row r="57" spans="1:10" ht="14.4" customHeight="1" x14ac:dyDescent="0.3">
      <c r="A57" s="643" t="s">
        <v>561</v>
      </c>
      <c r="B57" s="644" t="s">
        <v>565</v>
      </c>
      <c r="C57" s="645">
        <v>6987.8855200000016</v>
      </c>
      <c r="D57" s="645">
        <v>6059.8486799999955</v>
      </c>
      <c r="E57" s="645"/>
      <c r="F57" s="645">
        <v>6044.4959700000027</v>
      </c>
      <c r="G57" s="645">
        <v>5919.0412339284185</v>
      </c>
      <c r="H57" s="645">
        <v>125.45473607158419</v>
      </c>
      <c r="I57" s="646">
        <v>1.0211951110177215</v>
      </c>
      <c r="J57" s="647" t="s">
        <v>566</v>
      </c>
    </row>
  </sheetData>
  <mergeCells count="3">
    <mergeCell ref="F3:I3"/>
    <mergeCell ref="C4:D4"/>
    <mergeCell ref="A1:I1"/>
  </mergeCells>
  <conditionalFormatting sqref="F16 F58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57">
    <cfRule type="expression" dxfId="63" priority="5">
      <formula>$H17&gt;0</formula>
    </cfRule>
  </conditionalFormatting>
  <conditionalFormatting sqref="A17:A57">
    <cfRule type="expression" dxfId="62" priority="2">
      <formula>AND($J17&lt;&gt;"mezeraKL",$J17&lt;&gt;"")</formula>
    </cfRule>
  </conditionalFormatting>
  <conditionalFormatting sqref="I17:I57">
    <cfRule type="expression" dxfId="61" priority="6">
      <formula>$I17&gt;1</formula>
    </cfRule>
  </conditionalFormatting>
  <conditionalFormatting sqref="B17:B57">
    <cfRule type="expression" dxfId="60" priority="1">
      <formula>OR($J17="NS",$J17="SumaNS",$J17="Účet")</formula>
    </cfRule>
  </conditionalFormatting>
  <conditionalFormatting sqref="A17:D57 F17:I57">
    <cfRule type="expression" dxfId="59" priority="8">
      <formula>AND($J17&lt;&gt;"",$J17&lt;&gt;"mezeraKL")</formula>
    </cfRule>
  </conditionalFormatting>
  <conditionalFormatting sqref="B17:D57 F17:I57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160.3989281325795</v>
      </c>
      <c r="M3" s="207">
        <f>SUBTOTAL(9,M5:M1048576)</f>
        <v>35926.080000000002</v>
      </c>
      <c r="N3" s="208">
        <f>SUBTOTAL(9,N5:N1048576)</f>
        <v>5762504.7240053024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561</v>
      </c>
      <c r="B5" s="654" t="s">
        <v>562</v>
      </c>
      <c r="C5" s="655" t="s">
        <v>567</v>
      </c>
      <c r="D5" s="656" t="s">
        <v>2864</v>
      </c>
      <c r="E5" s="655" t="s">
        <v>584</v>
      </c>
      <c r="F5" s="656" t="s">
        <v>2869</v>
      </c>
      <c r="G5" s="655" t="s">
        <v>585</v>
      </c>
      <c r="H5" s="655" t="s">
        <v>586</v>
      </c>
      <c r="I5" s="655" t="s">
        <v>586</v>
      </c>
      <c r="J5" s="655" t="s">
        <v>587</v>
      </c>
      <c r="K5" s="655" t="s">
        <v>588</v>
      </c>
      <c r="L5" s="657">
        <v>185.35283929025209</v>
      </c>
      <c r="M5" s="657">
        <v>34</v>
      </c>
      <c r="N5" s="658">
        <v>6301.9965358685713</v>
      </c>
    </row>
    <row r="6" spans="1:14" ht="14.4" customHeight="1" x14ac:dyDescent="0.3">
      <c r="A6" s="659" t="s">
        <v>561</v>
      </c>
      <c r="B6" s="660" t="s">
        <v>562</v>
      </c>
      <c r="C6" s="661" t="s">
        <v>567</v>
      </c>
      <c r="D6" s="662" t="s">
        <v>2864</v>
      </c>
      <c r="E6" s="661" t="s">
        <v>584</v>
      </c>
      <c r="F6" s="662" t="s">
        <v>2869</v>
      </c>
      <c r="G6" s="661" t="s">
        <v>585</v>
      </c>
      <c r="H6" s="661" t="s">
        <v>589</v>
      </c>
      <c r="I6" s="661" t="s">
        <v>589</v>
      </c>
      <c r="J6" s="661" t="s">
        <v>590</v>
      </c>
      <c r="K6" s="661" t="s">
        <v>591</v>
      </c>
      <c r="L6" s="663">
        <v>181.58983100258931</v>
      </c>
      <c r="M6" s="663">
        <v>11</v>
      </c>
      <c r="N6" s="664">
        <v>1997.4881410284822</v>
      </c>
    </row>
    <row r="7" spans="1:14" ht="14.4" customHeight="1" x14ac:dyDescent="0.3">
      <c r="A7" s="659" t="s">
        <v>561</v>
      </c>
      <c r="B7" s="660" t="s">
        <v>562</v>
      </c>
      <c r="C7" s="661" t="s">
        <v>567</v>
      </c>
      <c r="D7" s="662" t="s">
        <v>2864</v>
      </c>
      <c r="E7" s="661" t="s">
        <v>584</v>
      </c>
      <c r="F7" s="662" t="s">
        <v>2869</v>
      </c>
      <c r="G7" s="661" t="s">
        <v>585</v>
      </c>
      <c r="H7" s="661" t="s">
        <v>592</v>
      </c>
      <c r="I7" s="661" t="s">
        <v>592</v>
      </c>
      <c r="J7" s="661" t="s">
        <v>593</v>
      </c>
      <c r="K7" s="661" t="s">
        <v>591</v>
      </c>
      <c r="L7" s="663">
        <v>149.5</v>
      </c>
      <c r="M7" s="663">
        <v>2</v>
      </c>
      <c r="N7" s="664">
        <v>299</v>
      </c>
    </row>
    <row r="8" spans="1:14" ht="14.4" customHeight="1" x14ac:dyDescent="0.3">
      <c r="A8" s="659" t="s">
        <v>561</v>
      </c>
      <c r="B8" s="660" t="s">
        <v>562</v>
      </c>
      <c r="C8" s="661" t="s">
        <v>567</v>
      </c>
      <c r="D8" s="662" t="s">
        <v>2864</v>
      </c>
      <c r="E8" s="661" t="s">
        <v>584</v>
      </c>
      <c r="F8" s="662" t="s">
        <v>2869</v>
      </c>
      <c r="G8" s="661" t="s">
        <v>585</v>
      </c>
      <c r="H8" s="661" t="s">
        <v>594</v>
      </c>
      <c r="I8" s="661" t="s">
        <v>594</v>
      </c>
      <c r="J8" s="661" t="s">
        <v>587</v>
      </c>
      <c r="K8" s="661" t="s">
        <v>595</v>
      </c>
      <c r="L8" s="663">
        <v>97.18</v>
      </c>
      <c r="M8" s="663">
        <v>2</v>
      </c>
      <c r="N8" s="664">
        <v>194.36</v>
      </c>
    </row>
    <row r="9" spans="1:14" ht="14.4" customHeight="1" x14ac:dyDescent="0.3">
      <c r="A9" s="659" t="s">
        <v>561</v>
      </c>
      <c r="B9" s="660" t="s">
        <v>562</v>
      </c>
      <c r="C9" s="661" t="s">
        <v>567</v>
      </c>
      <c r="D9" s="662" t="s">
        <v>2864</v>
      </c>
      <c r="E9" s="661" t="s">
        <v>584</v>
      </c>
      <c r="F9" s="662" t="s">
        <v>2869</v>
      </c>
      <c r="G9" s="661" t="s">
        <v>585</v>
      </c>
      <c r="H9" s="661" t="s">
        <v>596</v>
      </c>
      <c r="I9" s="661" t="s">
        <v>596</v>
      </c>
      <c r="J9" s="661" t="s">
        <v>587</v>
      </c>
      <c r="K9" s="661" t="s">
        <v>597</v>
      </c>
      <c r="L9" s="663">
        <v>97.750637619776398</v>
      </c>
      <c r="M9" s="663">
        <v>9</v>
      </c>
      <c r="N9" s="664">
        <v>879.75573857798759</v>
      </c>
    </row>
    <row r="10" spans="1:14" ht="14.4" customHeight="1" x14ac:dyDescent="0.3">
      <c r="A10" s="659" t="s">
        <v>561</v>
      </c>
      <c r="B10" s="660" t="s">
        <v>562</v>
      </c>
      <c r="C10" s="661" t="s">
        <v>567</v>
      </c>
      <c r="D10" s="662" t="s">
        <v>2864</v>
      </c>
      <c r="E10" s="661" t="s">
        <v>584</v>
      </c>
      <c r="F10" s="662" t="s">
        <v>2869</v>
      </c>
      <c r="G10" s="661" t="s">
        <v>585</v>
      </c>
      <c r="H10" s="661" t="s">
        <v>598</v>
      </c>
      <c r="I10" s="661" t="s">
        <v>599</v>
      </c>
      <c r="J10" s="661" t="s">
        <v>600</v>
      </c>
      <c r="K10" s="661" t="s">
        <v>601</v>
      </c>
      <c r="L10" s="663">
        <v>101.64566373160706</v>
      </c>
      <c r="M10" s="663">
        <v>7</v>
      </c>
      <c r="N10" s="664">
        <v>711.51964612124937</v>
      </c>
    </row>
    <row r="11" spans="1:14" ht="14.4" customHeight="1" x14ac:dyDescent="0.3">
      <c r="A11" s="659" t="s">
        <v>561</v>
      </c>
      <c r="B11" s="660" t="s">
        <v>562</v>
      </c>
      <c r="C11" s="661" t="s">
        <v>567</v>
      </c>
      <c r="D11" s="662" t="s">
        <v>2864</v>
      </c>
      <c r="E11" s="661" t="s">
        <v>584</v>
      </c>
      <c r="F11" s="662" t="s">
        <v>2869</v>
      </c>
      <c r="G11" s="661" t="s">
        <v>585</v>
      </c>
      <c r="H11" s="661" t="s">
        <v>602</v>
      </c>
      <c r="I11" s="661" t="s">
        <v>603</v>
      </c>
      <c r="J11" s="661" t="s">
        <v>604</v>
      </c>
      <c r="K11" s="661" t="s">
        <v>605</v>
      </c>
      <c r="L11" s="663">
        <v>170.28427148271294</v>
      </c>
      <c r="M11" s="663">
        <v>2</v>
      </c>
      <c r="N11" s="664">
        <v>340.56854296542588</v>
      </c>
    </row>
    <row r="12" spans="1:14" ht="14.4" customHeight="1" x14ac:dyDescent="0.3">
      <c r="A12" s="659" t="s">
        <v>561</v>
      </c>
      <c r="B12" s="660" t="s">
        <v>562</v>
      </c>
      <c r="C12" s="661" t="s">
        <v>567</v>
      </c>
      <c r="D12" s="662" t="s">
        <v>2864</v>
      </c>
      <c r="E12" s="661" t="s">
        <v>584</v>
      </c>
      <c r="F12" s="662" t="s">
        <v>2869</v>
      </c>
      <c r="G12" s="661" t="s">
        <v>585</v>
      </c>
      <c r="H12" s="661" t="s">
        <v>606</v>
      </c>
      <c r="I12" s="661" t="s">
        <v>607</v>
      </c>
      <c r="J12" s="661" t="s">
        <v>608</v>
      </c>
      <c r="K12" s="661" t="s">
        <v>609</v>
      </c>
      <c r="L12" s="663">
        <v>67.671437152190379</v>
      </c>
      <c r="M12" s="663">
        <v>14</v>
      </c>
      <c r="N12" s="664">
        <v>947.4001201306653</v>
      </c>
    </row>
    <row r="13" spans="1:14" ht="14.4" customHeight="1" x14ac:dyDescent="0.3">
      <c r="A13" s="659" t="s">
        <v>561</v>
      </c>
      <c r="B13" s="660" t="s">
        <v>562</v>
      </c>
      <c r="C13" s="661" t="s">
        <v>567</v>
      </c>
      <c r="D13" s="662" t="s">
        <v>2864</v>
      </c>
      <c r="E13" s="661" t="s">
        <v>584</v>
      </c>
      <c r="F13" s="662" t="s">
        <v>2869</v>
      </c>
      <c r="G13" s="661" t="s">
        <v>585</v>
      </c>
      <c r="H13" s="661" t="s">
        <v>610</v>
      </c>
      <c r="I13" s="661" t="s">
        <v>611</v>
      </c>
      <c r="J13" s="661" t="s">
        <v>612</v>
      </c>
      <c r="K13" s="661" t="s">
        <v>613</v>
      </c>
      <c r="L13" s="663">
        <v>42.400077039781358</v>
      </c>
      <c r="M13" s="663">
        <v>2</v>
      </c>
      <c r="N13" s="664">
        <v>84.800154079562716</v>
      </c>
    </row>
    <row r="14" spans="1:14" ht="14.4" customHeight="1" x14ac:dyDescent="0.3">
      <c r="A14" s="659" t="s">
        <v>561</v>
      </c>
      <c r="B14" s="660" t="s">
        <v>562</v>
      </c>
      <c r="C14" s="661" t="s">
        <v>567</v>
      </c>
      <c r="D14" s="662" t="s">
        <v>2864</v>
      </c>
      <c r="E14" s="661" t="s">
        <v>584</v>
      </c>
      <c r="F14" s="662" t="s">
        <v>2869</v>
      </c>
      <c r="G14" s="661" t="s">
        <v>585</v>
      </c>
      <c r="H14" s="661" t="s">
        <v>614</v>
      </c>
      <c r="I14" s="661" t="s">
        <v>615</v>
      </c>
      <c r="J14" s="661" t="s">
        <v>616</v>
      </c>
      <c r="K14" s="661" t="s">
        <v>617</v>
      </c>
      <c r="L14" s="663">
        <v>59.186666666666667</v>
      </c>
      <c r="M14" s="663">
        <v>3</v>
      </c>
      <c r="N14" s="664">
        <v>177.56</v>
      </c>
    </row>
    <row r="15" spans="1:14" ht="14.4" customHeight="1" x14ac:dyDescent="0.3">
      <c r="A15" s="659" t="s">
        <v>561</v>
      </c>
      <c r="B15" s="660" t="s">
        <v>562</v>
      </c>
      <c r="C15" s="661" t="s">
        <v>567</v>
      </c>
      <c r="D15" s="662" t="s">
        <v>2864</v>
      </c>
      <c r="E15" s="661" t="s">
        <v>584</v>
      </c>
      <c r="F15" s="662" t="s">
        <v>2869</v>
      </c>
      <c r="G15" s="661" t="s">
        <v>585</v>
      </c>
      <c r="H15" s="661" t="s">
        <v>618</v>
      </c>
      <c r="I15" s="661" t="s">
        <v>619</v>
      </c>
      <c r="J15" s="661" t="s">
        <v>616</v>
      </c>
      <c r="K15" s="661" t="s">
        <v>620</v>
      </c>
      <c r="L15" s="663">
        <v>65.079951511507417</v>
      </c>
      <c r="M15" s="663">
        <v>4</v>
      </c>
      <c r="N15" s="664">
        <v>260.31980604602967</v>
      </c>
    </row>
    <row r="16" spans="1:14" ht="14.4" customHeight="1" x14ac:dyDescent="0.3">
      <c r="A16" s="659" t="s">
        <v>561</v>
      </c>
      <c r="B16" s="660" t="s">
        <v>562</v>
      </c>
      <c r="C16" s="661" t="s">
        <v>567</v>
      </c>
      <c r="D16" s="662" t="s">
        <v>2864</v>
      </c>
      <c r="E16" s="661" t="s">
        <v>584</v>
      </c>
      <c r="F16" s="662" t="s">
        <v>2869</v>
      </c>
      <c r="G16" s="661" t="s">
        <v>585</v>
      </c>
      <c r="H16" s="661" t="s">
        <v>621</v>
      </c>
      <c r="I16" s="661" t="s">
        <v>622</v>
      </c>
      <c r="J16" s="661" t="s">
        <v>623</v>
      </c>
      <c r="K16" s="661" t="s">
        <v>624</v>
      </c>
      <c r="L16" s="663">
        <v>29.010000000000009</v>
      </c>
      <c r="M16" s="663">
        <v>1</v>
      </c>
      <c r="N16" s="664">
        <v>29.010000000000009</v>
      </c>
    </row>
    <row r="17" spans="1:14" ht="14.4" customHeight="1" x14ac:dyDescent="0.3">
      <c r="A17" s="659" t="s">
        <v>561</v>
      </c>
      <c r="B17" s="660" t="s">
        <v>562</v>
      </c>
      <c r="C17" s="661" t="s">
        <v>567</v>
      </c>
      <c r="D17" s="662" t="s">
        <v>2864</v>
      </c>
      <c r="E17" s="661" t="s">
        <v>584</v>
      </c>
      <c r="F17" s="662" t="s">
        <v>2869</v>
      </c>
      <c r="G17" s="661" t="s">
        <v>585</v>
      </c>
      <c r="H17" s="661" t="s">
        <v>625</v>
      </c>
      <c r="I17" s="661" t="s">
        <v>626</v>
      </c>
      <c r="J17" s="661" t="s">
        <v>627</v>
      </c>
      <c r="K17" s="661" t="s">
        <v>628</v>
      </c>
      <c r="L17" s="663">
        <v>42.040000502569981</v>
      </c>
      <c r="M17" s="663">
        <v>6</v>
      </c>
      <c r="N17" s="664">
        <v>252.24000301541989</v>
      </c>
    </row>
    <row r="18" spans="1:14" ht="14.4" customHeight="1" x14ac:dyDescent="0.3">
      <c r="A18" s="659" t="s">
        <v>561</v>
      </c>
      <c r="B18" s="660" t="s">
        <v>562</v>
      </c>
      <c r="C18" s="661" t="s">
        <v>567</v>
      </c>
      <c r="D18" s="662" t="s">
        <v>2864</v>
      </c>
      <c r="E18" s="661" t="s">
        <v>584</v>
      </c>
      <c r="F18" s="662" t="s">
        <v>2869</v>
      </c>
      <c r="G18" s="661" t="s">
        <v>585</v>
      </c>
      <c r="H18" s="661" t="s">
        <v>629</v>
      </c>
      <c r="I18" s="661" t="s">
        <v>630</v>
      </c>
      <c r="J18" s="661" t="s">
        <v>627</v>
      </c>
      <c r="K18" s="661" t="s">
        <v>631</v>
      </c>
      <c r="L18" s="663">
        <v>81.176487284997819</v>
      </c>
      <c r="M18" s="663">
        <v>81</v>
      </c>
      <c r="N18" s="664">
        <v>6575.2954700848231</v>
      </c>
    </row>
    <row r="19" spans="1:14" ht="14.4" customHeight="1" x14ac:dyDescent="0.3">
      <c r="A19" s="659" t="s">
        <v>561</v>
      </c>
      <c r="B19" s="660" t="s">
        <v>562</v>
      </c>
      <c r="C19" s="661" t="s">
        <v>567</v>
      </c>
      <c r="D19" s="662" t="s">
        <v>2864</v>
      </c>
      <c r="E19" s="661" t="s">
        <v>584</v>
      </c>
      <c r="F19" s="662" t="s">
        <v>2869</v>
      </c>
      <c r="G19" s="661" t="s">
        <v>585</v>
      </c>
      <c r="H19" s="661" t="s">
        <v>632</v>
      </c>
      <c r="I19" s="661" t="s">
        <v>633</v>
      </c>
      <c r="J19" s="661" t="s">
        <v>634</v>
      </c>
      <c r="K19" s="661" t="s">
        <v>635</v>
      </c>
      <c r="L19" s="663">
        <v>62.020000000000017</v>
      </c>
      <c r="M19" s="663">
        <v>2</v>
      </c>
      <c r="N19" s="664">
        <v>124.04000000000003</v>
      </c>
    </row>
    <row r="20" spans="1:14" ht="14.4" customHeight="1" x14ac:dyDescent="0.3">
      <c r="A20" s="659" t="s">
        <v>561</v>
      </c>
      <c r="B20" s="660" t="s">
        <v>562</v>
      </c>
      <c r="C20" s="661" t="s">
        <v>567</v>
      </c>
      <c r="D20" s="662" t="s">
        <v>2864</v>
      </c>
      <c r="E20" s="661" t="s">
        <v>584</v>
      </c>
      <c r="F20" s="662" t="s">
        <v>2869</v>
      </c>
      <c r="G20" s="661" t="s">
        <v>585</v>
      </c>
      <c r="H20" s="661" t="s">
        <v>636</v>
      </c>
      <c r="I20" s="661" t="s">
        <v>637</v>
      </c>
      <c r="J20" s="661" t="s">
        <v>638</v>
      </c>
      <c r="K20" s="661" t="s">
        <v>639</v>
      </c>
      <c r="L20" s="663">
        <v>176.31</v>
      </c>
      <c r="M20" s="663">
        <v>1</v>
      </c>
      <c r="N20" s="664">
        <v>176.31</v>
      </c>
    </row>
    <row r="21" spans="1:14" ht="14.4" customHeight="1" x14ac:dyDescent="0.3">
      <c r="A21" s="659" t="s">
        <v>561</v>
      </c>
      <c r="B21" s="660" t="s">
        <v>562</v>
      </c>
      <c r="C21" s="661" t="s">
        <v>567</v>
      </c>
      <c r="D21" s="662" t="s">
        <v>2864</v>
      </c>
      <c r="E21" s="661" t="s">
        <v>584</v>
      </c>
      <c r="F21" s="662" t="s">
        <v>2869</v>
      </c>
      <c r="G21" s="661" t="s">
        <v>585</v>
      </c>
      <c r="H21" s="661" t="s">
        <v>640</v>
      </c>
      <c r="I21" s="661" t="s">
        <v>641</v>
      </c>
      <c r="J21" s="661" t="s">
        <v>642</v>
      </c>
      <c r="K21" s="661" t="s">
        <v>643</v>
      </c>
      <c r="L21" s="663">
        <v>37.549999999999997</v>
      </c>
      <c r="M21" s="663">
        <v>1</v>
      </c>
      <c r="N21" s="664">
        <v>37.549999999999997</v>
      </c>
    </row>
    <row r="22" spans="1:14" ht="14.4" customHeight="1" x14ac:dyDescent="0.3">
      <c r="A22" s="659" t="s">
        <v>561</v>
      </c>
      <c r="B22" s="660" t="s">
        <v>562</v>
      </c>
      <c r="C22" s="661" t="s">
        <v>567</v>
      </c>
      <c r="D22" s="662" t="s">
        <v>2864</v>
      </c>
      <c r="E22" s="661" t="s">
        <v>584</v>
      </c>
      <c r="F22" s="662" t="s">
        <v>2869</v>
      </c>
      <c r="G22" s="661" t="s">
        <v>585</v>
      </c>
      <c r="H22" s="661" t="s">
        <v>644</v>
      </c>
      <c r="I22" s="661" t="s">
        <v>645</v>
      </c>
      <c r="J22" s="661" t="s">
        <v>646</v>
      </c>
      <c r="K22" s="661" t="s">
        <v>647</v>
      </c>
      <c r="L22" s="663">
        <v>67.299975655355055</v>
      </c>
      <c r="M22" s="663">
        <v>6</v>
      </c>
      <c r="N22" s="664">
        <v>403.7998539321303</v>
      </c>
    </row>
    <row r="23" spans="1:14" ht="14.4" customHeight="1" x14ac:dyDescent="0.3">
      <c r="A23" s="659" t="s">
        <v>561</v>
      </c>
      <c r="B23" s="660" t="s">
        <v>562</v>
      </c>
      <c r="C23" s="661" t="s">
        <v>567</v>
      </c>
      <c r="D23" s="662" t="s">
        <v>2864</v>
      </c>
      <c r="E23" s="661" t="s">
        <v>584</v>
      </c>
      <c r="F23" s="662" t="s">
        <v>2869</v>
      </c>
      <c r="G23" s="661" t="s">
        <v>585</v>
      </c>
      <c r="H23" s="661" t="s">
        <v>648</v>
      </c>
      <c r="I23" s="661" t="s">
        <v>649</v>
      </c>
      <c r="J23" s="661" t="s">
        <v>650</v>
      </c>
      <c r="K23" s="661" t="s">
        <v>651</v>
      </c>
      <c r="L23" s="663">
        <v>60.350028713927429</v>
      </c>
      <c r="M23" s="663">
        <v>206</v>
      </c>
      <c r="N23" s="664">
        <v>12432.105915069051</v>
      </c>
    </row>
    <row r="24" spans="1:14" ht="14.4" customHeight="1" x14ac:dyDescent="0.3">
      <c r="A24" s="659" t="s">
        <v>561</v>
      </c>
      <c r="B24" s="660" t="s">
        <v>562</v>
      </c>
      <c r="C24" s="661" t="s">
        <v>567</v>
      </c>
      <c r="D24" s="662" t="s">
        <v>2864</v>
      </c>
      <c r="E24" s="661" t="s">
        <v>584</v>
      </c>
      <c r="F24" s="662" t="s">
        <v>2869</v>
      </c>
      <c r="G24" s="661" t="s">
        <v>585</v>
      </c>
      <c r="H24" s="661" t="s">
        <v>652</v>
      </c>
      <c r="I24" s="661" t="s">
        <v>653</v>
      </c>
      <c r="J24" s="661" t="s">
        <v>654</v>
      </c>
      <c r="K24" s="661" t="s">
        <v>655</v>
      </c>
      <c r="L24" s="663">
        <v>260.00070129109457</v>
      </c>
      <c r="M24" s="663">
        <v>5</v>
      </c>
      <c r="N24" s="664">
        <v>1300.0035064554729</v>
      </c>
    </row>
    <row r="25" spans="1:14" ht="14.4" customHeight="1" x14ac:dyDescent="0.3">
      <c r="A25" s="659" t="s">
        <v>561</v>
      </c>
      <c r="B25" s="660" t="s">
        <v>562</v>
      </c>
      <c r="C25" s="661" t="s">
        <v>567</v>
      </c>
      <c r="D25" s="662" t="s">
        <v>2864</v>
      </c>
      <c r="E25" s="661" t="s">
        <v>584</v>
      </c>
      <c r="F25" s="662" t="s">
        <v>2869</v>
      </c>
      <c r="G25" s="661" t="s">
        <v>585</v>
      </c>
      <c r="H25" s="661" t="s">
        <v>656</v>
      </c>
      <c r="I25" s="661" t="s">
        <v>657</v>
      </c>
      <c r="J25" s="661" t="s">
        <v>658</v>
      </c>
      <c r="K25" s="661" t="s">
        <v>659</v>
      </c>
      <c r="L25" s="663">
        <v>151.13891243950201</v>
      </c>
      <c r="M25" s="663">
        <v>1</v>
      </c>
      <c r="N25" s="664">
        <v>151.13891243950201</v>
      </c>
    </row>
    <row r="26" spans="1:14" ht="14.4" customHeight="1" x14ac:dyDescent="0.3">
      <c r="A26" s="659" t="s">
        <v>561</v>
      </c>
      <c r="B26" s="660" t="s">
        <v>562</v>
      </c>
      <c r="C26" s="661" t="s">
        <v>567</v>
      </c>
      <c r="D26" s="662" t="s">
        <v>2864</v>
      </c>
      <c r="E26" s="661" t="s">
        <v>584</v>
      </c>
      <c r="F26" s="662" t="s">
        <v>2869</v>
      </c>
      <c r="G26" s="661" t="s">
        <v>585</v>
      </c>
      <c r="H26" s="661" t="s">
        <v>660</v>
      </c>
      <c r="I26" s="661" t="s">
        <v>661</v>
      </c>
      <c r="J26" s="661" t="s">
        <v>662</v>
      </c>
      <c r="K26" s="661" t="s">
        <v>663</v>
      </c>
      <c r="L26" s="663">
        <v>142.15032669406773</v>
      </c>
      <c r="M26" s="663">
        <v>1</v>
      </c>
      <c r="N26" s="664">
        <v>142.15032669406773</v>
      </c>
    </row>
    <row r="27" spans="1:14" ht="14.4" customHeight="1" x14ac:dyDescent="0.3">
      <c r="A27" s="659" t="s">
        <v>561</v>
      </c>
      <c r="B27" s="660" t="s">
        <v>562</v>
      </c>
      <c r="C27" s="661" t="s">
        <v>567</v>
      </c>
      <c r="D27" s="662" t="s">
        <v>2864</v>
      </c>
      <c r="E27" s="661" t="s">
        <v>584</v>
      </c>
      <c r="F27" s="662" t="s">
        <v>2869</v>
      </c>
      <c r="G27" s="661" t="s">
        <v>585</v>
      </c>
      <c r="H27" s="661" t="s">
        <v>664</v>
      </c>
      <c r="I27" s="661" t="s">
        <v>665</v>
      </c>
      <c r="J27" s="661" t="s">
        <v>666</v>
      </c>
      <c r="K27" s="661" t="s">
        <v>667</v>
      </c>
      <c r="L27" s="663">
        <v>42.18</v>
      </c>
      <c r="M27" s="663">
        <v>1</v>
      </c>
      <c r="N27" s="664">
        <v>42.18</v>
      </c>
    </row>
    <row r="28" spans="1:14" ht="14.4" customHeight="1" x14ac:dyDescent="0.3">
      <c r="A28" s="659" t="s">
        <v>561</v>
      </c>
      <c r="B28" s="660" t="s">
        <v>562</v>
      </c>
      <c r="C28" s="661" t="s">
        <v>567</v>
      </c>
      <c r="D28" s="662" t="s">
        <v>2864</v>
      </c>
      <c r="E28" s="661" t="s">
        <v>584</v>
      </c>
      <c r="F28" s="662" t="s">
        <v>2869</v>
      </c>
      <c r="G28" s="661" t="s">
        <v>585</v>
      </c>
      <c r="H28" s="661" t="s">
        <v>668</v>
      </c>
      <c r="I28" s="661" t="s">
        <v>669</v>
      </c>
      <c r="J28" s="661" t="s">
        <v>670</v>
      </c>
      <c r="K28" s="661" t="s">
        <v>671</v>
      </c>
      <c r="L28" s="663">
        <v>40.609999999999985</v>
      </c>
      <c r="M28" s="663">
        <v>2</v>
      </c>
      <c r="N28" s="664">
        <v>81.21999999999997</v>
      </c>
    </row>
    <row r="29" spans="1:14" ht="14.4" customHeight="1" x14ac:dyDescent="0.3">
      <c r="A29" s="659" t="s">
        <v>561</v>
      </c>
      <c r="B29" s="660" t="s">
        <v>562</v>
      </c>
      <c r="C29" s="661" t="s">
        <v>567</v>
      </c>
      <c r="D29" s="662" t="s">
        <v>2864</v>
      </c>
      <c r="E29" s="661" t="s">
        <v>584</v>
      </c>
      <c r="F29" s="662" t="s">
        <v>2869</v>
      </c>
      <c r="G29" s="661" t="s">
        <v>585</v>
      </c>
      <c r="H29" s="661" t="s">
        <v>672</v>
      </c>
      <c r="I29" s="661" t="s">
        <v>672</v>
      </c>
      <c r="J29" s="661" t="s">
        <v>673</v>
      </c>
      <c r="K29" s="661" t="s">
        <v>674</v>
      </c>
      <c r="L29" s="663">
        <v>38.204621265677609</v>
      </c>
      <c r="M29" s="663">
        <v>104</v>
      </c>
      <c r="N29" s="664">
        <v>3973.2806116304714</v>
      </c>
    </row>
    <row r="30" spans="1:14" ht="14.4" customHeight="1" x14ac:dyDescent="0.3">
      <c r="A30" s="659" t="s">
        <v>561</v>
      </c>
      <c r="B30" s="660" t="s">
        <v>562</v>
      </c>
      <c r="C30" s="661" t="s">
        <v>567</v>
      </c>
      <c r="D30" s="662" t="s">
        <v>2864</v>
      </c>
      <c r="E30" s="661" t="s">
        <v>584</v>
      </c>
      <c r="F30" s="662" t="s">
        <v>2869</v>
      </c>
      <c r="G30" s="661" t="s">
        <v>585</v>
      </c>
      <c r="H30" s="661" t="s">
        <v>675</v>
      </c>
      <c r="I30" s="661" t="s">
        <v>676</v>
      </c>
      <c r="J30" s="661" t="s">
        <v>677</v>
      </c>
      <c r="K30" s="661" t="s">
        <v>678</v>
      </c>
      <c r="L30" s="663">
        <v>237.16706725984369</v>
      </c>
      <c r="M30" s="663">
        <v>7</v>
      </c>
      <c r="N30" s="664">
        <v>1660.1694708189059</v>
      </c>
    </row>
    <row r="31" spans="1:14" ht="14.4" customHeight="1" x14ac:dyDescent="0.3">
      <c r="A31" s="659" t="s">
        <v>561</v>
      </c>
      <c r="B31" s="660" t="s">
        <v>562</v>
      </c>
      <c r="C31" s="661" t="s">
        <v>567</v>
      </c>
      <c r="D31" s="662" t="s">
        <v>2864</v>
      </c>
      <c r="E31" s="661" t="s">
        <v>584</v>
      </c>
      <c r="F31" s="662" t="s">
        <v>2869</v>
      </c>
      <c r="G31" s="661" t="s">
        <v>585</v>
      </c>
      <c r="H31" s="661" t="s">
        <v>679</v>
      </c>
      <c r="I31" s="661" t="s">
        <v>680</v>
      </c>
      <c r="J31" s="661" t="s">
        <v>681</v>
      </c>
      <c r="K31" s="661" t="s">
        <v>682</v>
      </c>
      <c r="L31" s="663">
        <v>85.84999999999998</v>
      </c>
      <c r="M31" s="663">
        <v>1</v>
      </c>
      <c r="N31" s="664">
        <v>85.84999999999998</v>
      </c>
    </row>
    <row r="32" spans="1:14" ht="14.4" customHeight="1" x14ac:dyDescent="0.3">
      <c r="A32" s="659" t="s">
        <v>561</v>
      </c>
      <c r="B32" s="660" t="s">
        <v>562</v>
      </c>
      <c r="C32" s="661" t="s">
        <v>567</v>
      </c>
      <c r="D32" s="662" t="s">
        <v>2864</v>
      </c>
      <c r="E32" s="661" t="s">
        <v>584</v>
      </c>
      <c r="F32" s="662" t="s">
        <v>2869</v>
      </c>
      <c r="G32" s="661" t="s">
        <v>585</v>
      </c>
      <c r="H32" s="661" t="s">
        <v>683</v>
      </c>
      <c r="I32" s="661" t="s">
        <v>684</v>
      </c>
      <c r="J32" s="661" t="s">
        <v>685</v>
      </c>
      <c r="K32" s="661" t="s">
        <v>686</v>
      </c>
      <c r="L32" s="663">
        <v>42.980111323736168</v>
      </c>
      <c r="M32" s="663">
        <v>2</v>
      </c>
      <c r="N32" s="664">
        <v>85.960222647472335</v>
      </c>
    </row>
    <row r="33" spans="1:14" ht="14.4" customHeight="1" x14ac:dyDescent="0.3">
      <c r="A33" s="659" t="s">
        <v>561</v>
      </c>
      <c r="B33" s="660" t="s">
        <v>562</v>
      </c>
      <c r="C33" s="661" t="s">
        <v>567</v>
      </c>
      <c r="D33" s="662" t="s">
        <v>2864</v>
      </c>
      <c r="E33" s="661" t="s">
        <v>584</v>
      </c>
      <c r="F33" s="662" t="s">
        <v>2869</v>
      </c>
      <c r="G33" s="661" t="s">
        <v>585</v>
      </c>
      <c r="H33" s="661" t="s">
        <v>687</v>
      </c>
      <c r="I33" s="661" t="s">
        <v>688</v>
      </c>
      <c r="J33" s="661" t="s">
        <v>689</v>
      </c>
      <c r="K33" s="661" t="s">
        <v>690</v>
      </c>
      <c r="L33" s="663">
        <v>340.49232519754861</v>
      </c>
      <c r="M33" s="663">
        <v>8</v>
      </c>
      <c r="N33" s="664">
        <v>2723.9386015803889</v>
      </c>
    </row>
    <row r="34" spans="1:14" ht="14.4" customHeight="1" x14ac:dyDescent="0.3">
      <c r="A34" s="659" t="s">
        <v>561</v>
      </c>
      <c r="B34" s="660" t="s">
        <v>562</v>
      </c>
      <c r="C34" s="661" t="s">
        <v>567</v>
      </c>
      <c r="D34" s="662" t="s">
        <v>2864</v>
      </c>
      <c r="E34" s="661" t="s">
        <v>584</v>
      </c>
      <c r="F34" s="662" t="s">
        <v>2869</v>
      </c>
      <c r="G34" s="661" t="s">
        <v>585</v>
      </c>
      <c r="H34" s="661" t="s">
        <v>691</v>
      </c>
      <c r="I34" s="661" t="s">
        <v>692</v>
      </c>
      <c r="J34" s="661" t="s">
        <v>693</v>
      </c>
      <c r="K34" s="661" t="s">
        <v>694</v>
      </c>
      <c r="L34" s="663">
        <v>46</v>
      </c>
      <c r="M34" s="663">
        <v>1</v>
      </c>
      <c r="N34" s="664">
        <v>46</v>
      </c>
    </row>
    <row r="35" spans="1:14" ht="14.4" customHeight="1" x14ac:dyDescent="0.3">
      <c r="A35" s="659" t="s">
        <v>561</v>
      </c>
      <c r="B35" s="660" t="s">
        <v>562</v>
      </c>
      <c r="C35" s="661" t="s">
        <v>567</v>
      </c>
      <c r="D35" s="662" t="s">
        <v>2864</v>
      </c>
      <c r="E35" s="661" t="s">
        <v>584</v>
      </c>
      <c r="F35" s="662" t="s">
        <v>2869</v>
      </c>
      <c r="G35" s="661" t="s">
        <v>585</v>
      </c>
      <c r="H35" s="661" t="s">
        <v>695</v>
      </c>
      <c r="I35" s="661" t="s">
        <v>696</v>
      </c>
      <c r="J35" s="661" t="s">
        <v>650</v>
      </c>
      <c r="K35" s="661" t="s">
        <v>697</v>
      </c>
      <c r="L35" s="663">
        <v>22.557013931764594</v>
      </c>
      <c r="M35" s="663">
        <v>211</v>
      </c>
      <c r="N35" s="664">
        <v>4759.5299396023293</v>
      </c>
    </row>
    <row r="36" spans="1:14" ht="14.4" customHeight="1" x14ac:dyDescent="0.3">
      <c r="A36" s="659" t="s">
        <v>561</v>
      </c>
      <c r="B36" s="660" t="s">
        <v>562</v>
      </c>
      <c r="C36" s="661" t="s">
        <v>567</v>
      </c>
      <c r="D36" s="662" t="s">
        <v>2864</v>
      </c>
      <c r="E36" s="661" t="s">
        <v>584</v>
      </c>
      <c r="F36" s="662" t="s">
        <v>2869</v>
      </c>
      <c r="G36" s="661" t="s">
        <v>585</v>
      </c>
      <c r="H36" s="661" t="s">
        <v>698</v>
      </c>
      <c r="I36" s="661" t="s">
        <v>699</v>
      </c>
      <c r="J36" s="661" t="s">
        <v>700</v>
      </c>
      <c r="K36" s="661" t="s">
        <v>701</v>
      </c>
      <c r="L36" s="663">
        <v>77.074973426812491</v>
      </c>
      <c r="M36" s="663">
        <v>4</v>
      </c>
      <c r="N36" s="664">
        <v>308.29989370724996</v>
      </c>
    </row>
    <row r="37" spans="1:14" ht="14.4" customHeight="1" x14ac:dyDescent="0.3">
      <c r="A37" s="659" t="s">
        <v>561</v>
      </c>
      <c r="B37" s="660" t="s">
        <v>562</v>
      </c>
      <c r="C37" s="661" t="s">
        <v>567</v>
      </c>
      <c r="D37" s="662" t="s">
        <v>2864</v>
      </c>
      <c r="E37" s="661" t="s">
        <v>584</v>
      </c>
      <c r="F37" s="662" t="s">
        <v>2869</v>
      </c>
      <c r="G37" s="661" t="s">
        <v>585</v>
      </c>
      <c r="H37" s="661" t="s">
        <v>702</v>
      </c>
      <c r="I37" s="661" t="s">
        <v>703</v>
      </c>
      <c r="J37" s="661" t="s">
        <v>704</v>
      </c>
      <c r="K37" s="661" t="s">
        <v>705</v>
      </c>
      <c r="L37" s="663">
        <v>67.867435464461096</v>
      </c>
      <c r="M37" s="663">
        <v>4</v>
      </c>
      <c r="N37" s="664">
        <v>271.46974185784438</v>
      </c>
    </row>
    <row r="38" spans="1:14" ht="14.4" customHeight="1" x14ac:dyDescent="0.3">
      <c r="A38" s="659" t="s">
        <v>561</v>
      </c>
      <c r="B38" s="660" t="s">
        <v>562</v>
      </c>
      <c r="C38" s="661" t="s">
        <v>567</v>
      </c>
      <c r="D38" s="662" t="s">
        <v>2864</v>
      </c>
      <c r="E38" s="661" t="s">
        <v>584</v>
      </c>
      <c r="F38" s="662" t="s">
        <v>2869</v>
      </c>
      <c r="G38" s="661" t="s">
        <v>585</v>
      </c>
      <c r="H38" s="661" t="s">
        <v>706</v>
      </c>
      <c r="I38" s="661" t="s">
        <v>707</v>
      </c>
      <c r="J38" s="661" t="s">
        <v>708</v>
      </c>
      <c r="K38" s="661" t="s">
        <v>709</v>
      </c>
      <c r="L38" s="663">
        <v>150.79000000000002</v>
      </c>
      <c r="M38" s="663">
        <v>1</v>
      </c>
      <c r="N38" s="664">
        <v>150.79000000000002</v>
      </c>
    </row>
    <row r="39" spans="1:14" ht="14.4" customHeight="1" x14ac:dyDescent="0.3">
      <c r="A39" s="659" t="s">
        <v>561</v>
      </c>
      <c r="B39" s="660" t="s">
        <v>562</v>
      </c>
      <c r="C39" s="661" t="s">
        <v>567</v>
      </c>
      <c r="D39" s="662" t="s">
        <v>2864</v>
      </c>
      <c r="E39" s="661" t="s">
        <v>584</v>
      </c>
      <c r="F39" s="662" t="s">
        <v>2869</v>
      </c>
      <c r="G39" s="661" t="s">
        <v>585</v>
      </c>
      <c r="H39" s="661" t="s">
        <v>710</v>
      </c>
      <c r="I39" s="661" t="s">
        <v>711</v>
      </c>
      <c r="J39" s="661" t="s">
        <v>712</v>
      </c>
      <c r="K39" s="661" t="s">
        <v>709</v>
      </c>
      <c r="L39" s="663">
        <v>87.544971874924798</v>
      </c>
      <c r="M39" s="663">
        <v>2</v>
      </c>
      <c r="N39" s="664">
        <v>175.0899437498496</v>
      </c>
    </row>
    <row r="40" spans="1:14" ht="14.4" customHeight="1" x14ac:dyDescent="0.3">
      <c r="A40" s="659" t="s">
        <v>561</v>
      </c>
      <c r="B40" s="660" t="s">
        <v>562</v>
      </c>
      <c r="C40" s="661" t="s">
        <v>567</v>
      </c>
      <c r="D40" s="662" t="s">
        <v>2864</v>
      </c>
      <c r="E40" s="661" t="s">
        <v>584</v>
      </c>
      <c r="F40" s="662" t="s">
        <v>2869</v>
      </c>
      <c r="G40" s="661" t="s">
        <v>585</v>
      </c>
      <c r="H40" s="661" t="s">
        <v>713</v>
      </c>
      <c r="I40" s="661" t="s">
        <v>714</v>
      </c>
      <c r="J40" s="661" t="s">
        <v>715</v>
      </c>
      <c r="K40" s="661" t="s">
        <v>716</v>
      </c>
      <c r="L40" s="663">
        <v>75.239999999999995</v>
      </c>
      <c r="M40" s="663">
        <v>1</v>
      </c>
      <c r="N40" s="664">
        <v>75.239999999999995</v>
      </c>
    </row>
    <row r="41" spans="1:14" ht="14.4" customHeight="1" x14ac:dyDescent="0.3">
      <c r="A41" s="659" t="s">
        <v>561</v>
      </c>
      <c r="B41" s="660" t="s">
        <v>562</v>
      </c>
      <c r="C41" s="661" t="s">
        <v>567</v>
      </c>
      <c r="D41" s="662" t="s">
        <v>2864</v>
      </c>
      <c r="E41" s="661" t="s">
        <v>584</v>
      </c>
      <c r="F41" s="662" t="s">
        <v>2869</v>
      </c>
      <c r="G41" s="661" t="s">
        <v>585</v>
      </c>
      <c r="H41" s="661" t="s">
        <v>717</v>
      </c>
      <c r="I41" s="661" t="s">
        <v>718</v>
      </c>
      <c r="J41" s="661" t="s">
        <v>719</v>
      </c>
      <c r="K41" s="661" t="s">
        <v>720</v>
      </c>
      <c r="L41" s="663">
        <v>0</v>
      </c>
      <c r="M41" s="663">
        <v>0</v>
      </c>
      <c r="N41" s="664">
        <v>0</v>
      </c>
    </row>
    <row r="42" spans="1:14" ht="14.4" customHeight="1" x14ac:dyDescent="0.3">
      <c r="A42" s="659" t="s">
        <v>561</v>
      </c>
      <c r="B42" s="660" t="s">
        <v>562</v>
      </c>
      <c r="C42" s="661" t="s">
        <v>567</v>
      </c>
      <c r="D42" s="662" t="s">
        <v>2864</v>
      </c>
      <c r="E42" s="661" t="s">
        <v>584</v>
      </c>
      <c r="F42" s="662" t="s">
        <v>2869</v>
      </c>
      <c r="G42" s="661" t="s">
        <v>585</v>
      </c>
      <c r="H42" s="661" t="s">
        <v>721</v>
      </c>
      <c r="I42" s="661" t="s">
        <v>722</v>
      </c>
      <c r="J42" s="661" t="s">
        <v>723</v>
      </c>
      <c r="K42" s="661" t="s">
        <v>724</v>
      </c>
      <c r="L42" s="663">
        <v>108.61065038611929</v>
      </c>
      <c r="M42" s="663">
        <v>3</v>
      </c>
      <c r="N42" s="664">
        <v>325.83195115835787</v>
      </c>
    </row>
    <row r="43" spans="1:14" ht="14.4" customHeight="1" x14ac:dyDescent="0.3">
      <c r="A43" s="659" t="s">
        <v>561</v>
      </c>
      <c r="B43" s="660" t="s">
        <v>562</v>
      </c>
      <c r="C43" s="661" t="s">
        <v>567</v>
      </c>
      <c r="D43" s="662" t="s">
        <v>2864</v>
      </c>
      <c r="E43" s="661" t="s">
        <v>584</v>
      </c>
      <c r="F43" s="662" t="s">
        <v>2869</v>
      </c>
      <c r="G43" s="661" t="s">
        <v>585</v>
      </c>
      <c r="H43" s="661" t="s">
        <v>725</v>
      </c>
      <c r="I43" s="661" t="s">
        <v>726</v>
      </c>
      <c r="J43" s="661" t="s">
        <v>727</v>
      </c>
      <c r="K43" s="661" t="s">
        <v>728</v>
      </c>
      <c r="L43" s="663">
        <v>129.71955797405894</v>
      </c>
      <c r="M43" s="663">
        <v>2</v>
      </c>
      <c r="N43" s="664">
        <v>259.43911594811789</v>
      </c>
    </row>
    <row r="44" spans="1:14" ht="14.4" customHeight="1" x14ac:dyDescent="0.3">
      <c r="A44" s="659" t="s">
        <v>561</v>
      </c>
      <c r="B44" s="660" t="s">
        <v>562</v>
      </c>
      <c r="C44" s="661" t="s">
        <v>567</v>
      </c>
      <c r="D44" s="662" t="s">
        <v>2864</v>
      </c>
      <c r="E44" s="661" t="s">
        <v>584</v>
      </c>
      <c r="F44" s="662" t="s">
        <v>2869</v>
      </c>
      <c r="G44" s="661" t="s">
        <v>585</v>
      </c>
      <c r="H44" s="661" t="s">
        <v>729</v>
      </c>
      <c r="I44" s="661" t="s">
        <v>730</v>
      </c>
      <c r="J44" s="661" t="s">
        <v>731</v>
      </c>
      <c r="K44" s="661" t="s">
        <v>732</v>
      </c>
      <c r="L44" s="663">
        <v>69.867195300969215</v>
      </c>
      <c r="M44" s="663">
        <v>18</v>
      </c>
      <c r="N44" s="664">
        <v>1257.6095154174459</v>
      </c>
    </row>
    <row r="45" spans="1:14" ht="14.4" customHeight="1" x14ac:dyDescent="0.3">
      <c r="A45" s="659" t="s">
        <v>561</v>
      </c>
      <c r="B45" s="660" t="s">
        <v>562</v>
      </c>
      <c r="C45" s="661" t="s">
        <v>567</v>
      </c>
      <c r="D45" s="662" t="s">
        <v>2864</v>
      </c>
      <c r="E45" s="661" t="s">
        <v>584</v>
      </c>
      <c r="F45" s="662" t="s">
        <v>2869</v>
      </c>
      <c r="G45" s="661" t="s">
        <v>585</v>
      </c>
      <c r="H45" s="661" t="s">
        <v>733</v>
      </c>
      <c r="I45" s="661" t="s">
        <v>734</v>
      </c>
      <c r="J45" s="661" t="s">
        <v>735</v>
      </c>
      <c r="K45" s="661" t="s">
        <v>736</v>
      </c>
      <c r="L45" s="663">
        <v>129.39002305683769</v>
      </c>
      <c r="M45" s="663">
        <v>8</v>
      </c>
      <c r="N45" s="664">
        <v>1035.1201844547015</v>
      </c>
    </row>
    <row r="46" spans="1:14" ht="14.4" customHeight="1" x14ac:dyDescent="0.3">
      <c r="A46" s="659" t="s">
        <v>561</v>
      </c>
      <c r="B46" s="660" t="s">
        <v>562</v>
      </c>
      <c r="C46" s="661" t="s">
        <v>567</v>
      </c>
      <c r="D46" s="662" t="s">
        <v>2864</v>
      </c>
      <c r="E46" s="661" t="s">
        <v>584</v>
      </c>
      <c r="F46" s="662" t="s">
        <v>2869</v>
      </c>
      <c r="G46" s="661" t="s">
        <v>585</v>
      </c>
      <c r="H46" s="661" t="s">
        <v>737</v>
      </c>
      <c r="I46" s="661" t="s">
        <v>738</v>
      </c>
      <c r="J46" s="661" t="s">
        <v>739</v>
      </c>
      <c r="K46" s="661" t="s">
        <v>740</v>
      </c>
      <c r="L46" s="663">
        <v>73.769952960438872</v>
      </c>
      <c r="M46" s="663">
        <v>2</v>
      </c>
      <c r="N46" s="664">
        <v>147.53990592087774</v>
      </c>
    </row>
    <row r="47" spans="1:14" ht="14.4" customHeight="1" x14ac:dyDescent="0.3">
      <c r="A47" s="659" t="s">
        <v>561</v>
      </c>
      <c r="B47" s="660" t="s">
        <v>562</v>
      </c>
      <c r="C47" s="661" t="s">
        <v>567</v>
      </c>
      <c r="D47" s="662" t="s">
        <v>2864</v>
      </c>
      <c r="E47" s="661" t="s">
        <v>584</v>
      </c>
      <c r="F47" s="662" t="s">
        <v>2869</v>
      </c>
      <c r="G47" s="661" t="s">
        <v>585</v>
      </c>
      <c r="H47" s="661" t="s">
        <v>741</v>
      </c>
      <c r="I47" s="661" t="s">
        <v>742</v>
      </c>
      <c r="J47" s="661" t="s">
        <v>743</v>
      </c>
      <c r="K47" s="661" t="s">
        <v>744</v>
      </c>
      <c r="L47" s="663">
        <v>44.63</v>
      </c>
      <c r="M47" s="663">
        <v>3</v>
      </c>
      <c r="N47" s="664">
        <v>133.89000000000001</v>
      </c>
    </row>
    <row r="48" spans="1:14" ht="14.4" customHeight="1" x14ac:dyDescent="0.3">
      <c r="A48" s="659" t="s">
        <v>561</v>
      </c>
      <c r="B48" s="660" t="s">
        <v>562</v>
      </c>
      <c r="C48" s="661" t="s">
        <v>567</v>
      </c>
      <c r="D48" s="662" t="s">
        <v>2864</v>
      </c>
      <c r="E48" s="661" t="s">
        <v>584</v>
      </c>
      <c r="F48" s="662" t="s">
        <v>2869</v>
      </c>
      <c r="G48" s="661" t="s">
        <v>585</v>
      </c>
      <c r="H48" s="661" t="s">
        <v>745</v>
      </c>
      <c r="I48" s="661" t="s">
        <v>746</v>
      </c>
      <c r="J48" s="661" t="s">
        <v>747</v>
      </c>
      <c r="K48" s="661" t="s">
        <v>748</v>
      </c>
      <c r="L48" s="663">
        <v>46.545031693096327</v>
      </c>
      <c r="M48" s="663">
        <v>10</v>
      </c>
      <c r="N48" s="664">
        <v>465.45031693096325</v>
      </c>
    </row>
    <row r="49" spans="1:14" ht="14.4" customHeight="1" x14ac:dyDescent="0.3">
      <c r="A49" s="659" t="s">
        <v>561</v>
      </c>
      <c r="B49" s="660" t="s">
        <v>562</v>
      </c>
      <c r="C49" s="661" t="s">
        <v>567</v>
      </c>
      <c r="D49" s="662" t="s">
        <v>2864</v>
      </c>
      <c r="E49" s="661" t="s">
        <v>584</v>
      </c>
      <c r="F49" s="662" t="s">
        <v>2869</v>
      </c>
      <c r="G49" s="661" t="s">
        <v>585</v>
      </c>
      <c r="H49" s="661" t="s">
        <v>749</v>
      </c>
      <c r="I49" s="661" t="s">
        <v>750</v>
      </c>
      <c r="J49" s="661" t="s">
        <v>751</v>
      </c>
      <c r="K49" s="661" t="s">
        <v>752</v>
      </c>
      <c r="L49" s="663">
        <v>42.067975379985207</v>
      </c>
      <c r="M49" s="663">
        <v>5</v>
      </c>
      <c r="N49" s="664">
        <v>210.33987689992603</v>
      </c>
    </row>
    <row r="50" spans="1:14" ht="14.4" customHeight="1" x14ac:dyDescent="0.3">
      <c r="A50" s="659" t="s">
        <v>561</v>
      </c>
      <c r="B50" s="660" t="s">
        <v>562</v>
      </c>
      <c r="C50" s="661" t="s">
        <v>567</v>
      </c>
      <c r="D50" s="662" t="s">
        <v>2864</v>
      </c>
      <c r="E50" s="661" t="s">
        <v>584</v>
      </c>
      <c r="F50" s="662" t="s">
        <v>2869</v>
      </c>
      <c r="G50" s="661" t="s">
        <v>585</v>
      </c>
      <c r="H50" s="661" t="s">
        <v>753</v>
      </c>
      <c r="I50" s="661" t="s">
        <v>754</v>
      </c>
      <c r="J50" s="661" t="s">
        <v>755</v>
      </c>
      <c r="K50" s="661" t="s">
        <v>756</v>
      </c>
      <c r="L50" s="663">
        <v>132.89000000000001</v>
      </c>
      <c r="M50" s="663">
        <v>4</v>
      </c>
      <c r="N50" s="664">
        <v>531.56000000000006</v>
      </c>
    </row>
    <row r="51" spans="1:14" ht="14.4" customHeight="1" x14ac:dyDescent="0.3">
      <c r="A51" s="659" t="s">
        <v>561</v>
      </c>
      <c r="B51" s="660" t="s">
        <v>562</v>
      </c>
      <c r="C51" s="661" t="s">
        <v>567</v>
      </c>
      <c r="D51" s="662" t="s">
        <v>2864</v>
      </c>
      <c r="E51" s="661" t="s">
        <v>584</v>
      </c>
      <c r="F51" s="662" t="s">
        <v>2869</v>
      </c>
      <c r="G51" s="661" t="s">
        <v>585</v>
      </c>
      <c r="H51" s="661" t="s">
        <v>757</v>
      </c>
      <c r="I51" s="661" t="s">
        <v>758</v>
      </c>
      <c r="J51" s="661" t="s">
        <v>759</v>
      </c>
      <c r="K51" s="661" t="s">
        <v>760</v>
      </c>
      <c r="L51" s="663">
        <v>45.5780059256915</v>
      </c>
      <c r="M51" s="663">
        <v>5</v>
      </c>
      <c r="N51" s="664">
        <v>227.89002962845751</v>
      </c>
    </row>
    <row r="52" spans="1:14" ht="14.4" customHeight="1" x14ac:dyDescent="0.3">
      <c r="A52" s="659" t="s">
        <v>561</v>
      </c>
      <c r="B52" s="660" t="s">
        <v>562</v>
      </c>
      <c r="C52" s="661" t="s">
        <v>567</v>
      </c>
      <c r="D52" s="662" t="s">
        <v>2864</v>
      </c>
      <c r="E52" s="661" t="s">
        <v>584</v>
      </c>
      <c r="F52" s="662" t="s">
        <v>2869</v>
      </c>
      <c r="G52" s="661" t="s">
        <v>585</v>
      </c>
      <c r="H52" s="661" t="s">
        <v>761</v>
      </c>
      <c r="I52" s="661" t="s">
        <v>237</v>
      </c>
      <c r="J52" s="661" t="s">
        <v>762</v>
      </c>
      <c r="K52" s="661"/>
      <c r="L52" s="663">
        <v>181.8395965170657</v>
      </c>
      <c r="M52" s="663">
        <v>1</v>
      </c>
      <c r="N52" s="664">
        <v>181.8395965170657</v>
      </c>
    </row>
    <row r="53" spans="1:14" ht="14.4" customHeight="1" x14ac:dyDescent="0.3">
      <c r="A53" s="659" t="s">
        <v>561</v>
      </c>
      <c r="B53" s="660" t="s">
        <v>562</v>
      </c>
      <c r="C53" s="661" t="s">
        <v>567</v>
      </c>
      <c r="D53" s="662" t="s">
        <v>2864</v>
      </c>
      <c r="E53" s="661" t="s">
        <v>584</v>
      </c>
      <c r="F53" s="662" t="s">
        <v>2869</v>
      </c>
      <c r="G53" s="661" t="s">
        <v>585</v>
      </c>
      <c r="H53" s="661" t="s">
        <v>763</v>
      </c>
      <c r="I53" s="661" t="s">
        <v>237</v>
      </c>
      <c r="J53" s="661" t="s">
        <v>764</v>
      </c>
      <c r="K53" s="661"/>
      <c r="L53" s="663">
        <v>147.5</v>
      </c>
      <c r="M53" s="663">
        <v>2</v>
      </c>
      <c r="N53" s="664">
        <v>295</v>
      </c>
    </row>
    <row r="54" spans="1:14" ht="14.4" customHeight="1" x14ac:dyDescent="0.3">
      <c r="A54" s="659" t="s">
        <v>561</v>
      </c>
      <c r="B54" s="660" t="s">
        <v>562</v>
      </c>
      <c r="C54" s="661" t="s">
        <v>567</v>
      </c>
      <c r="D54" s="662" t="s">
        <v>2864</v>
      </c>
      <c r="E54" s="661" t="s">
        <v>584</v>
      </c>
      <c r="F54" s="662" t="s">
        <v>2869</v>
      </c>
      <c r="G54" s="661" t="s">
        <v>585</v>
      </c>
      <c r="H54" s="661" t="s">
        <v>765</v>
      </c>
      <c r="I54" s="661" t="s">
        <v>237</v>
      </c>
      <c r="J54" s="661" t="s">
        <v>766</v>
      </c>
      <c r="K54" s="661"/>
      <c r="L54" s="663">
        <v>100.67999999999999</v>
      </c>
      <c r="M54" s="663">
        <v>3</v>
      </c>
      <c r="N54" s="664">
        <v>302.03999999999996</v>
      </c>
    </row>
    <row r="55" spans="1:14" ht="14.4" customHeight="1" x14ac:dyDescent="0.3">
      <c r="A55" s="659" t="s">
        <v>561</v>
      </c>
      <c r="B55" s="660" t="s">
        <v>562</v>
      </c>
      <c r="C55" s="661" t="s">
        <v>567</v>
      </c>
      <c r="D55" s="662" t="s">
        <v>2864</v>
      </c>
      <c r="E55" s="661" t="s">
        <v>584</v>
      </c>
      <c r="F55" s="662" t="s">
        <v>2869</v>
      </c>
      <c r="G55" s="661" t="s">
        <v>585</v>
      </c>
      <c r="H55" s="661" t="s">
        <v>767</v>
      </c>
      <c r="I55" s="661" t="s">
        <v>768</v>
      </c>
      <c r="J55" s="661" t="s">
        <v>769</v>
      </c>
      <c r="K55" s="661" t="s">
        <v>770</v>
      </c>
      <c r="L55" s="663">
        <v>27.70356538852214</v>
      </c>
      <c r="M55" s="663">
        <v>14</v>
      </c>
      <c r="N55" s="664">
        <v>387.84991543930994</v>
      </c>
    </row>
    <row r="56" spans="1:14" ht="14.4" customHeight="1" x14ac:dyDescent="0.3">
      <c r="A56" s="659" t="s">
        <v>561</v>
      </c>
      <c r="B56" s="660" t="s">
        <v>562</v>
      </c>
      <c r="C56" s="661" t="s">
        <v>567</v>
      </c>
      <c r="D56" s="662" t="s">
        <v>2864</v>
      </c>
      <c r="E56" s="661" t="s">
        <v>584</v>
      </c>
      <c r="F56" s="662" t="s">
        <v>2869</v>
      </c>
      <c r="G56" s="661" t="s">
        <v>585</v>
      </c>
      <c r="H56" s="661" t="s">
        <v>771</v>
      </c>
      <c r="I56" s="661" t="s">
        <v>772</v>
      </c>
      <c r="J56" s="661" t="s">
        <v>773</v>
      </c>
      <c r="K56" s="661" t="s">
        <v>774</v>
      </c>
      <c r="L56" s="663">
        <v>64.36642200815767</v>
      </c>
      <c r="M56" s="663">
        <v>17</v>
      </c>
      <c r="N56" s="664">
        <v>1094.2291741386805</v>
      </c>
    </row>
    <row r="57" spans="1:14" ht="14.4" customHeight="1" x14ac:dyDescent="0.3">
      <c r="A57" s="659" t="s">
        <v>561</v>
      </c>
      <c r="B57" s="660" t="s">
        <v>562</v>
      </c>
      <c r="C57" s="661" t="s">
        <v>567</v>
      </c>
      <c r="D57" s="662" t="s">
        <v>2864</v>
      </c>
      <c r="E57" s="661" t="s">
        <v>584</v>
      </c>
      <c r="F57" s="662" t="s">
        <v>2869</v>
      </c>
      <c r="G57" s="661" t="s">
        <v>585</v>
      </c>
      <c r="H57" s="661" t="s">
        <v>775</v>
      </c>
      <c r="I57" s="661" t="s">
        <v>776</v>
      </c>
      <c r="J57" s="661" t="s">
        <v>777</v>
      </c>
      <c r="K57" s="661" t="s">
        <v>778</v>
      </c>
      <c r="L57" s="663">
        <v>34.849723891497128</v>
      </c>
      <c r="M57" s="663">
        <v>1</v>
      </c>
      <c r="N57" s="664">
        <v>34.849723891497128</v>
      </c>
    </row>
    <row r="58" spans="1:14" ht="14.4" customHeight="1" x14ac:dyDescent="0.3">
      <c r="A58" s="659" t="s">
        <v>561</v>
      </c>
      <c r="B58" s="660" t="s">
        <v>562</v>
      </c>
      <c r="C58" s="661" t="s">
        <v>567</v>
      </c>
      <c r="D58" s="662" t="s">
        <v>2864</v>
      </c>
      <c r="E58" s="661" t="s">
        <v>584</v>
      </c>
      <c r="F58" s="662" t="s">
        <v>2869</v>
      </c>
      <c r="G58" s="661" t="s">
        <v>585</v>
      </c>
      <c r="H58" s="661" t="s">
        <v>779</v>
      </c>
      <c r="I58" s="661" t="s">
        <v>780</v>
      </c>
      <c r="J58" s="661" t="s">
        <v>781</v>
      </c>
      <c r="K58" s="661" t="s">
        <v>782</v>
      </c>
      <c r="L58" s="663">
        <v>38.11</v>
      </c>
      <c r="M58" s="663">
        <v>1</v>
      </c>
      <c r="N58" s="664">
        <v>38.11</v>
      </c>
    </row>
    <row r="59" spans="1:14" ht="14.4" customHeight="1" x14ac:dyDescent="0.3">
      <c r="A59" s="659" t="s">
        <v>561</v>
      </c>
      <c r="B59" s="660" t="s">
        <v>562</v>
      </c>
      <c r="C59" s="661" t="s">
        <v>567</v>
      </c>
      <c r="D59" s="662" t="s">
        <v>2864</v>
      </c>
      <c r="E59" s="661" t="s">
        <v>584</v>
      </c>
      <c r="F59" s="662" t="s">
        <v>2869</v>
      </c>
      <c r="G59" s="661" t="s">
        <v>585</v>
      </c>
      <c r="H59" s="661" t="s">
        <v>783</v>
      </c>
      <c r="I59" s="661" t="s">
        <v>784</v>
      </c>
      <c r="J59" s="661" t="s">
        <v>785</v>
      </c>
      <c r="K59" s="661" t="s">
        <v>786</v>
      </c>
      <c r="L59" s="663">
        <v>68.598124999999996</v>
      </c>
      <c r="M59" s="663">
        <v>8</v>
      </c>
      <c r="N59" s="664">
        <v>548.78499999999997</v>
      </c>
    </row>
    <row r="60" spans="1:14" ht="14.4" customHeight="1" x14ac:dyDescent="0.3">
      <c r="A60" s="659" t="s">
        <v>561</v>
      </c>
      <c r="B60" s="660" t="s">
        <v>562</v>
      </c>
      <c r="C60" s="661" t="s">
        <v>567</v>
      </c>
      <c r="D60" s="662" t="s">
        <v>2864</v>
      </c>
      <c r="E60" s="661" t="s">
        <v>584</v>
      </c>
      <c r="F60" s="662" t="s">
        <v>2869</v>
      </c>
      <c r="G60" s="661" t="s">
        <v>585</v>
      </c>
      <c r="H60" s="661" t="s">
        <v>787</v>
      </c>
      <c r="I60" s="661" t="s">
        <v>788</v>
      </c>
      <c r="J60" s="661" t="s">
        <v>789</v>
      </c>
      <c r="K60" s="661" t="s">
        <v>790</v>
      </c>
      <c r="L60" s="663">
        <v>61.380000000000017</v>
      </c>
      <c r="M60" s="663">
        <v>1</v>
      </c>
      <c r="N60" s="664">
        <v>61.380000000000017</v>
      </c>
    </row>
    <row r="61" spans="1:14" ht="14.4" customHeight="1" x14ac:dyDescent="0.3">
      <c r="A61" s="659" t="s">
        <v>561</v>
      </c>
      <c r="B61" s="660" t="s">
        <v>562</v>
      </c>
      <c r="C61" s="661" t="s">
        <v>567</v>
      </c>
      <c r="D61" s="662" t="s">
        <v>2864</v>
      </c>
      <c r="E61" s="661" t="s">
        <v>584</v>
      </c>
      <c r="F61" s="662" t="s">
        <v>2869</v>
      </c>
      <c r="G61" s="661" t="s">
        <v>585</v>
      </c>
      <c r="H61" s="661" t="s">
        <v>791</v>
      </c>
      <c r="I61" s="661" t="s">
        <v>237</v>
      </c>
      <c r="J61" s="661" t="s">
        <v>792</v>
      </c>
      <c r="K61" s="661"/>
      <c r="L61" s="663">
        <v>59.119922522948372</v>
      </c>
      <c r="M61" s="663">
        <v>3</v>
      </c>
      <c r="N61" s="664">
        <v>177.35976756884511</v>
      </c>
    </row>
    <row r="62" spans="1:14" ht="14.4" customHeight="1" x14ac:dyDescent="0.3">
      <c r="A62" s="659" t="s">
        <v>561</v>
      </c>
      <c r="B62" s="660" t="s">
        <v>562</v>
      </c>
      <c r="C62" s="661" t="s">
        <v>567</v>
      </c>
      <c r="D62" s="662" t="s">
        <v>2864</v>
      </c>
      <c r="E62" s="661" t="s">
        <v>584</v>
      </c>
      <c r="F62" s="662" t="s">
        <v>2869</v>
      </c>
      <c r="G62" s="661" t="s">
        <v>585</v>
      </c>
      <c r="H62" s="661" t="s">
        <v>793</v>
      </c>
      <c r="I62" s="661" t="s">
        <v>794</v>
      </c>
      <c r="J62" s="661" t="s">
        <v>795</v>
      </c>
      <c r="K62" s="661" t="s">
        <v>796</v>
      </c>
      <c r="L62" s="663">
        <v>19.088804076934462</v>
      </c>
      <c r="M62" s="663">
        <v>50</v>
      </c>
      <c r="N62" s="664">
        <v>954.44020384672308</v>
      </c>
    </row>
    <row r="63" spans="1:14" ht="14.4" customHeight="1" x14ac:dyDescent="0.3">
      <c r="A63" s="659" t="s">
        <v>561</v>
      </c>
      <c r="B63" s="660" t="s">
        <v>562</v>
      </c>
      <c r="C63" s="661" t="s">
        <v>567</v>
      </c>
      <c r="D63" s="662" t="s">
        <v>2864</v>
      </c>
      <c r="E63" s="661" t="s">
        <v>584</v>
      </c>
      <c r="F63" s="662" t="s">
        <v>2869</v>
      </c>
      <c r="G63" s="661" t="s">
        <v>585</v>
      </c>
      <c r="H63" s="661" t="s">
        <v>797</v>
      </c>
      <c r="I63" s="661" t="s">
        <v>798</v>
      </c>
      <c r="J63" s="661" t="s">
        <v>799</v>
      </c>
      <c r="K63" s="661" t="s">
        <v>800</v>
      </c>
      <c r="L63" s="663">
        <v>64.595003193735423</v>
      </c>
      <c r="M63" s="663">
        <v>2</v>
      </c>
      <c r="N63" s="664">
        <v>129.19000638747085</v>
      </c>
    </row>
    <row r="64" spans="1:14" ht="14.4" customHeight="1" x14ac:dyDescent="0.3">
      <c r="A64" s="659" t="s">
        <v>561</v>
      </c>
      <c r="B64" s="660" t="s">
        <v>562</v>
      </c>
      <c r="C64" s="661" t="s">
        <v>567</v>
      </c>
      <c r="D64" s="662" t="s">
        <v>2864</v>
      </c>
      <c r="E64" s="661" t="s">
        <v>584</v>
      </c>
      <c r="F64" s="662" t="s">
        <v>2869</v>
      </c>
      <c r="G64" s="661" t="s">
        <v>585</v>
      </c>
      <c r="H64" s="661" t="s">
        <v>801</v>
      </c>
      <c r="I64" s="661" t="s">
        <v>802</v>
      </c>
      <c r="J64" s="661" t="s">
        <v>803</v>
      </c>
      <c r="K64" s="661" t="s">
        <v>804</v>
      </c>
      <c r="L64" s="663">
        <v>215.80618044075928</v>
      </c>
      <c r="M64" s="663">
        <v>4</v>
      </c>
      <c r="N64" s="664">
        <v>863.22472176303711</v>
      </c>
    </row>
    <row r="65" spans="1:14" ht="14.4" customHeight="1" x14ac:dyDescent="0.3">
      <c r="A65" s="659" t="s">
        <v>561</v>
      </c>
      <c r="B65" s="660" t="s">
        <v>562</v>
      </c>
      <c r="C65" s="661" t="s">
        <v>567</v>
      </c>
      <c r="D65" s="662" t="s">
        <v>2864</v>
      </c>
      <c r="E65" s="661" t="s">
        <v>584</v>
      </c>
      <c r="F65" s="662" t="s">
        <v>2869</v>
      </c>
      <c r="G65" s="661" t="s">
        <v>585</v>
      </c>
      <c r="H65" s="661" t="s">
        <v>805</v>
      </c>
      <c r="I65" s="661" t="s">
        <v>237</v>
      </c>
      <c r="J65" s="661" t="s">
        <v>806</v>
      </c>
      <c r="K65" s="661"/>
      <c r="L65" s="663">
        <v>161.34999999999997</v>
      </c>
      <c r="M65" s="663">
        <v>1</v>
      </c>
      <c r="N65" s="664">
        <v>161.34999999999997</v>
      </c>
    </row>
    <row r="66" spans="1:14" ht="14.4" customHeight="1" x14ac:dyDescent="0.3">
      <c r="A66" s="659" t="s">
        <v>561</v>
      </c>
      <c r="B66" s="660" t="s">
        <v>562</v>
      </c>
      <c r="C66" s="661" t="s">
        <v>567</v>
      </c>
      <c r="D66" s="662" t="s">
        <v>2864</v>
      </c>
      <c r="E66" s="661" t="s">
        <v>584</v>
      </c>
      <c r="F66" s="662" t="s">
        <v>2869</v>
      </c>
      <c r="G66" s="661" t="s">
        <v>585</v>
      </c>
      <c r="H66" s="661" t="s">
        <v>807</v>
      </c>
      <c r="I66" s="661" t="s">
        <v>237</v>
      </c>
      <c r="J66" s="661" t="s">
        <v>808</v>
      </c>
      <c r="K66" s="661"/>
      <c r="L66" s="663">
        <v>99.74</v>
      </c>
      <c r="M66" s="663">
        <v>1</v>
      </c>
      <c r="N66" s="664">
        <v>99.74</v>
      </c>
    </row>
    <row r="67" spans="1:14" ht="14.4" customHeight="1" x14ac:dyDescent="0.3">
      <c r="A67" s="659" t="s">
        <v>561</v>
      </c>
      <c r="B67" s="660" t="s">
        <v>562</v>
      </c>
      <c r="C67" s="661" t="s">
        <v>567</v>
      </c>
      <c r="D67" s="662" t="s">
        <v>2864</v>
      </c>
      <c r="E67" s="661" t="s">
        <v>584</v>
      </c>
      <c r="F67" s="662" t="s">
        <v>2869</v>
      </c>
      <c r="G67" s="661" t="s">
        <v>585</v>
      </c>
      <c r="H67" s="661" t="s">
        <v>809</v>
      </c>
      <c r="I67" s="661" t="s">
        <v>810</v>
      </c>
      <c r="J67" s="661" t="s">
        <v>811</v>
      </c>
      <c r="K67" s="661" t="s">
        <v>812</v>
      </c>
      <c r="L67" s="663">
        <v>41.969935501053406</v>
      </c>
      <c r="M67" s="663">
        <v>3</v>
      </c>
      <c r="N67" s="664">
        <v>125.90980650316023</v>
      </c>
    </row>
    <row r="68" spans="1:14" ht="14.4" customHeight="1" x14ac:dyDescent="0.3">
      <c r="A68" s="659" t="s">
        <v>561</v>
      </c>
      <c r="B68" s="660" t="s">
        <v>562</v>
      </c>
      <c r="C68" s="661" t="s">
        <v>567</v>
      </c>
      <c r="D68" s="662" t="s">
        <v>2864</v>
      </c>
      <c r="E68" s="661" t="s">
        <v>584</v>
      </c>
      <c r="F68" s="662" t="s">
        <v>2869</v>
      </c>
      <c r="G68" s="661" t="s">
        <v>585</v>
      </c>
      <c r="H68" s="661" t="s">
        <v>813</v>
      </c>
      <c r="I68" s="661" t="s">
        <v>814</v>
      </c>
      <c r="J68" s="661" t="s">
        <v>815</v>
      </c>
      <c r="K68" s="661" t="s">
        <v>601</v>
      </c>
      <c r="L68" s="663">
        <v>59.720263525490829</v>
      </c>
      <c r="M68" s="663">
        <v>4</v>
      </c>
      <c r="N68" s="664">
        <v>238.88105410196331</v>
      </c>
    </row>
    <row r="69" spans="1:14" ht="14.4" customHeight="1" x14ac:dyDescent="0.3">
      <c r="A69" s="659" t="s">
        <v>561</v>
      </c>
      <c r="B69" s="660" t="s">
        <v>562</v>
      </c>
      <c r="C69" s="661" t="s">
        <v>567</v>
      </c>
      <c r="D69" s="662" t="s">
        <v>2864</v>
      </c>
      <c r="E69" s="661" t="s">
        <v>584</v>
      </c>
      <c r="F69" s="662" t="s">
        <v>2869</v>
      </c>
      <c r="G69" s="661" t="s">
        <v>585</v>
      </c>
      <c r="H69" s="661" t="s">
        <v>816</v>
      </c>
      <c r="I69" s="661" t="s">
        <v>817</v>
      </c>
      <c r="J69" s="661" t="s">
        <v>818</v>
      </c>
      <c r="K69" s="661" t="s">
        <v>819</v>
      </c>
      <c r="L69" s="663">
        <v>48.356378597581433</v>
      </c>
      <c r="M69" s="663">
        <v>3</v>
      </c>
      <c r="N69" s="664">
        <v>145.06913579274431</v>
      </c>
    </row>
    <row r="70" spans="1:14" ht="14.4" customHeight="1" x14ac:dyDescent="0.3">
      <c r="A70" s="659" t="s">
        <v>561</v>
      </c>
      <c r="B70" s="660" t="s">
        <v>562</v>
      </c>
      <c r="C70" s="661" t="s">
        <v>567</v>
      </c>
      <c r="D70" s="662" t="s">
        <v>2864</v>
      </c>
      <c r="E70" s="661" t="s">
        <v>584</v>
      </c>
      <c r="F70" s="662" t="s">
        <v>2869</v>
      </c>
      <c r="G70" s="661" t="s">
        <v>585</v>
      </c>
      <c r="H70" s="661" t="s">
        <v>820</v>
      </c>
      <c r="I70" s="661" t="s">
        <v>821</v>
      </c>
      <c r="J70" s="661" t="s">
        <v>822</v>
      </c>
      <c r="K70" s="661" t="s">
        <v>823</v>
      </c>
      <c r="L70" s="663">
        <v>105.64999999999999</v>
      </c>
      <c r="M70" s="663">
        <v>3</v>
      </c>
      <c r="N70" s="664">
        <v>316.95</v>
      </c>
    </row>
    <row r="71" spans="1:14" ht="14.4" customHeight="1" x14ac:dyDescent="0.3">
      <c r="A71" s="659" t="s">
        <v>561</v>
      </c>
      <c r="B71" s="660" t="s">
        <v>562</v>
      </c>
      <c r="C71" s="661" t="s">
        <v>567</v>
      </c>
      <c r="D71" s="662" t="s">
        <v>2864</v>
      </c>
      <c r="E71" s="661" t="s">
        <v>584</v>
      </c>
      <c r="F71" s="662" t="s">
        <v>2869</v>
      </c>
      <c r="G71" s="661" t="s">
        <v>585</v>
      </c>
      <c r="H71" s="661" t="s">
        <v>824</v>
      </c>
      <c r="I71" s="661" t="s">
        <v>825</v>
      </c>
      <c r="J71" s="661" t="s">
        <v>826</v>
      </c>
      <c r="K71" s="661" t="s">
        <v>827</v>
      </c>
      <c r="L71" s="663">
        <v>707.00000000000011</v>
      </c>
      <c r="M71" s="663">
        <v>1</v>
      </c>
      <c r="N71" s="664">
        <v>707.00000000000011</v>
      </c>
    </row>
    <row r="72" spans="1:14" ht="14.4" customHeight="1" x14ac:dyDescent="0.3">
      <c r="A72" s="659" t="s">
        <v>561</v>
      </c>
      <c r="B72" s="660" t="s">
        <v>562</v>
      </c>
      <c r="C72" s="661" t="s">
        <v>567</v>
      </c>
      <c r="D72" s="662" t="s">
        <v>2864</v>
      </c>
      <c r="E72" s="661" t="s">
        <v>584</v>
      </c>
      <c r="F72" s="662" t="s">
        <v>2869</v>
      </c>
      <c r="G72" s="661" t="s">
        <v>585</v>
      </c>
      <c r="H72" s="661" t="s">
        <v>828</v>
      </c>
      <c r="I72" s="661" t="s">
        <v>829</v>
      </c>
      <c r="J72" s="661" t="s">
        <v>830</v>
      </c>
      <c r="K72" s="661" t="s">
        <v>831</v>
      </c>
      <c r="L72" s="663">
        <v>1665.1945184904432</v>
      </c>
      <c r="M72" s="663">
        <v>1.9000000000000001</v>
      </c>
      <c r="N72" s="664">
        <v>3163.8695851318425</v>
      </c>
    </row>
    <row r="73" spans="1:14" ht="14.4" customHeight="1" x14ac:dyDescent="0.3">
      <c r="A73" s="659" t="s">
        <v>561</v>
      </c>
      <c r="B73" s="660" t="s">
        <v>562</v>
      </c>
      <c r="C73" s="661" t="s">
        <v>567</v>
      </c>
      <c r="D73" s="662" t="s">
        <v>2864</v>
      </c>
      <c r="E73" s="661" t="s">
        <v>584</v>
      </c>
      <c r="F73" s="662" t="s">
        <v>2869</v>
      </c>
      <c r="G73" s="661" t="s">
        <v>585</v>
      </c>
      <c r="H73" s="661" t="s">
        <v>832</v>
      </c>
      <c r="I73" s="661" t="s">
        <v>833</v>
      </c>
      <c r="J73" s="661" t="s">
        <v>834</v>
      </c>
      <c r="K73" s="661" t="s">
        <v>835</v>
      </c>
      <c r="L73" s="663">
        <v>42.290053479997617</v>
      </c>
      <c r="M73" s="663">
        <v>1</v>
      </c>
      <c r="N73" s="664">
        <v>42.290053479997617</v>
      </c>
    </row>
    <row r="74" spans="1:14" ht="14.4" customHeight="1" x14ac:dyDescent="0.3">
      <c r="A74" s="659" t="s">
        <v>561</v>
      </c>
      <c r="B74" s="660" t="s">
        <v>562</v>
      </c>
      <c r="C74" s="661" t="s">
        <v>567</v>
      </c>
      <c r="D74" s="662" t="s">
        <v>2864</v>
      </c>
      <c r="E74" s="661" t="s">
        <v>584</v>
      </c>
      <c r="F74" s="662" t="s">
        <v>2869</v>
      </c>
      <c r="G74" s="661" t="s">
        <v>585</v>
      </c>
      <c r="H74" s="661" t="s">
        <v>836</v>
      </c>
      <c r="I74" s="661" t="s">
        <v>837</v>
      </c>
      <c r="J74" s="661" t="s">
        <v>838</v>
      </c>
      <c r="K74" s="661" t="s">
        <v>839</v>
      </c>
      <c r="L74" s="663">
        <v>260.00060035205462</v>
      </c>
      <c r="M74" s="663">
        <v>29</v>
      </c>
      <c r="N74" s="664">
        <v>7540.0174102095834</v>
      </c>
    </row>
    <row r="75" spans="1:14" ht="14.4" customHeight="1" x14ac:dyDescent="0.3">
      <c r="A75" s="659" t="s">
        <v>561</v>
      </c>
      <c r="B75" s="660" t="s">
        <v>562</v>
      </c>
      <c r="C75" s="661" t="s">
        <v>567</v>
      </c>
      <c r="D75" s="662" t="s">
        <v>2864</v>
      </c>
      <c r="E75" s="661" t="s">
        <v>584</v>
      </c>
      <c r="F75" s="662" t="s">
        <v>2869</v>
      </c>
      <c r="G75" s="661" t="s">
        <v>585</v>
      </c>
      <c r="H75" s="661" t="s">
        <v>840</v>
      </c>
      <c r="I75" s="661" t="s">
        <v>841</v>
      </c>
      <c r="J75" s="661" t="s">
        <v>842</v>
      </c>
      <c r="K75" s="661" t="s">
        <v>843</v>
      </c>
      <c r="L75" s="663">
        <v>138.51</v>
      </c>
      <c r="M75" s="663">
        <v>1</v>
      </c>
      <c r="N75" s="664">
        <v>138.51</v>
      </c>
    </row>
    <row r="76" spans="1:14" ht="14.4" customHeight="1" x14ac:dyDescent="0.3">
      <c r="A76" s="659" t="s">
        <v>561</v>
      </c>
      <c r="B76" s="660" t="s">
        <v>562</v>
      </c>
      <c r="C76" s="661" t="s">
        <v>567</v>
      </c>
      <c r="D76" s="662" t="s">
        <v>2864</v>
      </c>
      <c r="E76" s="661" t="s">
        <v>584</v>
      </c>
      <c r="F76" s="662" t="s">
        <v>2869</v>
      </c>
      <c r="G76" s="661" t="s">
        <v>585</v>
      </c>
      <c r="H76" s="661" t="s">
        <v>844</v>
      </c>
      <c r="I76" s="661" t="s">
        <v>845</v>
      </c>
      <c r="J76" s="661" t="s">
        <v>650</v>
      </c>
      <c r="K76" s="661" t="s">
        <v>846</v>
      </c>
      <c r="L76" s="663">
        <v>60.350115251082677</v>
      </c>
      <c r="M76" s="663">
        <v>39</v>
      </c>
      <c r="N76" s="664">
        <v>2353.6544947922243</v>
      </c>
    </row>
    <row r="77" spans="1:14" ht="14.4" customHeight="1" x14ac:dyDescent="0.3">
      <c r="A77" s="659" t="s">
        <v>561</v>
      </c>
      <c r="B77" s="660" t="s">
        <v>562</v>
      </c>
      <c r="C77" s="661" t="s">
        <v>567</v>
      </c>
      <c r="D77" s="662" t="s">
        <v>2864</v>
      </c>
      <c r="E77" s="661" t="s">
        <v>584</v>
      </c>
      <c r="F77" s="662" t="s">
        <v>2869</v>
      </c>
      <c r="G77" s="661" t="s">
        <v>585</v>
      </c>
      <c r="H77" s="661" t="s">
        <v>847</v>
      </c>
      <c r="I77" s="661" t="s">
        <v>848</v>
      </c>
      <c r="J77" s="661" t="s">
        <v>849</v>
      </c>
      <c r="K77" s="661" t="s">
        <v>850</v>
      </c>
      <c r="L77" s="663">
        <v>197.47</v>
      </c>
      <c r="M77" s="663">
        <v>1</v>
      </c>
      <c r="N77" s="664">
        <v>197.47</v>
      </c>
    </row>
    <row r="78" spans="1:14" ht="14.4" customHeight="1" x14ac:dyDescent="0.3">
      <c r="A78" s="659" t="s">
        <v>561</v>
      </c>
      <c r="B78" s="660" t="s">
        <v>562</v>
      </c>
      <c r="C78" s="661" t="s">
        <v>567</v>
      </c>
      <c r="D78" s="662" t="s">
        <v>2864</v>
      </c>
      <c r="E78" s="661" t="s">
        <v>584</v>
      </c>
      <c r="F78" s="662" t="s">
        <v>2869</v>
      </c>
      <c r="G78" s="661" t="s">
        <v>585</v>
      </c>
      <c r="H78" s="661" t="s">
        <v>851</v>
      </c>
      <c r="I78" s="661" t="s">
        <v>852</v>
      </c>
      <c r="J78" s="661" t="s">
        <v>853</v>
      </c>
      <c r="K78" s="661" t="s">
        <v>854</v>
      </c>
      <c r="L78" s="663">
        <v>47.28</v>
      </c>
      <c r="M78" s="663">
        <v>1</v>
      </c>
      <c r="N78" s="664">
        <v>47.28</v>
      </c>
    </row>
    <row r="79" spans="1:14" ht="14.4" customHeight="1" x14ac:dyDescent="0.3">
      <c r="A79" s="659" t="s">
        <v>561</v>
      </c>
      <c r="B79" s="660" t="s">
        <v>562</v>
      </c>
      <c r="C79" s="661" t="s">
        <v>567</v>
      </c>
      <c r="D79" s="662" t="s">
        <v>2864</v>
      </c>
      <c r="E79" s="661" t="s">
        <v>584</v>
      </c>
      <c r="F79" s="662" t="s">
        <v>2869</v>
      </c>
      <c r="G79" s="661" t="s">
        <v>585</v>
      </c>
      <c r="H79" s="661" t="s">
        <v>855</v>
      </c>
      <c r="I79" s="661" t="s">
        <v>237</v>
      </c>
      <c r="J79" s="661" t="s">
        <v>856</v>
      </c>
      <c r="K79" s="661"/>
      <c r="L79" s="663">
        <v>64.650000000000006</v>
      </c>
      <c r="M79" s="663">
        <v>2</v>
      </c>
      <c r="N79" s="664">
        <v>129.30000000000001</v>
      </c>
    </row>
    <row r="80" spans="1:14" ht="14.4" customHeight="1" x14ac:dyDescent="0.3">
      <c r="A80" s="659" t="s">
        <v>561</v>
      </c>
      <c r="B80" s="660" t="s">
        <v>562</v>
      </c>
      <c r="C80" s="661" t="s">
        <v>567</v>
      </c>
      <c r="D80" s="662" t="s">
        <v>2864</v>
      </c>
      <c r="E80" s="661" t="s">
        <v>584</v>
      </c>
      <c r="F80" s="662" t="s">
        <v>2869</v>
      </c>
      <c r="G80" s="661" t="s">
        <v>585</v>
      </c>
      <c r="H80" s="661" t="s">
        <v>857</v>
      </c>
      <c r="I80" s="661" t="s">
        <v>237</v>
      </c>
      <c r="J80" s="661" t="s">
        <v>858</v>
      </c>
      <c r="K80" s="661"/>
      <c r="L80" s="663">
        <v>114.29922572069894</v>
      </c>
      <c r="M80" s="663">
        <v>3</v>
      </c>
      <c r="N80" s="664">
        <v>342.89767716209684</v>
      </c>
    </row>
    <row r="81" spans="1:14" ht="14.4" customHeight="1" x14ac:dyDescent="0.3">
      <c r="A81" s="659" t="s">
        <v>561</v>
      </c>
      <c r="B81" s="660" t="s">
        <v>562</v>
      </c>
      <c r="C81" s="661" t="s">
        <v>567</v>
      </c>
      <c r="D81" s="662" t="s">
        <v>2864</v>
      </c>
      <c r="E81" s="661" t="s">
        <v>584</v>
      </c>
      <c r="F81" s="662" t="s">
        <v>2869</v>
      </c>
      <c r="G81" s="661" t="s">
        <v>585</v>
      </c>
      <c r="H81" s="661" t="s">
        <v>859</v>
      </c>
      <c r="I81" s="661" t="s">
        <v>237</v>
      </c>
      <c r="J81" s="661" t="s">
        <v>860</v>
      </c>
      <c r="K81" s="661"/>
      <c r="L81" s="663">
        <v>64.650106413127688</v>
      </c>
      <c r="M81" s="663">
        <v>1</v>
      </c>
      <c r="N81" s="664">
        <v>64.650106413127688</v>
      </c>
    </row>
    <row r="82" spans="1:14" ht="14.4" customHeight="1" x14ac:dyDescent="0.3">
      <c r="A82" s="659" t="s">
        <v>561</v>
      </c>
      <c r="B82" s="660" t="s">
        <v>562</v>
      </c>
      <c r="C82" s="661" t="s">
        <v>567</v>
      </c>
      <c r="D82" s="662" t="s">
        <v>2864</v>
      </c>
      <c r="E82" s="661" t="s">
        <v>584</v>
      </c>
      <c r="F82" s="662" t="s">
        <v>2869</v>
      </c>
      <c r="G82" s="661" t="s">
        <v>585</v>
      </c>
      <c r="H82" s="661" t="s">
        <v>861</v>
      </c>
      <c r="I82" s="661" t="s">
        <v>862</v>
      </c>
      <c r="J82" s="661" t="s">
        <v>604</v>
      </c>
      <c r="K82" s="661" t="s">
        <v>863</v>
      </c>
      <c r="L82" s="663">
        <v>50.861999999999995</v>
      </c>
      <c r="M82" s="663">
        <v>10</v>
      </c>
      <c r="N82" s="664">
        <v>508.61999999999995</v>
      </c>
    </row>
    <row r="83" spans="1:14" ht="14.4" customHeight="1" x14ac:dyDescent="0.3">
      <c r="A83" s="659" t="s">
        <v>561</v>
      </c>
      <c r="B83" s="660" t="s">
        <v>562</v>
      </c>
      <c r="C83" s="661" t="s">
        <v>567</v>
      </c>
      <c r="D83" s="662" t="s">
        <v>2864</v>
      </c>
      <c r="E83" s="661" t="s">
        <v>584</v>
      </c>
      <c r="F83" s="662" t="s">
        <v>2869</v>
      </c>
      <c r="G83" s="661" t="s">
        <v>585</v>
      </c>
      <c r="H83" s="661" t="s">
        <v>864</v>
      </c>
      <c r="I83" s="661" t="s">
        <v>865</v>
      </c>
      <c r="J83" s="661" t="s">
        <v>866</v>
      </c>
      <c r="K83" s="661" t="s">
        <v>867</v>
      </c>
      <c r="L83" s="663">
        <v>47.592728973823881</v>
      </c>
      <c r="M83" s="663">
        <v>4</v>
      </c>
      <c r="N83" s="664">
        <v>190.37091589529552</v>
      </c>
    </row>
    <row r="84" spans="1:14" ht="14.4" customHeight="1" x14ac:dyDescent="0.3">
      <c r="A84" s="659" t="s">
        <v>561</v>
      </c>
      <c r="B84" s="660" t="s">
        <v>562</v>
      </c>
      <c r="C84" s="661" t="s">
        <v>567</v>
      </c>
      <c r="D84" s="662" t="s">
        <v>2864</v>
      </c>
      <c r="E84" s="661" t="s">
        <v>584</v>
      </c>
      <c r="F84" s="662" t="s">
        <v>2869</v>
      </c>
      <c r="G84" s="661" t="s">
        <v>585</v>
      </c>
      <c r="H84" s="661" t="s">
        <v>868</v>
      </c>
      <c r="I84" s="661" t="s">
        <v>869</v>
      </c>
      <c r="J84" s="661" t="s">
        <v>870</v>
      </c>
      <c r="K84" s="661" t="s">
        <v>601</v>
      </c>
      <c r="L84" s="663">
        <v>75.669999999999973</v>
      </c>
      <c r="M84" s="663">
        <v>1</v>
      </c>
      <c r="N84" s="664">
        <v>75.669999999999973</v>
      </c>
    </row>
    <row r="85" spans="1:14" ht="14.4" customHeight="1" x14ac:dyDescent="0.3">
      <c r="A85" s="659" t="s">
        <v>561</v>
      </c>
      <c r="B85" s="660" t="s">
        <v>562</v>
      </c>
      <c r="C85" s="661" t="s">
        <v>567</v>
      </c>
      <c r="D85" s="662" t="s">
        <v>2864</v>
      </c>
      <c r="E85" s="661" t="s">
        <v>584</v>
      </c>
      <c r="F85" s="662" t="s">
        <v>2869</v>
      </c>
      <c r="G85" s="661" t="s">
        <v>585</v>
      </c>
      <c r="H85" s="661" t="s">
        <v>871</v>
      </c>
      <c r="I85" s="661" t="s">
        <v>872</v>
      </c>
      <c r="J85" s="661" t="s">
        <v>873</v>
      </c>
      <c r="K85" s="661" t="s">
        <v>620</v>
      </c>
      <c r="L85" s="663">
        <v>41.48</v>
      </c>
      <c r="M85" s="663">
        <v>1</v>
      </c>
      <c r="N85" s="664">
        <v>41.48</v>
      </c>
    </row>
    <row r="86" spans="1:14" ht="14.4" customHeight="1" x14ac:dyDescent="0.3">
      <c r="A86" s="659" t="s">
        <v>561</v>
      </c>
      <c r="B86" s="660" t="s">
        <v>562</v>
      </c>
      <c r="C86" s="661" t="s">
        <v>567</v>
      </c>
      <c r="D86" s="662" t="s">
        <v>2864</v>
      </c>
      <c r="E86" s="661" t="s">
        <v>584</v>
      </c>
      <c r="F86" s="662" t="s">
        <v>2869</v>
      </c>
      <c r="G86" s="661" t="s">
        <v>585</v>
      </c>
      <c r="H86" s="661" t="s">
        <v>874</v>
      </c>
      <c r="I86" s="661" t="s">
        <v>237</v>
      </c>
      <c r="J86" s="661" t="s">
        <v>875</v>
      </c>
      <c r="K86" s="661"/>
      <c r="L86" s="663">
        <v>63.278922322924942</v>
      </c>
      <c r="M86" s="663">
        <v>9</v>
      </c>
      <c r="N86" s="664">
        <v>569.51030090632446</v>
      </c>
    </row>
    <row r="87" spans="1:14" ht="14.4" customHeight="1" x14ac:dyDescent="0.3">
      <c r="A87" s="659" t="s">
        <v>561</v>
      </c>
      <c r="B87" s="660" t="s">
        <v>562</v>
      </c>
      <c r="C87" s="661" t="s">
        <v>567</v>
      </c>
      <c r="D87" s="662" t="s">
        <v>2864</v>
      </c>
      <c r="E87" s="661" t="s">
        <v>584</v>
      </c>
      <c r="F87" s="662" t="s">
        <v>2869</v>
      </c>
      <c r="G87" s="661" t="s">
        <v>585</v>
      </c>
      <c r="H87" s="661" t="s">
        <v>876</v>
      </c>
      <c r="I87" s="661" t="s">
        <v>877</v>
      </c>
      <c r="J87" s="661" t="s">
        <v>878</v>
      </c>
      <c r="K87" s="661" t="s">
        <v>879</v>
      </c>
      <c r="L87" s="663">
        <v>52.41</v>
      </c>
      <c r="M87" s="663">
        <v>1</v>
      </c>
      <c r="N87" s="664">
        <v>52.41</v>
      </c>
    </row>
    <row r="88" spans="1:14" ht="14.4" customHeight="1" x14ac:dyDescent="0.3">
      <c r="A88" s="659" t="s">
        <v>561</v>
      </c>
      <c r="B88" s="660" t="s">
        <v>562</v>
      </c>
      <c r="C88" s="661" t="s">
        <v>567</v>
      </c>
      <c r="D88" s="662" t="s">
        <v>2864</v>
      </c>
      <c r="E88" s="661" t="s">
        <v>584</v>
      </c>
      <c r="F88" s="662" t="s">
        <v>2869</v>
      </c>
      <c r="G88" s="661" t="s">
        <v>585</v>
      </c>
      <c r="H88" s="661" t="s">
        <v>880</v>
      </c>
      <c r="I88" s="661" t="s">
        <v>881</v>
      </c>
      <c r="J88" s="661" t="s">
        <v>882</v>
      </c>
      <c r="K88" s="661" t="s">
        <v>883</v>
      </c>
      <c r="L88" s="663">
        <v>303.96096304824334</v>
      </c>
      <c r="M88" s="663">
        <v>23</v>
      </c>
      <c r="N88" s="664">
        <v>6991.1021501095966</v>
      </c>
    </row>
    <row r="89" spans="1:14" ht="14.4" customHeight="1" x14ac:dyDescent="0.3">
      <c r="A89" s="659" t="s">
        <v>561</v>
      </c>
      <c r="B89" s="660" t="s">
        <v>562</v>
      </c>
      <c r="C89" s="661" t="s">
        <v>567</v>
      </c>
      <c r="D89" s="662" t="s">
        <v>2864</v>
      </c>
      <c r="E89" s="661" t="s">
        <v>584</v>
      </c>
      <c r="F89" s="662" t="s">
        <v>2869</v>
      </c>
      <c r="G89" s="661" t="s">
        <v>585</v>
      </c>
      <c r="H89" s="661" t="s">
        <v>884</v>
      </c>
      <c r="I89" s="661" t="s">
        <v>885</v>
      </c>
      <c r="J89" s="661" t="s">
        <v>886</v>
      </c>
      <c r="K89" s="661" t="s">
        <v>887</v>
      </c>
      <c r="L89" s="663">
        <v>50.05</v>
      </c>
      <c r="M89" s="663">
        <v>1</v>
      </c>
      <c r="N89" s="664">
        <v>50.05</v>
      </c>
    </row>
    <row r="90" spans="1:14" ht="14.4" customHeight="1" x14ac:dyDescent="0.3">
      <c r="A90" s="659" t="s">
        <v>561</v>
      </c>
      <c r="B90" s="660" t="s">
        <v>562</v>
      </c>
      <c r="C90" s="661" t="s">
        <v>567</v>
      </c>
      <c r="D90" s="662" t="s">
        <v>2864</v>
      </c>
      <c r="E90" s="661" t="s">
        <v>584</v>
      </c>
      <c r="F90" s="662" t="s">
        <v>2869</v>
      </c>
      <c r="G90" s="661" t="s">
        <v>585</v>
      </c>
      <c r="H90" s="661" t="s">
        <v>888</v>
      </c>
      <c r="I90" s="661" t="s">
        <v>889</v>
      </c>
      <c r="J90" s="661" t="s">
        <v>890</v>
      </c>
      <c r="K90" s="661" t="s">
        <v>891</v>
      </c>
      <c r="L90" s="663">
        <v>60.013333333333335</v>
      </c>
      <c r="M90" s="663">
        <v>9</v>
      </c>
      <c r="N90" s="664">
        <v>540.12</v>
      </c>
    </row>
    <row r="91" spans="1:14" ht="14.4" customHeight="1" x14ac:dyDescent="0.3">
      <c r="A91" s="659" t="s">
        <v>561</v>
      </c>
      <c r="B91" s="660" t="s">
        <v>562</v>
      </c>
      <c r="C91" s="661" t="s">
        <v>567</v>
      </c>
      <c r="D91" s="662" t="s">
        <v>2864</v>
      </c>
      <c r="E91" s="661" t="s">
        <v>584</v>
      </c>
      <c r="F91" s="662" t="s">
        <v>2869</v>
      </c>
      <c r="G91" s="661" t="s">
        <v>585</v>
      </c>
      <c r="H91" s="661" t="s">
        <v>892</v>
      </c>
      <c r="I91" s="661" t="s">
        <v>893</v>
      </c>
      <c r="J91" s="661" t="s">
        <v>894</v>
      </c>
      <c r="K91" s="661" t="s">
        <v>631</v>
      </c>
      <c r="L91" s="663">
        <v>110.31608771368911</v>
      </c>
      <c r="M91" s="663">
        <v>8</v>
      </c>
      <c r="N91" s="664">
        <v>882.52870170951292</v>
      </c>
    </row>
    <row r="92" spans="1:14" ht="14.4" customHeight="1" x14ac:dyDescent="0.3">
      <c r="A92" s="659" t="s">
        <v>561</v>
      </c>
      <c r="B92" s="660" t="s">
        <v>562</v>
      </c>
      <c r="C92" s="661" t="s">
        <v>567</v>
      </c>
      <c r="D92" s="662" t="s">
        <v>2864</v>
      </c>
      <c r="E92" s="661" t="s">
        <v>584</v>
      </c>
      <c r="F92" s="662" t="s">
        <v>2869</v>
      </c>
      <c r="G92" s="661" t="s">
        <v>585</v>
      </c>
      <c r="H92" s="661" t="s">
        <v>895</v>
      </c>
      <c r="I92" s="661" t="s">
        <v>896</v>
      </c>
      <c r="J92" s="661" t="s">
        <v>897</v>
      </c>
      <c r="K92" s="661" t="s">
        <v>898</v>
      </c>
      <c r="L92" s="663">
        <v>35.650000000000013</v>
      </c>
      <c r="M92" s="663">
        <v>3</v>
      </c>
      <c r="N92" s="664">
        <v>106.95000000000005</v>
      </c>
    </row>
    <row r="93" spans="1:14" ht="14.4" customHeight="1" x14ac:dyDescent="0.3">
      <c r="A93" s="659" t="s">
        <v>561</v>
      </c>
      <c r="B93" s="660" t="s">
        <v>562</v>
      </c>
      <c r="C93" s="661" t="s">
        <v>567</v>
      </c>
      <c r="D93" s="662" t="s">
        <v>2864</v>
      </c>
      <c r="E93" s="661" t="s">
        <v>584</v>
      </c>
      <c r="F93" s="662" t="s">
        <v>2869</v>
      </c>
      <c r="G93" s="661" t="s">
        <v>585</v>
      </c>
      <c r="H93" s="661" t="s">
        <v>899</v>
      </c>
      <c r="I93" s="661" t="s">
        <v>237</v>
      </c>
      <c r="J93" s="661" t="s">
        <v>900</v>
      </c>
      <c r="K93" s="661"/>
      <c r="L93" s="663">
        <v>50.82</v>
      </c>
      <c r="M93" s="663">
        <v>1</v>
      </c>
      <c r="N93" s="664">
        <v>50.82</v>
      </c>
    </row>
    <row r="94" spans="1:14" ht="14.4" customHeight="1" x14ac:dyDescent="0.3">
      <c r="A94" s="659" t="s">
        <v>561</v>
      </c>
      <c r="B94" s="660" t="s">
        <v>562</v>
      </c>
      <c r="C94" s="661" t="s">
        <v>567</v>
      </c>
      <c r="D94" s="662" t="s">
        <v>2864</v>
      </c>
      <c r="E94" s="661" t="s">
        <v>584</v>
      </c>
      <c r="F94" s="662" t="s">
        <v>2869</v>
      </c>
      <c r="G94" s="661" t="s">
        <v>585</v>
      </c>
      <c r="H94" s="661" t="s">
        <v>901</v>
      </c>
      <c r="I94" s="661" t="s">
        <v>237</v>
      </c>
      <c r="J94" s="661" t="s">
        <v>902</v>
      </c>
      <c r="K94" s="661"/>
      <c r="L94" s="663">
        <v>78.760129638019123</v>
      </c>
      <c r="M94" s="663">
        <v>2</v>
      </c>
      <c r="N94" s="664">
        <v>157.52025927603825</v>
      </c>
    </row>
    <row r="95" spans="1:14" ht="14.4" customHeight="1" x14ac:dyDescent="0.3">
      <c r="A95" s="659" t="s">
        <v>561</v>
      </c>
      <c r="B95" s="660" t="s">
        <v>562</v>
      </c>
      <c r="C95" s="661" t="s">
        <v>567</v>
      </c>
      <c r="D95" s="662" t="s">
        <v>2864</v>
      </c>
      <c r="E95" s="661" t="s">
        <v>584</v>
      </c>
      <c r="F95" s="662" t="s">
        <v>2869</v>
      </c>
      <c r="G95" s="661" t="s">
        <v>585</v>
      </c>
      <c r="H95" s="661" t="s">
        <v>903</v>
      </c>
      <c r="I95" s="661" t="s">
        <v>237</v>
      </c>
      <c r="J95" s="661" t="s">
        <v>904</v>
      </c>
      <c r="K95" s="661"/>
      <c r="L95" s="663">
        <v>78.513333333333321</v>
      </c>
      <c r="M95" s="663">
        <v>3</v>
      </c>
      <c r="N95" s="664">
        <v>235.53999999999996</v>
      </c>
    </row>
    <row r="96" spans="1:14" ht="14.4" customHeight="1" x14ac:dyDescent="0.3">
      <c r="A96" s="659" t="s">
        <v>561</v>
      </c>
      <c r="B96" s="660" t="s">
        <v>562</v>
      </c>
      <c r="C96" s="661" t="s">
        <v>567</v>
      </c>
      <c r="D96" s="662" t="s">
        <v>2864</v>
      </c>
      <c r="E96" s="661" t="s">
        <v>584</v>
      </c>
      <c r="F96" s="662" t="s">
        <v>2869</v>
      </c>
      <c r="G96" s="661" t="s">
        <v>585</v>
      </c>
      <c r="H96" s="661" t="s">
        <v>905</v>
      </c>
      <c r="I96" s="661" t="s">
        <v>906</v>
      </c>
      <c r="J96" s="661" t="s">
        <v>907</v>
      </c>
      <c r="K96" s="661" t="s">
        <v>908</v>
      </c>
      <c r="L96" s="663">
        <v>202.35</v>
      </c>
      <c r="M96" s="663">
        <v>1</v>
      </c>
      <c r="N96" s="664">
        <v>202.35</v>
      </c>
    </row>
    <row r="97" spans="1:14" ht="14.4" customHeight="1" x14ac:dyDescent="0.3">
      <c r="A97" s="659" t="s">
        <v>561</v>
      </c>
      <c r="B97" s="660" t="s">
        <v>562</v>
      </c>
      <c r="C97" s="661" t="s">
        <v>567</v>
      </c>
      <c r="D97" s="662" t="s">
        <v>2864</v>
      </c>
      <c r="E97" s="661" t="s">
        <v>584</v>
      </c>
      <c r="F97" s="662" t="s">
        <v>2869</v>
      </c>
      <c r="G97" s="661" t="s">
        <v>585</v>
      </c>
      <c r="H97" s="661" t="s">
        <v>909</v>
      </c>
      <c r="I97" s="661" t="s">
        <v>910</v>
      </c>
      <c r="J97" s="661" t="s">
        <v>911</v>
      </c>
      <c r="K97" s="661" t="s">
        <v>912</v>
      </c>
      <c r="L97" s="663">
        <v>117.73938428297886</v>
      </c>
      <c r="M97" s="663">
        <v>222</v>
      </c>
      <c r="N97" s="664">
        <v>26138.143310821306</v>
      </c>
    </row>
    <row r="98" spans="1:14" ht="14.4" customHeight="1" x14ac:dyDescent="0.3">
      <c r="A98" s="659" t="s">
        <v>561</v>
      </c>
      <c r="B98" s="660" t="s">
        <v>562</v>
      </c>
      <c r="C98" s="661" t="s">
        <v>567</v>
      </c>
      <c r="D98" s="662" t="s">
        <v>2864</v>
      </c>
      <c r="E98" s="661" t="s">
        <v>584</v>
      </c>
      <c r="F98" s="662" t="s">
        <v>2869</v>
      </c>
      <c r="G98" s="661" t="s">
        <v>585</v>
      </c>
      <c r="H98" s="661" t="s">
        <v>913</v>
      </c>
      <c r="I98" s="661" t="s">
        <v>914</v>
      </c>
      <c r="J98" s="661" t="s">
        <v>915</v>
      </c>
      <c r="K98" s="661" t="s">
        <v>916</v>
      </c>
      <c r="L98" s="663">
        <v>39.050000000000004</v>
      </c>
      <c r="M98" s="663">
        <v>101</v>
      </c>
      <c r="N98" s="664">
        <v>3944.05</v>
      </c>
    </row>
    <row r="99" spans="1:14" ht="14.4" customHeight="1" x14ac:dyDescent="0.3">
      <c r="A99" s="659" t="s">
        <v>561</v>
      </c>
      <c r="B99" s="660" t="s">
        <v>562</v>
      </c>
      <c r="C99" s="661" t="s">
        <v>567</v>
      </c>
      <c r="D99" s="662" t="s">
        <v>2864</v>
      </c>
      <c r="E99" s="661" t="s">
        <v>584</v>
      </c>
      <c r="F99" s="662" t="s">
        <v>2869</v>
      </c>
      <c r="G99" s="661" t="s">
        <v>585</v>
      </c>
      <c r="H99" s="661" t="s">
        <v>917</v>
      </c>
      <c r="I99" s="661" t="s">
        <v>918</v>
      </c>
      <c r="J99" s="661" t="s">
        <v>919</v>
      </c>
      <c r="K99" s="661"/>
      <c r="L99" s="663">
        <v>84.670000000000016</v>
      </c>
      <c r="M99" s="663">
        <v>1</v>
      </c>
      <c r="N99" s="664">
        <v>84.670000000000016</v>
      </c>
    </row>
    <row r="100" spans="1:14" ht="14.4" customHeight="1" x14ac:dyDescent="0.3">
      <c r="A100" s="659" t="s">
        <v>561</v>
      </c>
      <c r="B100" s="660" t="s">
        <v>562</v>
      </c>
      <c r="C100" s="661" t="s">
        <v>567</v>
      </c>
      <c r="D100" s="662" t="s">
        <v>2864</v>
      </c>
      <c r="E100" s="661" t="s">
        <v>584</v>
      </c>
      <c r="F100" s="662" t="s">
        <v>2869</v>
      </c>
      <c r="G100" s="661" t="s">
        <v>585</v>
      </c>
      <c r="H100" s="661" t="s">
        <v>920</v>
      </c>
      <c r="I100" s="661" t="s">
        <v>237</v>
      </c>
      <c r="J100" s="661" t="s">
        <v>921</v>
      </c>
      <c r="K100" s="661"/>
      <c r="L100" s="663">
        <v>280.4848951846642</v>
      </c>
      <c r="M100" s="663">
        <v>2</v>
      </c>
      <c r="N100" s="664">
        <v>560.96979036932839</v>
      </c>
    </row>
    <row r="101" spans="1:14" ht="14.4" customHeight="1" x14ac:dyDescent="0.3">
      <c r="A101" s="659" t="s">
        <v>561</v>
      </c>
      <c r="B101" s="660" t="s">
        <v>562</v>
      </c>
      <c r="C101" s="661" t="s">
        <v>567</v>
      </c>
      <c r="D101" s="662" t="s">
        <v>2864</v>
      </c>
      <c r="E101" s="661" t="s">
        <v>584</v>
      </c>
      <c r="F101" s="662" t="s">
        <v>2869</v>
      </c>
      <c r="G101" s="661" t="s">
        <v>585</v>
      </c>
      <c r="H101" s="661" t="s">
        <v>922</v>
      </c>
      <c r="I101" s="661" t="s">
        <v>923</v>
      </c>
      <c r="J101" s="661" t="s">
        <v>924</v>
      </c>
      <c r="K101" s="661"/>
      <c r="L101" s="663">
        <v>399.67340400717876</v>
      </c>
      <c r="M101" s="663">
        <v>2</v>
      </c>
      <c r="N101" s="664">
        <v>799.34680801435752</v>
      </c>
    </row>
    <row r="102" spans="1:14" ht="14.4" customHeight="1" x14ac:dyDescent="0.3">
      <c r="A102" s="659" t="s">
        <v>561</v>
      </c>
      <c r="B102" s="660" t="s">
        <v>562</v>
      </c>
      <c r="C102" s="661" t="s">
        <v>567</v>
      </c>
      <c r="D102" s="662" t="s">
        <v>2864</v>
      </c>
      <c r="E102" s="661" t="s">
        <v>584</v>
      </c>
      <c r="F102" s="662" t="s">
        <v>2869</v>
      </c>
      <c r="G102" s="661" t="s">
        <v>585</v>
      </c>
      <c r="H102" s="661" t="s">
        <v>925</v>
      </c>
      <c r="I102" s="661" t="s">
        <v>237</v>
      </c>
      <c r="J102" s="661" t="s">
        <v>926</v>
      </c>
      <c r="K102" s="661"/>
      <c r="L102" s="663">
        <v>68.745440861846745</v>
      </c>
      <c r="M102" s="663">
        <v>11</v>
      </c>
      <c r="N102" s="664">
        <v>756.19984948031413</v>
      </c>
    </row>
    <row r="103" spans="1:14" ht="14.4" customHeight="1" x14ac:dyDescent="0.3">
      <c r="A103" s="659" t="s">
        <v>561</v>
      </c>
      <c r="B103" s="660" t="s">
        <v>562</v>
      </c>
      <c r="C103" s="661" t="s">
        <v>567</v>
      </c>
      <c r="D103" s="662" t="s">
        <v>2864</v>
      </c>
      <c r="E103" s="661" t="s">
        <v>584</v>
      </c>
      <c r="F103" s="662" t="s">
        <v>2869</v>
      </c>
      <c r="G103" s="661" t="s">
        <v>585</v>
      </c>
      <c r="H103" s="661" t="s">
        <v>927</v>
      </c>
      <c r="I103" s="661" t="s">
        <v>237</v>
      </c>
      <c r="J103" s="661" t="s">
        <v>928</v>
      </c>
      <c r="K103" s="661"/>
      <c r="L103" s="663">
        <v>126.79000000000003</v>
      </c>
      <c r="M103" s="663">
        <v>1</v>
      </c>
      <c r="N103" s="664">
        <v>126.79000000000003</v>
      </c>
    </row>
    <row r="104" spans="1:14" ht="14.4" customHeight="1" x14ac:dyDescent="0.3">
      <c r="A104" s="659" t="s">
        <v>561</v>
      </c>
      <c r="B104" s="660" t="s">
        <v>562</v>
      </c>
      <c r="C104" s="661" t="s">
        <v>567</v>
      </c>
      <c r="D104" s="662" t="s">
        <v>2864</v>
      </c>
      <c r="E104" s="661" t="s">
        <v>584</v>
      </c>
      <c r="F104" s="662" t="s">
        <v>2869</v>
      </c>
      <c r="G104" s="661" t="s">
        <v>585</v>
      </c>
      <c r="H104" s="661" t="s">
        <v>929</v>
      </c>
      <c r="I104" s="661" t="s">
        <v>930</v>
      </c>
      <c r="J104" s="661" t="s">
        <v>931</v>
      </c>
      <c r="K104" s="661" t="s">
        <v>932</v>
      </c>
      <c r="L104" s="663">
        <v>75.665047795613859</v>
      </c>
      <c r="M104" s="663">
        <v>2</v>
      </c>
      <c r="N104" s="664">
        <v>151.33009559122772</v>
      </c>
    </row>
    <row r="105" spans="1:14" ht="14.4" customHeight="1" x14ac:dyDescent="0.3">
      <c r="A105" s="659" t="s">
        <v>561</v>
      </c>
      <c r="B105" s="660" t="s">
        <v>562</v>
      </c>
      <c r="C105" s="661" t="s">
        <v>567</v>
      </c>
      <c r="D105" s="662" t="s">
        <v>2864</v>
      </c>
      <c r="E105" s="661" t="s">
        <v>584</v>
      </c>
      <c r="F105" s="662" t="s">
        <v>2869</v>
      </c>
      <c r="G105" s="661" t="s">
        <v>585</v>
      </c>
      <c r="H105" s="661" t="s">
        <v>933</v>
      </c>
      <c r="I105" s="661" t="s">
        <v>934</v>
      </c>
      <c r="J105" s="661" t="s">
        <v>677</v>
      </c>
      <c r="K105" s="661" t="s">
        <v>935</v>
      </c>
      <c r="L105" s="663">
        <v>66.389890898424113</v>
      </c>
      <c r="M105" s="663">
        <v>1</v>
      </c>
      <c r="N105" s="664">
        <v>66.389890898424113</v>
      </c>
    </row>
    <row r="106" spans="1:14" ht="14.4" customHeight="1" x14ac:dyDescent="0.3">
      <c r="A106" s="659" t="s">
        <v>561</v>
      </c>
      <c r="B106" s="660" t="s">
        <v>562</v>
      </c>
      <c r="C106" s="661" t="s">
        <v>567</v>
      </c>
      <c r="D106" s="662" t="s">
        <v>2864</v>
      </c>
      <c r="E106" s="661" t="s">
        <v>584</v>
      </c>
      <c r="F106" s="662" t="s">
        <v>2869</v>
      </c>
      <c r="G106" s="661" t="s">
        <v>585</v>
      </c>
      <c r="H106" s="661" t="s">
        <v>936</v>
      </c>
      <c r="I106" s="661" t="s">
        <v>937</v>
      </c>
      <c r="J106" s="661" t="s">
        <v>938</v>
      </c>
      <c r="K106" s="661" t="s">
        <v>939</v>
      </c>
      <c r="L106" s="663">
        <v>33.019937004118482</v>
      </c>
      <c r="M106" s="663">
        <v>1</v>
      </c>
      <c r="N106" s="664">
        <v>33.019937004118482</v>
      </c>
    </row>
    <row r="107" spans="1:14" ht="14.4" customHeight="1" x14ac:dyDescent="0.3">
      <c r="A107" s="659" t="s">
        <v>561</v>
      </c>
      <c r="B107" s="660" t="s">
        <v>562</v>
      </c>
      <c r="C107" s="661" t="s">
        <v>567</v>
      </c>
      <c r="D107" s="662" t="s">
        <v>2864</v>
      </c>
      <c r="E107" s="661" t="s">
        <v>584</v>
      </c>
      <c r="F107" s="662" t="s">
        <v>2869</v>
      </c>
      <c r="G107" s="661" t="s">
        <v>585</v>
      </c>
      <c r="H107" s="661" t="s">
        <v>940</v>
      </c>
      <c r="I107" s="661" t="s">
        <v>237</v>
      </c>
      <c r="J107" s="661" t="s">
        <v>941</v>
      </c>
      <c r="K107" s="661"/>
      <c r="L107" s="663">
        <v>375.43698246856678</v>
      </c>
      <c r="M107" s="663">
        <v>6</v>
      </c>
      <c r="N107" s="664">
        <v>2252.6218948114006</v>
      </c>
    </row>
    <row r="108" spans="1:14" ht="14.4" customHeight="1" x14ac:dyDescent="0.3">
      <c r="A108" s="659" t="s">
        <v>561</v>
      </c>
      <c r="B108" s="660" t="s">
        <v>562</v>
      </c>
      <c r="C108" s="661" t="s">
        <v>567</v>
      </c>
      <c r="D108" s="662" t="s">
        <v>2864</v>
      </c>
      <c r="E108" s="661" t="s">
        <v>584</v>
      </c>
      <c r="F108" s="662" t="s">
        <v>2869</v>
      </c>
      <c r="G108" s="661" t="s">
        <v>585</v>
      </c>
      <c r="H108" s="661" t="s">
        <v>942</v>
      </c>
      <c r="I108" s="661" t="s">
        <v>943</v>
      </c>
      <c r="J108" s="661" t="s">
        <v>944</v>
      </c>
      <c r="K108" s="661"/>
      <c r="L108" s="663">
        <v>264.47698205059964</v>
      </c>
      <c r="M108" s="663">
        <v>2</v>
      </c>
      <c r="N108" s="664">
        <v>528.95396410119929</v>
      </c>
    </row>
    <row r="109" spans="1:14" ht="14.4" customHeight="1" x14ac:dyDescent="0.3">
      <c r="A109" s="659" t="s">
        <v>561</v>
      </c>
      <c r="B109" s="660" t="s">
        <v>562</v>
      </c>
      <c r="C109" s="661" t="s">
        <v>567</v>
      </c>
      <c r="D109" s="662" t="s">
        <v>2864</v>
      </c>
      <c r="E109" s="661" t="s">
        <v>584</v>
      </c>
      <c r="F109" s="662" t="s">
        <v>2869</v>
      </c>
      <c r="G109" s="661" t="s">
        <v>585</v>
      </c>
      <c r="H109" s="661" t="s">
        <v>945</v>
      </c>
      <c r="I109" s="661" t="s">
        <v>946</v>
      </c>
      <c r="J109" s="661" t="s">
        <v>947</v>
      </c>
      <c r="K109" s="661" t="s">
        <v>948</v>
      </c>
      <c r="L109" s="663">
        <v>94.2</v>
      </c>
      <c r="M109" s="663">
        <v>2</v>
      </c>
      <c r="N109" s="664">
        <v>188.4</v>
      </c>
    </row>
    <row r="110" spans="1:14" ht="14.4" customHeight="1" x14ac:dyDescent="0.3">
      <c r="A110" s="659" t="s">
        <v>561</v>
      </c>
      <c r="B110" s="660" t="s">
        <v>562</v>
      </c>
      <c r="C110" s="661" t="s">
        <v>567</v>
      </c>
      <c r="D110" s="662" t="s">
        <v>2864</v>
      </c>
      <c r="E110" s="661" t="s">
        <v>584</v>
      </c>
      <c r="F110" s="662" t="s">
        <v>2869</v>
      </c>
      <c r="G110" s="661" t="s">
        <v>585</v>
      </c>
      <c r="H110" s="661" t="s">
        <v>949</v>
      </c>
      <c r="I110" s="661" t="s">
        <v>237</v>
      </c>
      <c r="J110" s="661" t="s">
        <v>950</v>
      </c>
      <c r="K110" s="661"/>
      <c r="L110" s="663">
        <v>105.80563945992449</v>
      </c>
      <c r="M110" s="663">
        <v>1</v>
      </c>
      <c r="N110" s="664">
        <v>105.80563945992449</v>
      </c>
    </row>
    <row r="111" spans="1:14" ht="14.4" customHeight="1" x14ac:dyDescent="0.3">
      <c r="A111" s="659" t="s">
        <v>561</v>
      </c>
      <c r="B111" s="660" t="s">
        <v>562</v>
      </c>
      <c r="C111" s="661" t="s">
        <v>567</v>
      </c>
      <c r="D111" s="662" t="s">
        <v>2864</v>
      </c>
      <c r="E111" s="661" t="s">
        <v>584</v>
      </c>
      <c r="F111" s="662" t="s">
        <v>2869</v>
      </c>
      <c r="G111" s="661" t="s">
        <v>585</v>
      </c>
      <c r="H111" s="661" t="s">
        <v>951</v>
      </c>
      <c r="I111" s="661" t="s">
        <v>952</v>
      </c>
      <c r="J111" s="661" t="s">
        <v>953</v>
      </c>
      <c r="K111" s="661" t="s">
        <v>954</v>
      </c>
      <c r="L111" s="663">
        <v>97.869433519939321</v>
      </c>
      <c r="M111" s="663">
        <v>1</v>
      </c>
      <c r="N111" s="664">
        <v>97.869433519939321</v>
      </c>
    </row>
    <row r="112" spans="1:14" ht="14.4" customHeight="1" x14ac:dyDescent="0.3">
      <c r="A112" s="659" t="s">
        <v>561</v>
      </c>
      <c r="B112" s="660" t="s">
        <v>562</v>
      </c>
      <c r="C112" s="661" t="s">
        <v>567</v>
      </c>
      <c r="D112" s="662" t="s">
        <v>2864</v>
      </c>
      <c r="E112" s="661" t="s">
        <v>584</v>
      </c>
      <c r="F112" s="662" t="s">
        <v>2869</v>
      </c>
      <c r="G112" s="661" t="s">
        <v>585</v>
      </c>
      <c r="H112" s="661" t="s">
        <v>955</v>
      </c>
      <c r="I112" s="661" t="s">
        <v>956</v>
      </c>
      <c r="J112" s="661" t="s">
        <v>957</v>
      </c>
      <c r="K112" s="661" t="s">
        <v>958</v>
      </c>
      <c r="L112" s="663">
        <v>75.179999999999964</v>
      </c>
      <c r="M112" s="663">
        <v>2</v>
      </c>
      <c r="N112" s="664">
        <v>150.35999999999993</v>
      </c>
    </row>
    <row r="113" spans="1:14" ht="14.4" customHeight="1" x14ac:dyDescent="0.3">
      <c r="A113" s="659" t="s">
        <v>561</v>
      </c>
      <c r="B113" s="660" t="s">
        <v>562</v>
      </c>
      <c r="C113" s="661" t="s">
        <v>567</v>
      </c>
      <c r="D113" s="662" t="s">
        <v>2864</v>
      </c>
      <c r="E113" s="661" t="s">
        <v>584</v>
      </c>
      <c r="F113" s="662" t="s">
        <v>2869</v>
      </c>
      <c r="G113" s="661" t="s">
        <v>585</v>
      </c>
      <c r="H113" s="661" t="s">
        <v>959</v>
      </c>
      <c r="I113" s="661" t="s">
        <v>960</v>
      </c>
      <c r="J113" s="661" t="s">
        <v>961</v>
      </c>
      <c r="K113" s="661" t="s">
        <v>962</v>
      </c>
      <c r="L113" s="663">
        <v>47.287154781438581</v>
      </c>
      <c r="M113" s="663">
        <v>102</v>
      </c>
      <c r="N113" s="664">
        <v>4823.2897877067353</v>
      </c>
    </row>
    <row r="114" spans="1:14" ht="14.4" customHeight="1" x14ac:dyDescent="0.3">
      <c r="A114" s="659" t="s">
        <v>561</v>
      </c>
      <c r="B114" s="660" t="s">
        <v>562</v>
      </c>
      <c r="C114" s="661" t="s">
        <v>567</v>
      </c>
      <c r="D114" s="662" t="s">
        <v>2864</v>
      </c>
      <c r="E114" s="661" t="s">
        <v>584</v>
      </c>
      <c r="F114" s="662" t="s">
        <v>2869</v>
      </c>
      <c r="G114" s="661" t="s">
        <v>585</v>
      </c>
      <c r="H114" s="661" t="s">
        <v>963</v>
      </c>
      <c r="I114" s="661" t="s">
        <v>964</v>
      </c>
      <c r="J114" s="661" t="s">
        <v>965</v>
      </c>
      <c r="K114" s="661" t="s">
        <v>966</v>
      </c>
      <c r="L114" s="663">
        <v>170.8475</v>
      </c>
      <c r="M114" s="663">
        <v>4</v>
      </c>
      <c r="N114" s="664">
        <v>683.39</v>
      </c>
    </row>
    <row r="115" spans="1:14" ht="14.4" customHeight="1" x14ac:dyDescent="0.3">
      <c r="A115" s="659" t="s">
        <v>561</v>
      </c>
      <c r="B115" s="660" t="s">
        <v>562</v>
      </c>
      <c r="C115" s="661" t="s">
        <v>567</v>
      </c>
      <c r="D115" s="662" t="s">
        <v>2864</v>
      </c>
      <c r="E115" s="661" t="s">
        <v>584</v>
      </c>
      <c r="F115" s="662" t="s">
        <v>2869</v>
      </c>
      <c r="G115" s="661" t="s">
        <v>585</v>
      </c>
      <c r="H115" s="661" t="s">
        <v>967</v>
      </c>
      <c r="I115" s="661" t="s">
        <v>237</v>
      </c>
      <c r="J115" s="661" t="s">
        <v>968</v>
      </c>
      <c r="K115" s="661"/>
      <c r="L115" s="663">
        <v>475.3851265693105</v>
      </c>
      <c r="M115" s="663">
        <v>15</v>
      </c>
      <c r="N115" s="664">
        <v>7130.7768985396579</v>
      </c>
    </row>
    <row r="116" spans="1:14" ht="14.4" customHeight="1" x14ac:dyDescent="0.3">
      <c r="A116" s="659" t="s">
        <v>561</v>
      </c>
      <c r="B116" s="660" t="s">
        <v>562</v>
      </c>
      <c r="C116" s="661" t="s">
        <v>567</v>
      </c>
      <c r="D116" s="662" t="s">
        <v>2864</v>
      </c>
      <c r="E116" s="661" t="s">
        <v>584</v>
      </c>
      <c r="F116" s="662" t="s">
        <v>2869</v>
      </c>
      <c r="G116" s="661" t="s">
        <v>585</v>
      </c>
      <c r="H116" s="661" t="s">
        <v>969</v>
      </c>
      <c r="I116" s="661" t="s">
        <v>237</v>
      </c>
      <c r="J116" s="661" t="s">
        <v>970</v>
      </c>
      <c r="K116" s="661"/>
      <c r="L116" s="663">
        <v>230.90181356288807</v>
      </c>
      <c r="M116" s="663">
        <v>1</v>
      </c>
      <c r="N116" s="664">
        <v>230.90181356288807</v>
      </c>
    </row>
    <row r="117" spans="1:14" ht="14.4" customHeight="1" x14ac:dyDescent="0.3">
      <c r="A117" s="659" t="s">
        <v>561</v>
      </c>
      <c r="B117" s="660" t="s">
        <v>562</v>
      </c>
      <c r="C117" s="661" t="s">
        <v>567</v>
      </c>
      <c r="D117" s="662" t="s">
        <v>2864</v>
      </c>
      <c r="E117" s="661" t="s">
        <v>584</v>
      </c>
      <c r="F117" s="662" t="s">
        <v>2869</v>
      </c>
      <c r="G117" s="661" t="s">
        <v>585</v>
      </c>
      <c r="H117" s="661" t="s">
        <v>971</v>
      </c>
      <c r="I117" s="661" t="s">
        <v>972</v>
      </c>
      <c r="J117" s="661" t="s">
        <v>973</v>
      </c>
      <c r="K117" s="661" t="s">
        <v>974</v>
      </c>
      <c r="L117" s="663">
        <v>63.760065474874274</v>
      </c>
      <c r="M117" s="663">
        <v>1</v>
      </c>
      <c r="N117" s="664">
        <v>63.760065474874274</v>
      </c>
    </row>
    <row r="118" spans="1:14" ht="14.4" customHeight="1" x14ac:dyDescent="0.3">
      <c r="A118" s="659" t="s">
        <v>561</v>
      </c>
      <c r="B118" s="660" t="s">
        <v>562</v>
      </c>
      <c r="C118" s="661" t="s">
        <v>567</v>
      </c>
      <c r="D118" s="662" t="s">
        <v>2864</v>
      </c>
      <c r="E118" s="661" t="s">
        <v>584</v>
      </c>
      <c r="F118" s="662" t="s">
        <v>2869</v>
      </c>
      <c r="G118" s="661" t="s">
        <v>585</v>
      </c>
      <c r="H118" s="661" t="s">
        <v>975</v>
      </c>
      <c r="I118" s="661" t="s">
        <v>976</v>
      </c>
      <c r="J118" s="661" t="s">
        <v>977</v>
      </c>
      <c r="K118" s="661" t="s">
        <v>978</v>
      </c>
      <c r="L118" s="663">
        <v>132.80498111963371</v>
      </c>
      <c r="M118" s="663">
        <v>2</v>
      </c>
      <c r="N118" s="664">
        <v>265.60996223926742</v>
      </c>
    </row>
    <row r="119" spans="1:14" ht="14.4" customHeight="1" x14ac:dyDescent="0.3">
      <c r="A119" s="659" t="s">
        <v>561</v>
      </c>
      <c r="B119" s="660" t="s">
        <v>562</v>
      </c>
      <c r="C119" s="661" t="s">
        <v>567</v>
      </c>
      <c r="D119" s="662" t="s">
        <v>2864</v>
      </c>
      <c r="E119" s="661" t="s">
        <v>584</v>
      </c>
      <c r="F119" s="662" t="s">
        <v>2869</v>
      </c>
      <c r="G119" s="661" t="s">
        <v>585</v>
      </c>
      <c r="H119" s="661" t="s">
        <v>979</v>
      </c>
      <c r="I119" s="661" t="s">
        <v>980</v>
      </c>
      <c r="J119" s="661" t="s">
        <v>981</v>
      </c>
      <c r="K119" s="661" t="s">
        <v>982</v>
      </c>
      <c r="L119" s="663">
        <v>60.2</v>
      </c>
      <c r="M119" s="663">
        <v>1</v>
      </c>
      <c r="N119" s="664">
        <v>60.2</v>
      </c>
    </row>
    <row r="120" spans="1:14" ht="14.4" customHeight="1" x14ac:dyDescent="0.3">
      <c r="A120" s="659" t="s">
        <v>561</v>
      </c>
      <c r="B120" s="660" t="s">
        <v>562</v>
      </c>
      <c r="C120" s="661" t="s">
        <v>567</v>
      </c>
      <c r="D120" s="662" t="s">
        <v>2864</v>
      </c>
      <c r="E120" s="661" t="s">
        <v>584</v>
      </c>
      <c r="F120" s="662" t="s">
        <v>2869</v>
      </c>
      <c r="G120" s="661" t="s">
        <v>585</v>
      </c>
      <c r="H120" s="661" t="s">
        <v>983</v>
      </c>
      <c r="I120" s="661" t="s">
        <v>984</v>
      </c>
      <c r="J120" s="661" t="s">
        <v>985</v>
      </c>
      <c r="K120" s="661" t="s">
        <v>986</v>
      </c>
      <c r="L120" s="663">
        <v>47.639999999999993</v>
      </c>
      <c r="M120" s="663">
        <v>1</v>
      </c>
      <c r="N120" s="664">
        <v>47.639999999999993</v>
      </c>
    </row>
    <row r="121" spans="1:14" ht="14.4" customHeight="1" x14ac:dyDescent="0.3">
      <c r="A121" s="659" t="s">
        <v>561</v>
      </c>
      <c r="B121" s="660" t="s">
        <v>562</v>
      </c>
      <c r="C121" s="661" t="s">
        <v>567</v>
      </c>
      <c r="D121" s="662" t="s">
        <v>2864</v>
      </c>
      <c r="E121" s="661" t="s">
        <v>584</v>
      </c>
      <c r="F121" s="662" t="s">
        <v>2869</v>
      </c>
      <c r="G121" s="661" t="s">
        <v>585</v>
      </c>
      <c r="H121" s="661" t="s">
        <v>987</v>
      </c>
      <c r="I121" s="661" t="s">
        <v>988</v>
      </c>
      <c r="J121" s="661" t="s">
        <v>989</v>
      </c>
      <c r="K121" s="661" t="s">
        <v>990</v>
      </c>
      <c r="L121" s="663">
        <v>474.52</v>
      </c>
      <c r="M121" s="663">
        <v>1</v>
      </c>
      <c r="N121" s="664">
        <v>474.52</v>
      </c>
    </row>
    <row r="122" spans="1:14" ht="14.4" customHeight="1" x14ac:dyDescent="0.3">
      <c r="A122" s="659" t="s">
        <v>561</v>
      </c>
      <c r="B122" s="660" t="s">
        <v>562</v>
      </c>
      <c r="C122" s="661" t="s">
        <v>567</v>
      </c>
      <c r="D122" s="662" t="s">
        <v>2864</v>
      </c>
      <c r="E122" s="661" t="s">
        <v>584</v>
      </c>
      <c r="F122" s="662" t="s">
        <v>2869</v>
      </c>
      <c r="G122" s="661" t="s">
        <v>585</v>
      </c>
      <c r="H122" s="661" t="s">
        <v>991</v>
      </c>
      <c r="I122" s="661" t="s">
        <v>237</v>
      </c>
      <c r="J122" s="661" t="s">
        <v>992</v>
      </c>
      <c r="K122" s="661"/>
      <c r="L122" s="663">
        <v>122.61089849978895</v>
      </c>
      <c r="M122" s="663">
        <v>2</v>
      </c>
      <c r="N122" s="664">
        <v>245.22179699957789</v>
      </c>
    </row>
    <row r="123" spans="1:14" ht="14.4" customHeight="1" x14ac:dyDescent="0.3">
      <c r="A123" s="659" t="s">
        <v>561</v>
      </c>
      <c r="B123" s="660" t="s">
        <v>562</v>
      </c>
      <c r="C123" s="661" t="s">
        <v>567</v>
      </c>
      <c r="D123" s="662" t="s">
        <v>2864</v>
      </c>
      <c r="E123" s="661" t="s">
        <v>584</v>
      </c>
      <c r="F123" s="662" t="s">
        <v>2869</v>
      </c>
      <c r="G123" s="661" t="s">
        <v>585</v>
      </c>
      <c r="H123" s="661" t="s">
        <v>993</v>
      </c>
      <c r="I123" s="661" t="s">
        <v>993</v>
      </c>
      <c r="J123" s="661" t="s">
        <v>994</v>
      </c>
      <c r="K123" s="661" t="s">
        <v>995</v>
      </c>
      <c r="L123" s="663">
        <v>285.01639999999998</v>
      </c>
      <c r="M123" s="663">
        <v>2</v>
      </c>
      <c r="N123" s="664">
        <v>570.03279999999995</v>
      </c>
    </row>
    <row r="124" spans="1:14" ht="14.4" customHeight="1" x14ac:dyDescent="0.3">
      <c r="A124" s="659" t="s">
        <v>561</v>
      </c>
      <c r="B124" s="660" t="s">
        <v>562</v>
      </c>
      <c r="C124" s="661" t="s">
        <v>567</v>
      </c>
      <c r="D124" s="662" t="s">
        <v>2864</v>
      </c>
      <c r="E124" s="661" t="s">
        <v>584</v>
      </c>
      <c r="F124" s="662" t="s">
        <v>2869</v>
      </c>
      <c r="G124" s="661" t="s">
        <v>585</v>
      </c>
      <c r="H124" s="661" t="s">
        <v>996</v>
      </c>
      <c r="I124" s="661" t="s">
        <v>996</v>
      </c>
      <c r="J124" s="661" t="s">
        <v>616</v>
      </c>
      <c r="K124" s="661" t="s">
        <v>997</v>
      </c>
      <c r="L124" s="663">
        <v>59.826651284286683</v>
      </c>
      <c r="M124" s="663">
        <v>15</v>
      </c>
      <c r="N124" s="664">
        <v>897.39976926430029</v>
      </c>
    </row>
    <row r="125" spans="1:14" ht="14.4" customHeight="1" x14ac:dyDescent="0.3">
      <c r="A125" s="659" t="s">
        <v>561</v>
      </c>
      <c r="B125" s="660" t="s">
        <v>562</v>
      </c>
      <c r="C125" s="661" t="s">
        <v>567</v>
      </c>
      <c r="D125" s="662" t="s">
        <v>2864</v>
      </c>
      <c r="E125" s="661" t="s">
        <v>584</v>
      </c>
      <c r="F125" s="662" t="s">
        <v>2869</v>
      </c>
      <c r="G125" s="661" t="s">
        <v>585</v>
      </c>
      <c r="H125" s="661" t="s">
        <v>998</v>
      </c>
      <c r="I125" s="661" t="s">
        <v>237</v>
      </c>
      <c r="J125" s="661" t="s">
        <v>999</v>
      </c>
      <c r="K125" s="661"/>
      <c r="L125" s="663">
        <v>160.328831341957</v>
      </c>
      <c r="M125" s="663">
        <v>1</v>
      </c>
      <c r="N125" s="664">
        <v>160.328831341957</v>
      </c>
    </row>
    <row r="126" spans="1:14" ht="14.4" customHeight="1" x14ac:dyDescent="0.3">
      <c r="A126" s="659" t="s">
        <v>561</v>
      </c>
      <c r="B126" s="660" t="s">
        <v>562</v>
      </c>
      <c r="C126" s="661" t="s">
        <v>567</v>
      </c>
      <c r="D126" s="662" t="s">
        <v>2864</v>
      </c>
      <c r="E126" s="661" t="s">
        <v>584</v>
      </c>
      <c r="F126" s="662" t="s">
        <v>2869</v>
      </c>
      <c r="G126" s="661" t="s">
        <v>585</v>
      </c>
      <c r="H126" s="661" t="s">
        <v>1000</v>
      </c>
      <c r="I126" s="661" t="s">
        <v>1000</v>
      </c>
      <c r="J126" s="661" t="s">
        <v>773</v>
      </c>
      <c r="K126" s="661" t="s">
        <v>1001</v>
      </c>
      <c r="L126" s="663">
        <v>127.37</v>
      </c>
      <c r="M126" s="663">
        <v>1</v>
      </c>
      <c r="N126" s="664">
        <v>127.37</v>
      </c>
    </row>
    <row r="127" spans="1:14" ht="14.4" customHeight="1" x14ac:dyDescent="0.3">
      <c r="A127" s="659" t="s">
        <v>561</v>
      </c>
      <c r="B127" s="660" t="s">
        <v>562</v>
      </c>
      <c r="C127" s="661" t="s">
        <v>567</v>
      </c>
      <c r="D127" s="662" t="s">
        <v>2864</v>
      </c>
      <c r="E127" s="661" t="s">
        <v>584</v>
      </c>
      <c r="F127" s="662" t="s">
        <v>2869</v>
      </c>
      <c r="G127" s="661" t="s">
        <v>585</v>
      </c>
      <c r="H127" s="661" t="s">
        <v>1002</v>
      </c>
      <c r="I127" s="661" t="s">
        <v>1002</v>
      </c>
      <c r="J127" s="661" t="s">
        <v>1003</v>
      </c>
      <c r="K127" s="661" t="s">
        <v>1004</v>
      </c>
      <c r="L127" s="663">
        <v>41.389999999999993</v>
      </c>
      <c r="M127" s="663">
        <v>1</v>
      </c>
      <c r="N127" s="664">
        <v>41.389999999999993</v>
      </c>
    </row>
    <row r="128" spans="1:14" ht="14.4" customHeight="1" x14ac:dyDescent="0.3">
      <c r="A128" s="659" t="s">
        <v>561</v>
      </c>
      <c r="B128" s="660" t="s">
        <v>562</v>
      </c>
      <c r="C128" s="661" t="s">
        <v>567</v>
      </c>
      <c r="D128" s="662" t="s">
        <v>2864</v>
      </c>
      <c r="E128" s="661" t="s">
        <v>584</v>
      </c>
      <c r="F128" s="662" t="s">
        <v>2869</v>
      </c>
      <c r="G128" s="661" t="s">
        <v>585</v>
      </c>
      <c r="H128" s="661" t="s">
        <v>1005</v>
      </c>
      <c r="I128" s="661" t="s">
        <v>1006</v>
      </c>
      <c r="J128" s="661" t="s">
        <v>1007</v>
      </c>
      <c r="K128" s="661" t="s">
        <v>1008</v>
      </c>
      <c r="L128" s="663">
        <v>8.9700000000000006</v>
      </c>
      <c r="M128" s="663">
        <v>80</v>
      </c>
      <c r="N128" s="664">
        <v>717.6</v>
      </c>
    </row>
    <row r="129" spans="1:14" ht="14.4" customHeight="1" x14ac:dyDescent="0.3">
      <c r="A129" s="659" t="s">
        <v>561</v>
      </c>
      <c r="B129" s="660" t="s">
        <v>562</v>
      </c>
      <c r="C129" s="661" t="s">
        <v>567</v>
      </c>
      <c r="D129" s="662" t="s">
        <v>2864</v>
      </c>
      <c r="E129" s="661" t="s">
        <v>584</v>
      </c>
      <c r="F129" s="662" t="s">
        <v>2869</v>
      </c>
      <c r="G129" s="661" t="s">
        <v>1009</v>
      </c>
      <c r="H129" s="661" t="s">
        <v>1010</v>
      </c>
      <c r="I129" s="661" t="s">
        <v>1010</v>
      </c>
      <c r="J129" s="661" t="s">
        <v>1011</v>
      </c>
      <c r="K129" s="661" t="s">
        <v>1012</v>
      </c>
      <c r="L129" s="663">
        <v>128.15995549784631</v>
      </c>
      <c r="M129" s="663">
        <v>8</v>
      </c>
      <c r="N129" s="664">
        <v>1025.2796439827705</v>
      </c>
    </row>
    <row r="130" spans="1:14" ht="14.4" customHeight="1" x14ac:dyDescent="0.3">
      <c r="A130" s="659" t="s">
        <v>561</v>
      </c>
      <c r="B130" s="660" t="s">
        <v>562</v>
      </c>
      <c r="C130" s="661" t="s">
        <v>567</v>
      </c>
      <c r="D130" s="662" t="s">
        <v>2864</v>
      </c>
      <c r="E130" s="661" t="s">
        <v>584</v>
      </c>
      <c r="F130" s="662" t="s">
        <v>2869</v>
      </c>
      <c r="G130" s="661" t="s">
        <v>1009</v>
      </c>
      <c r="H130" s="661" t="s">
        <v>1013</v>
      </c>
      <c r="I130" s="661" t="s">
        <v>1014</v>
      </c>
      <c r="J130" s="661" t="s">
        <v>1015</v>
      </c>
      <c r="K130" s="661" t="s">
        <v>1016</v>
      </c>
      <c r="L130" s="663">
        <v>36.33</v>
      </c>
      <c r="M130" s="663">
        <v>8</v>
      </c>
      <c r="N130" s="664">
        <v>290.64</v>
      </c>
    </row>
    <row r="131" spans="1:14" ht="14.4" customHeight="1" x14ac:dyDescent="0.3">
      <c r="A131" s="659" t="s">
        <v>561</v>
      </c>
      <c r="B131" s="660" t="s">
        <v>562</v>
      </c>
      <c r="C131" s="661" t="s">
        <v>567</v>
      </c>
      <c r="D131" s="662" t="s">
        <v>2864</v>
      </c>
      <c r="E131" s="661" t="s">
        <v>584</v>
      </c>
      <c r="F131" s="662" t="s">
        <v>2869</v>
      </c>
      <c r="G131" s="661" t="s">
        <v>1009</v>
      </c>
      <c r="H131" s="661" t="s">
        <v>1017</v>
      </c>
      <c r="I131" s="661" t="s">
        <v>1018</v>
      </c>
      <c r="J131" s="661" t="s">
        <v>1019</v>
      </c>
      <c r="K131" s="661" t="s">
        <v>1020</v>
      </c>
      <c r="L131" s="663">
        <v>110.06058580629451</v>
      </c>
      <c r="M131" s="663">
        <v>2</v>
      </c>
      <c r="N131" s="664">
        <v>220.12117161258902</v>
      </c>
    </row>
    <row r="132" spans="1:14" ht="14.4" customHeight="1" x14ac:dyDescent="0.3">
      <c r="A132" s="659" t="s">
        <v>561</v>
      </c>
      <c r="B132" s="660" t="s">
        <v>562</v>
      </c>
      <c r="C132" s="661" t="s">
        <v>567</v>
      </c>
      <c r="D132" s="662" t="s">
        <v>2864</v>
      </c>
      <c r="E132" s="661" t="s">
        <v>584</v>
      </c>
      <c r="F132" s="662" t="s">
        <v>2869</v>
      </c>
      <c r="G132" s="661" t="s">
        <v>1009</v>
      </c>
      <c r="H132" s="661" t="s">
        <v>1021</v>
      </c>
      <c r="I132" s="661" t="s">
        <v>1022</v>
      </c>
      <c r="J132" s="661" t="s">
        <v>1023</v>
      </c>
      <c r="K132" s="661" t="s">
        <v>1024</v>
      </c>
      <c r="L132" s="663">
        <v>40.328171006610404</v>
      </c>
      <c r="M132" s="663">
        <v>11</v>
      </c>
      <c r="N132" s="664">
        <v>443.60988107271442</v>
      </c>
    </row>
    <row r="133" spans="1:14" ht="14.4" customHeight="1" x14ac:dyDescent="0.3">
      <c r="A133" s="659" t="s">
        <v>561</v>
      </c>
      <c r="B133" s="660" t="s">
        <v>562</v>
      </c>
      <c r="C133" s="661" t="s">
        <v>567</v>
      </c>
      <c r="D133" s="662" t="s">
        <v>2864</v>
      </c>
      <c r="E133" s="661" t="s">
        <v>584</v>
      </c>
      <c r="F133" s="662" t="s">
        <v>2869</v>
      </c>
      <c r="G133" s="661" t="s">
        <v>1009</v>
      </c>
      <c r="H133" s="661" t="s">
        <v>1025</v>
      </c>
      <c r="I133" s="661" t="s">
        <v>1026</v>
      </c>
      <c r="J133" s="661" t="s">
        <v>1027</v>
      </c>
      <c r="K133" s="661" t="s">
        <v>1028</v>
      </c>
      <c r="L133" s="663">
        <v>61.385483699025357</v>
      </c>
      <c r="M133" s="663">
        <v>20</v>
      </c>
      <c r="N133" s="664">
        <v>1227.7096739805072</v>
      </c>
    </row>
    <row r="134" spans="1:14" ht="14.4" customHeight="1" x14ac:dyDescent="0.3">
      <c r="A134" s="659" t="s">
        <v>561</v>
      </c>
      <c r="B134" s="660" t="s">
        <v>562</v>
      </c>
      <c r="C134" s="661" t="s">
        <v>567</v>
      </c>
      <c r="D134" s="662" t="s">
        <v>2864</v>
      </c>
      <c r="E134" s="661" t="s">
        <v>584</v>
      </c>
      <c r="F134" s="662" t="s">
        <v>2869</v>
      </c>
      <c r="G134" s="661" t="s">
        <v>1009</v>
      </c>
      <c r="H134" s="661" t="s">
        <v>1029</v>
      </c>
      <c r="I134" s="661" t="s">
        <v>1030</v>
      </c>
      <c r="J134" s="661" t="s">
        <v>1031</v>
      </c>
      <c r="K134" s="661" t="s">
        <v>1032</v>
      </c>
      <c r="L134" s="663">
        <v>58.790009978609802</v>
      </c>
      <c r="M134" s="663">
        <v>11</v>
      </c>
      <c r="N134" s="664">
        <v>646.69010976470781</v>
      </c>
    </row>
    <row r="135" spans="1:14" ht="14.4" customHeight="1" x14ac:dyDescent="0.3">
      <c r="A135" s="659" t="s">
        <v>561</v>
      </c>
      <c r="B135" s="660" t="s">
        <v>562</v>
      </c>
      <c r="C135" s="661" t="s">
        <v>567</v>
      </c>
      <c r="D135" s="662" t="s">
        <v>2864</v>
      </c>
      <c r="E135" s="661" t="s">
        <v>584</v>
      </c>
      <c r="F135" s="662" t="s">
        <v>2869</v>
      </c>
      <c r="G135" s="661" t="s">
        <v>1009</v>
      </c>
      <c r="H135" s="661" t="s">
        <v>1033</v>
      </c>
      <c r="I135" s="661" t="s">
        <v>1034</v>
      </c>
      <c r="J135" s="661" t="s">
        <v>1035</v>
      </c>
      <c r="K135" s="661" t="s">
        <v>1036</v>
      </c>
      <c r="L135" s="663">
        <v>3778.8281674680984</v>
      </c>
      <c r="M135" s="663">
        <v>12</v>
      </c>
      <c r="N135" s="664">
        <v>45345.938009617181</v>
      </c>
    </row>
    <row r="136" spans="1:14" ht="14.4" customHeight="1" x14ac:dyDescent="0.3">
      <c r="A136" s="659" t="s">
        <v>561</v>
      </c>
      <c r="B136" s="660" t="s">
        <v>562</v>
      </c>
      <c r="C136" s="661" t="s">
        <v>567</v>
      </c>
      <c r="D136" s="662" t="s">
        <v>2864</v>
      </c>
      <c r="E136" s="661" t="s">
        <v>584</v>
      </c>
      <c r="F136" s="662" t="s">
        <v>2869</v>
      </c>
      <c r="G136" s="661" t="s">
        <v>1009</v>
      </c>
      <c r="H136" s="661" t="s">
        <v>1037</v>
      </c>
      <c r="I136" s="661" t="s">
        <v>1038</v>
      </c>
      <c r="J136" s="661" t="s">
        <v>1039</v>
      </c>
      <c r="K136" s="661" t="s">
        <v>1040</v>
      </c>
      <c r="L136" s="663">
        <v>34.400000000000006</v>
      </c>
      <c r="M136" s="663">
        <v>4</v>
      </c>
      <c r="N136" s="664">
        <v>137.60000000000002</v>
      </c>
    </row>
    <row r="137" spans="1:14" ht="14.4" customHeight="1" x14ac:dyDescent="0.3">
      <c r="A137" s="659" t="s">
        <v>561</v>
      </c>
      <c r="B137" s="660" t="s">
        <v>562</v>
      </c>
      <c r="C137" s="661" t="s">
        <v>567</v>
      </c>
      <c r="D137" s="662" t="s">
        <v>2864</v>
      </c>
      <c r="E137" s="661" t="s">
        <v>584</v>
      </c>
      <c r="F137" s="662" t="s">
        <v>2869</v>
      </c>
      <c r="G137" s="661" t="s">
        <v>1009</v>
      </c>
      <c r="H137" s="661" t="s">
        <v>1041</v>
      </c>
      <c r="I137" s="661" t="s">
        <v>1042</v>
      </c>
      <c r="J137" s="661" t="s">
        <v>1039</v>
      </c>
      <c r="K137" s="661" t="s">
        <v>1043</v>
      </c>
      <c r="L137" s="663">
        <v>95.569901691734159</v>
      </c>
      <c r="M137" s="663">
        <v>2</v>
      </c>
      <c r="N137" s="664">
        <v>191.13980338346832</v>
      </c>
    </row>
    <row r="138" spans="1:14" ht="14.4" customHeight="1" x14ac:dyDescent="0.3">
      <c r="A138" s="659" t="s">
        <v>561</v>
      </c>
      <c r="B138" s="660" t="s">
        <v>562</v>
      </c>
      <c r="C138" s="661" t="s">
        <v>567</v>
      </c>
      <c r="D138" s="662" t="s">
        <v>2864</v>
      </c>
      <c r="E138" s="661" t="s">
        <v>584</v>
      </c>
      <c r="F138" s="662" t="s">
        <v>2869</v>
      </c>
      <c r="G138" s="661" t="s">
        <v>1009</v>
      </c>
      <c r="H138" s="661" t="s">
        <v>1044</v>
      </c>
      <c r="I138" s="661" t="s">
        <v>1045</v>
      </c>
      <c r="J138" s="661" t="s">
        <v>1046</v>
      </c>
      <c r="K138" s="661" t="s">
        <v>1047</v>
      </c>
      <c r="L138" s="663">
        <v>57.810423638143703</v>
      </c>
      <c r="M138" s="663">
        <v>2</v>
      </c>
      <c r="N138" s="664">
        <v>115.62084727628741</v>
      </c>
    </row>
    <row r="139" spans="1:14" ht="14.4" customHeight="1" x14ac:dyDescent="0.3">
      <c r="A139" s="659" t="s">
        <v>561</v>
      </c>
      <c r="B139" s="660" t="s">
        <v>562</v>
      </c>
      <c r="C139" s="661" t="s">
        <v>567</v>
      </c>
      <c r="D139" s="662" t="s">
        <v>2864</v>
      </c>
      <c r="E139" s="661" t="s">
        <v>584</v>
      </c>
      <c r="F139" s="662" t="s">
        <v>2869</v>
      </c>
      <c r="G139" s="661" t="s">
        <v>1009</v>
      </c>
      <c r="H139" s="661" t="s">
        <v>1048</v>
      </c>
      <c r="I139" s="661" t="s">
        <v>1049</v>
      </c>
      <c r="J139" s="661" t="s">
        <v>1046</v>
      </c>
      <c r="K139" s="661" t="s">
        <v>1050</v>
      </c>
      <c r="L139" s="663">
        <v>103.52000000000001</v>
      </c>
      <c r="M139" s="663">
        <v>1</v>
      </c>
      <c r="N139" s="664">
        <v>103.52000000000001</v>
      </c>
    </row>
    <row r="140" spans="1:14" ht="14.4" customHeight="1" x14ac:dyDescent="0.3">
      <c r="A140" s="659" t="s">
        <v>561</v>
      </c>
      <c r="B140" s="660" t="s">
        <v>562</v>
      </c>
      <c r="C140" s="661" t="s">
        <v>567</v>
      </c>
      <c r="D140" s="662" t="s">
        <v>2864</v>
      </c>
      <c r="E140" s="661" t="s">
        <v>584</v>
      </c>
      <c r="F140" s="662" t="s">
        <v>2869</v>
      </c>
      <c r="G140" s="661" t="s">
        <v>1009</v>
      </c>
      <c r="H140" s="661" t="s">
        <v>1051</v>
      </c>
      <c r="I140" s="661" t="s">
        <v>1052</v>
      </c>
      <c r="J140" s="661" t="s">
        <v>1053</v>
      </c>
      <c r="K140" s="661" t="s">
        <v>1054</v>
      </c>
      <c r="L140" s="663">
        <v>47.33</v>
      </c>
      <c r="M140" s="663">
        <v>1</v>
      </c>
      <c r="N140" s="664">
        <v>47.33</v>
      </c>
    </row>
    <row r="141" spans="1:14" ht="14.4" customHeight="1" x14ac:dyDescent="0.3">
      <c r="A141" s="659" t="s">
        <v>561</v>
      </c>
      <c r="B141" s="660" t="s">
        <v>562</v>
      </c>
      <c r="C141" s="661" t="s">
        <v>567</v>
      </c>
      <c r="D141" s="662" t="s">
        <v>2864</v>
      </c>
      <c r="E141" s="661" t="s">
        <v>584</v>
      </c>
      <c r="F141" s="662" t="s">
        <v>2869</v>
      </c>
      <c r="G141" s="661" t="s">
        <v>1009</v>
      </c>
      <c r="H141" s="661" t="s">
        <v>1055</v>
      </c>
      <c r="I141" s="661" t="s">
        <v>1056</v>
      </c>
      <c r="J141" s="661" t="s">
        <v>1057</v>
      </c>
      <c r="K141" s="661" t="s">
        <v>1058</v>
      </c>
      <c r="L141" s="663">
        <v>47.195056749720948</v>
      </c>
      <c r="M141" s="663">
        <v>2</v>
      </c>
      <c r="N141" s="664">
        <v>94.390113499441895</v>
      </c>
    </row>
    <row r="142" spans="1:14" ht="14.4" customHeight="1" x14ac:dyDescent="0.3">
      <c r="A142" s="659" t="s">
        <v>561</v>
      </c>
      <c r="B142" s="660" t="s">
        <v>562</v>
      </c>
      <c r="C142" s="661" t="s">
        <v>567</v>
      </c>
      <c r="D142" s="662" t="s">
        <v>2864</v>
      </c>
      <c r="E142" s="661" t="s">
        <v>584</v>
      </c>
      <c r="F142" s="662" t="s">
        <v>2869</v>
      </c>
      <c r="G142" s="661" t="s">
        <v>1009</v>
      </c>
      <c r="H142" s="661" t="s">
        <v>1059</v>
      </c>
      <c r="I142" s="661" t="s">
        <v>1060</v>
      </c>
      <c r="J142" s="661" t="s">
        <v>1061</v>
      </c>
      <c r="K142" s="661" t="s">
        <v>1050</v>
      </c>
      <c r="L142" s="663">
        <v>49.05</v>
      </c>
      <c r="M142" s="663">
        <v>1</v>
      </c>
      <c r="N142" s="664">
        <v>49.05</v>
      </c>
    </row>
    <row r="143" spans="1:14" ht="14.4" customHeight="1" x14ac:dyDescent="0.3">
      <c r="A143" s="659" t="s">
        <v>561</v>
      </c>
      <c r="B143" s="660" t="s">
        <v>562</v>
      </c>
      <c r="C143" s="661" t="s">
        <v>567</v>
      </c>
      <c r="D143" s="662" t="s">
        <v>2864</v>
      </c>
      <c r="E143" s="661" t="s">
        <v>584</v>
      </c>
      <c r="F143" s="662" t="s">
        <v>2869</v>
      </c>
      <c r="G143" s="661" t="s">
        <v>1009</v>
      </c>
      <c r="H143" s="661" t="s">
        <v>1062</v>
      </c>
      <c r="I143" s="661" t="s">
        <v>1063</v>
      </c>
      <c r="J143" s="661" t="s">
        <v>1057</v>
      </c>
      <c r="K143" s="661" t="s">
        <v>1064</v>
      </c>
      <c r="L143" s="663">
        <v>71.379876336597306</v>
      </c>
      <c r="M143" s="663">
        <v>1</v>
      </c>
      <c r="N143" s="664">
        <v>71.379876336597306</v>
      </c>
    </row>
    <row r="144" spans="1:14" ht="14.4" customHeight="1" x14ac:dyDescent="0.3">
      <c r="A144" s="659" t="s">
        <v>561</v>
      </c>
      <c r="B144" s="660" t="s">
        <v>562</v>
      </c>
      <c r="C144" s="661" t="s">
        <v>567</v>
      </c>
      <c r="D144" s="662" t="s">
        <v>2864</v>
      </c>
      <c r="E144" s="661" t="s">
        <v>584</v>
      </c>
      <c r="F144" s="662" t="s">
        <v>2869</v>
      </c>
      <c r="G144" s="661" t="s">
        <v>1009</v>
      </c>
      <c r="H144" s="661" t="s">
        <v>1065</v>
      </c>
      <c r="I144" s="661" t="s">
        <v>1066</v>
      </c>
      <c r="J144" s="661" t="s">
        <v>1067</v>
      </c>
      <c r="K144" s="661" t="s">
        <v>1068</v>
      </c>
      <c r="L144" s="663">
        <v>95.700150653085871</v>
      </c>
      <c r="M144" s="663">
        <v>1</v>
      </c>
      <c r="N144" s="664">
        <v>95.700150653085871</v>
      </c>
    </row>
    <row r="145" spans="1:14" ht="14.4" customHeight="1" x14ac:dyDescent="0.3">
      <c r="A145" s="659" t="s">
        <v>561</v>
      </c>
      <c r="B145" s="660" t="s">
        <v>562</v>
      </c>
      <c r="C145" s="661" t="s">
        <v>567</v>
      </c>
      <c r="D145" s="662" t="s">
        <v>2864</v>
      </c>
      <c r="E145" s="661" t="s">
        <v>584</v>
      </c>
      <c r="F145" s="662" t="s">
        <v>2869</v>
      </c>
      <c r="G145" s="661" t="s">
        <v>1009</v>
      </c>
      <c r="H145" s="661" t="s">
        <v>1069</v>
      </c>
      <c r="I145" s="661" t="s">
        <v>1070</v>
      </c>
      <c r="J145" s="661" t="s">
        <v>1071</v>
      </c>
      <c r="K145" s="661" t="s">
        <v>1072</v>
      </c>
      <c r="L145" s="663">
        <v>121.19911656362</v>
      </c>
      <c r="M145" s="663">
        <v>1</v>
      </c>
      <c r="N145" s="664">
        <v>121.19911656362</v>
      </c>
    </row>
    <row r="146" spans="1:14" ht="14.4" customHeight="1" x14ac:dyDescent="0.3">
      <c r="A146" s="659" t="s">
        <v>561</v>
      </c>
      <c r="B146" s="660" t="s">
        <v>562</v>
      </c>
      <c r="C146" s="661" t="s">
        <v>567</v>
      </c>
      <c r="D146" s="662" t="s">
        <v>2864</v>
      </c>
      <c r="E146" s="661" t="s">
        <v>584</v>
      </c>
      <c r="F146" s="662" t="s">
        <v>2869</v>
      </c>
      <c r="G146" s="661" t="s">
        <v>1009</v>
      </c>
      <c r="H146" s="661" t="s">
        <v>1073</v>
      </c>
      <c r="I146" s="661" t="s">
        <v>1074</v>
      </c>
      <c r="J146" s="661" t="s">
        <v>1075</v>
      </c>
      <c r="K146" s="661" t="s">
        <v>1072</v>
      </c>
      <c r="L146" s="663">
        <v>198.43999999999991</v>
      </c>
      <c r="M146" s="663">
        <v>1</v>
      </c>
      <c r="N146" s="664">
        <v>198.43999999999991</v>
      </c>
    </row>
    <row r="147" spans="1:14" ht="14.4" customHeight="1" x14ac:dyDescent="0.3">
      <c r="A147" s="659" t="s">
        <v>561</v>
      </c>
      <c r="B147" s="660" t="s">
        <v>562</v>
      </c>
      <c r="C147" s="661" t="s">
        <v>567</v>
      </c>
      <c r="D147" s="662" t="s">
        <v>2864</v>
      </c>
      <c r="E147" s="661" t="s">
        <v>584</v>
      </c>
      <c r="F147" s="662" t="s">
        <v>2869</v>
      </c>
      <c r="G147" s="661" t="s">
        <v>1009</v>
      </c>
      <c r="H147" s="661" t="s">
        <v>1076</v>
      </c>
      <c r="I147" s="661" t="s">
        <v>1077</v>
      </c>
      <c r="J147" s="661" t="s">
        <v>1019</v>
      </c>
      <c r="K147" s="661" t="s">
        <v>1078</v>
      </c>
      <c r="L147" s="663">
        <v>64.547200407714215</v>
      </c>
      <c r="M147" s="663">
        <v>17</v>
      </c>
      <c r="N147" s="664">
        <v>1097.3024069311416</v>
      </c>
    </row>
    <row r="148" spans="1:14" ht="14.4" customHeight="1" x14ac:dyDescent="0.3">
      <c r="A148" s="659" t="s">
        <v>561</v>
      </c>
      <c r="B148" s="660" t="s">
        <v>562</v>
      </c>
      <c r="C148" s="661" t="s">
        <v>567</v>
      </c>
      <c r="D148" s="662" t="s">
        <v>2864</v>
      </c>
      <c r="E148" s="661" t="s">
        <v>584</v>
      </c>
      <c r="F148" s="662" t="s">
        <v>2869</v>
      </c>
      <c r="G148" s="661" t="s">
        <v>1009</v>
      </c>
      <c r="H148" s="661" t="s">
        <v>1079</v>
      </c>
      <c r="I148" s="661" t="s">
        <v>1080</v>
      </c>
      <c r="J148" s="661" t="s">
        <v>1081</v>
      </c>
      <c r="K148" s="661" t="s">
        <v>1082</v>
      </c>
      <c r="L148" s="663">
        <v>79.748000000000005</v>
      </c>
      <c r="M148" s="663">
        <v>5</v>
      </c>
      <c r="N148" s="664">
        <v>398.74</v>
      </c>
    </row>
    <row r="149" spans="1:14" ht="14.4" customHeight="1" x14ac:dyDescent="0.3">
      <c r="A149" s="659" t="s">
        <v>561</v>
      </c>
      <c r="B149" s="660" t="s">
        <v>562</v>
      </c>
      <c r="C149" s="661" t="s">
        <v>567</v>
      </c>
      <c r="D149" s="662" t="s">
        <v>2864</v>
      </c>
      <c r="E149" s="661" t="s">
        <v>584</v>
      </c>
      <c r="F149" s="662" t="s">
        <v>2869</v>
      </c>
      <c r="G149" s="661" t="s">
        <v>1009</v>
      </c>
      <c r="H149" s="661" t="s">
        <v>1083</v>
      </c>
      <c r="I149" s="661" t="s">
        <v>1084</v>
      </c>
      <c r="J149" s="661" t="s">
        <v>1085</v>
      </c>
      <c r="K149" s="661" t="s">
        <v>1086</v>
      </c>
      <c r="L149" s="663">
        <v>52.810010375709609</v>
      </c>
      <c r="M149" s="663">
        <v>2</v>
      </c>
      <c r="N149" s="664">
        <v>105.62002075141922</v>
      </c>
    </row>
    <row r="150" spans="1:14" ht="14.4" customHeight="1" x14ac:dyDescent="0.3">
      <c r="A150" s="659" t="s">
        <v>561</v>
      </c>
      <c r="B150" s="660" t="s">
        <v>562</v>
      </c>
      <c r="C150" s="661" t="s">
        <v>567</v>
      </c>
      <c r="D150" s="662" t="s">
        <v>2864</v>
      </c>
      <c r="E150" s="661" t="s">
        <v>584</v>
      </c>
      <c r="F150" s="662" t="s">
        <v>2869</v>
      </c>
      <c r="G150" s="661" t="s">
        <v>1009</v>
      </c>
      <c r="H150" s="661" t="s">
        <v>1087</v>
      </c>
      <c r="I150" s="661" t="s">
        <v>1088</v>
      </c>
      <c r="J150" s="661" t="s">
        <v>1089</v>
      </c>
      <c r="K150" s="661" t="s">
        <v>1090</v>
      </c>
      <c r="L150" s="663">
        <v>70.949326583366499</v>
      </c>
      <c r="M150" s="663">
        <v>32</v>
      </c>
      <c r="N150" s="664">
        <v>2270.378450667728</v>
      </c>
    </row>
    <row r="151" spans="1:14" ht="14.4" customHeight="1" x14ac:dyDescent="0.3">
      <c r="A151" s="659" t="s">
        <v>561</v>
      </c>
      <c r="B151" s="660" t="s">
        <v>562</v>
      </c>
      <c r="C151" s="661" t="s">
        <v>567</v>
      </c>
      <c r="D151" s="662" t="s">
        <v>2864</v>
      </c>
      <c r="E151" s="661" t="s">
        <v>584</v>
      </c>
      <c r="F151" s="662" t="s">
        <v>2869</v>
      </c>
      <c r="G151" s="661" t="s">
        <v>1009</v>
      </c>
      <c r="H151" s="661" t="s">
        <v>1091</v>
      </c>
      <c r="I151" s="661" t="s">
        <v>1092</v>
      </c>
      <c r="J151" s="661" t="s">
        <v>1093</v>
      </c>
      <c r="K151" s="661" t="s">
        <v>1094</v>
      </c>
      <c r="L151" s="663">
        <v>102.89003119610484</v>
      </c>
      <c r="M151" s="663">
        <v>1</v>
      </c>
      <c r="N151" s="664">
        <v>102.89003119610484</v>
      </c>
    </row>
    <row r="152" spans="1:14" ht="14.4" customHeight="1" x14ac:dyDescent="0.3">
      <c r="A152" s="659" t="s">
        <v>561</v>
      </c>
      <c r="B152" s="660" t="s">
        <v>562</v>
      </c>
      <c r="C152" s="661" t="s">
        <v>567</v>
      </c>
      <c r="D152" s="662" t="s">
        <v>2864</v>
      </c>
      <c r="E152" s="661" t="s">
        <v>584</v>
      </c>
      <c r="F152" s="662" t="s">
        <v>2869</v>
      </c>
      <c r="G152" s="661" t="s">
        <v>1009</v>
      </c>
      <c r="H152" s="661" t="s">
        <v>1095</v>
      </c>
      <c r="I152" s="661" t="s">
        <v>1096</v>
      </c>
      <c r="J152" s="661" t="s">
        <v>1097</v>
      </c>
      <c r="K152" s="661" t="s">
        <v>1098</v>
      </c>
      <c r="L152" s="663">
        <v>237.64999999999998</v>
      </c>
      <c r="M152" s="663">
        <v>1</v>
      </c>
      <c r="N152" s="664">
        <v>237.64999999999998</v>
      </c>
    </row>
    <row r="153" spans="1:14" ht="14.4" customHeight="1" x14ac:dyDescent="0.3">
      <c r="A153" s="659" t="s">
        <v>561</v>
      </c>
      <c r="B153" s="660" t="s">
        <v>562</v>
      </c>
      <c r="C153" s="661" t="s">
        <v>567</v>
      </c>
      <c r="D153" s="662" t="s">
        <v>2864</v>
      </c>
      <c r="E153" s="661" t="s">
        <v>584</v>
      </c>
      <c r="F153" s="662" t="s">
        <v>2869</v>
      </c>
      <c r="G153" s="661" t="s">
        <v>1009</v>
      </c>
      <c r="H153" s="661" t="s">
        <v>1099</v>
      </c>
      <c r="I153" s="661" t="s">
        <v>1100</v>
      </c>
      <c r="J153" s="661" t="s">
        <v>1101</v>
      </c>
      <c r="K153" s="661" t="s">
        <v>1102</v>
      </c>
      <c r="L153" s="663">
        <v>10.350000000000003</v>
      </c>
      <c r="M153" s="663">
        <v>1</v>
      </c>
      <c r="N153" s="664">
        <v>10.350000000000003</v>
      </c>
    </row>
    <row r="154" spans="1:14" ht="14.4" customHeight="1" x14ac:dyDescent="0.3">
      <c r="A154" s="659" t="s">
        <v>561</v>
      </c>
      <c r="B154" s="660" t="s">
        <v>562</v>
      </c>
      <c r="C154" s="661" t="s">
        <v>567</v>
      </c>
      <c r="D154" s="662" t="s">
        <v>2864</v>
      </c>
      <c r="E154" s="661" t="s">
        <v>584</v>
      </c>
      <c r="F154" s="662" t="s">
        <v>2869</v>
      </c>
      <c r="G154" s="661" t="s">
        <v>1009</v>
      </c>
      <c r="H154" s="661" t="s">
        <v>1103</v>
      </c>
      <c r="I154" s="661" t="s">
        <v>1104</v>
      </c>
      <c r="J154" s="661" t="s">
        <v>1105</v>
      </c>
      <c r="K154" s="661" t="s">
        <v>1106</v>
      </c>
      <c r="L154" s="663">
        <v>356.4990500146626</v>
      </c>
      <c r="M154" s="663">
        <v>3</v>
      </c>
      <c r="N154" s="664">
        <v>1069.4971500439879</v>
      </c>
    </row>
    <row r="155" spans="1:14" ht="14.4" customHeight="1" x14ac:dyDescent="0.3">
      <c r="A155" s="659" t="s">
        <v>561</v>
      </c>
      <c r="B155" s="660" t="s">
        <v>562</v>
      </c>
      <c r="C155" s="661" t="s">
        <v>567</v>
      </c>
      <c r="D155" s="662" t="s">
        <v>2864</v>
      </c>
      <c r="E155" s="661" t="s">
        <v>584</v>
      </c>
      <c r="F155" s="662" t="s">
        <v>2869</v>
      </c>
      <c r="G155" s="661" t="s">
        <v>1009</v>
      </c>
      <c r="H155" s="661" t="s">
        <v>1107</v>
      </c>
      <c r="I155" s="661" t="s">
        <v>1108</v>
      </c>
      <c r="J155" s="661" t="s">
        <v>1105</v>
      </c>
      <c r="K155" s="661" t="s">
        <v>1109</v>
      </c>
      <c r="L155" s="663">
        <v>413.9996690373664</v>
      </c>
      <c r="M155" s="663">
        <v>5</v>
      </c>
      <c r="N155" s="664">
        <v>2069.998345186832</v>
      </c>
    </row>
    <row r="156" spans="1:14" ht="14.4" customHeight="1" x14ac:dyDescent="0.3">
      <c r="A156" s="659" t="s">
        <v>561</v>
      </c>
      <c r="B156" s="660" t="s">
        <v>562</v>
      </c>
      <c r="C156" s="661" t="s">
        <v>567</v>
      </c>
      <c r="D156" s="662" t="s">
        <v>2864</v>
      </c>
      <c r="E156" s="661" t="s">
        <v>584</v>
      </c>
      <c r="F156" s="662" t="s">
        <v>2869</v>
      </c>
      <c r="G156" s="661" t="s">
        <v>1009</v>
      </c>
      <c r="H156" s="661" t="s">
        <v>1110</v>
      </c>
      <c r="I156" s="661" t="s">
        <v>1111</v>
      </c>
      <c r="J156" s="661" t="s">
        <v>1112</v>
      </c>
      <c r="K156" s="661" t="s">
        <v>774</v>
      </c>
      <c r="L156" s="663">
        <v>92.259999999999977</v>
      </c>
      <c r="M156" s="663">
        <v>1</v>
      </c>
      <c r="N156" s="664">
        <v>92.259999999999977</v>
      </c>
    </row>
    <row r="157" spans="1:14" ht="14.4" customHeight="1" x14ac:dyDescent="0.3">
      <c r="A157" s="659" t="s">
        <v>561</v>
      </c>
      <c r="B157" s="660" t="s">
        <v>562</v>
      </c>
      <c r="C157" s="661" t="s">
        <v>567</v>
      </c>
      <c r="D157" s="662" t="s">
        <v>2864</v>
      </c>
      <c r="E157" s="661" t="s">
        <v>1113</v>
      </c>
      <c r="F157" s="662" t="s">
        <v>2870</v>
      </c>
      <c r="G157" s="661"/>
      <c r="H157" s="661" t="s">
        <v>1114</v>
      </c>
      <c r="I157" s="661" t="s">
        <v>1114</v>
      </c>
      <c r="J157" s="661" t="s">
        <v>1115</v>
      </c>
      <c r="K157" s="661" t="s">
        <v>1116</v>
      </c>
      <c r="L157" s="663">
        <v>166.75</v>
      </c>
      <c r="M157" s="663">
        <v>1</v>
      </c>
      <c r="N157" s="664">
        <v>166.75</v>
      </c>
    </row>
    <row r="158" spans="1:14" ht="14.4" customHeight="1" x14ac:dyDescent="0.3">
      <c r="A158" s="659" t="s">
        <v>561</v>
      </c>
      <c r="B158" s="660" t="s">
        <v>562</v>
      </c>
      <c r="C158" s="661" t="s">
        <v>567</v>
      </c>
      <c r="D158" s="662" t="s">
        <v>2864</v>
      </c>
      <c r="E158" s="661" t="s">
        <v>1113</v>
      </c>
      <c r="F158" s="662" t="s">
        <v>2870</v>
      </c>
      <c r="G158" s="661"/>
      <c r="H158" s="661" t="s">
        <v>1117</v>
      </c>
      <c r="I158" s="661" t="s">
        <v>1117</v>
      </c>
      <c r="J158" s="661" t="s">
        <v>1118</v>
      </c>
      <c r="K158" s="661" t="s">
        <v>1119</v>
      </c>
      <c r="L158" s="663">
        <v>413.78998561155163</v>
      </c>
      <c r="M158" s="663">
        <v>6.4000000000000012</v>
      </c>
      <c r="N158" s="664">
        <v>2648.255907913931</v>
      </c>
    </row>
    <row r="159" spans="1:14" ht="14.4" customHeight="1" x14ac:dyDescent="0.3">
      <c r="A159" s="659" t="s">
        <v>561</v>
      </c>
      <c r="B159" s="660" t="s">
        <v>562</v>
      </c>
      <c r="C159" s="661" t="s">
        <v>567</v>
      </c>
      <c r="D159" s="662" t="s">
        <v>2864</v>
      </c>
      <c r="E159" s="661" t="s">
        <v>1113</v>
      </c>
      <c r="F159" s="662" t="s">
        <v>2870</v>
      </c>
      <c r="G159" s="661" t="s">
        <v>585</v>
      </c>
      <c r="H159" s="661" t="s">
        <v>1120</v>
      </c>
      <c r="I159" s="661" t="s">
        <v>1120</v>
      </c>
      <c r="J159" s="661" t="s">
        <v>1121</v>
      </c>
      <c r="K159" s="661" t="s">
        <v>1122</v>
      </c>
      <c r="L159" s="663">
        <v>72.611036742402121</v>
      </c>
      <c r="M159" s="663">
        <v>1.7999999999999996</v>
      </c>
      <c r="N159" s="664">
        <v>130.69986613632378</v>
      </c>
    </row>
    <row r="160" spans="1:14" ht="14.4" customHeight="1" x14ac:dyDescent="0.3">
      <c r="A160" s="659" t="s">
        <v>561</v>
      </c>
      <c r="B160" s="660" t="s">
        <v>562</v>
      </c>
      <c r="C160" s="661" t="s">
        <v>567</v>
      </c>
      <c r="D160" s="662" t="s">
        <v>2864</v>
      </c>
      <c r="E160" s="661" t="s">
        <v>1113</v>
      </c>
      <c r="F160" s="662" t="s">
        <v>2870</v>
      </c>
      <c r="G160" s="661" t="s">
        <v>585</v>
      </c>
      <c r="H160" s="661" t="s">
        <v>1123</v>
      </c>
      <c r="I160" s="661" t="s">
        <v>1124</v>
      </c>
      <c r="J160" s="661" t="s">
        <v>1125</v>
      </c>
      <c r="K160" s="661" t="s">
        <v>1126</v>
      </c>
      <c r="L160" s="663">
        <v>40.266153846153856</v>
      </c>
      <c r="M160" s="663">
        <v>13</v>
      </c>
      <c r="N160" s="664">
        <v>523.46000000000015</v>
      </c>
    </row>
    <row r="161" spans="1:14" ht="14.4" customHeight="1" x14ac:dyDescent="0.3">
      <c r="A161" s="659" t="s">
        <v>561</v>
      </c>
      <c r="B161" s="660" t="s">
        <v>562</v>
      </c>
      <c r="C161" s="661" t="s">
        <v>567</v>
      </c>
      <c r="D161" s="662" t="s">
        <v>2864</v>
      </c>
      <c r="E161" s="661" t="s">
        <v>1113</v>
      </c>
      <c r="F161" s="662" t="s">
        <v>2870</v>
      </c>
      <c r="G161" s="661" t="s">
        <v>585</v>
      </c>
      <c r="H161" s="661" t="s">
        <v>1127</v>
      </c>
      <c r="I161" s="661" t="s">
        <v>1128</v>
      </c>
      <c r="J161" s="661" t="s">
        <v>1129</v>
      </c>
      <c r="K161" s="661" t="s">
        <v>1130</v>
      </c>
      <c r="L161" s="663">
        <v>25.350028545826092</v>
      </c>
      <c r="M161" s="663">
        <v>1</v>
      </c>
      <c r="N161" s="664">
        <v>25.350028545826092</v>
      </c>
    </row>
    <row r="162" spans="1:14" ht="14.4" customHeight="1" x14ac:dyDescent="0.3">
      <c r="A162" s="659" t="s">
        <v>561</v>
      </c>
      <c r="B162" s="660" t="s">
        <v>562</v>
      </c>
      <c r="C162" s="661" t="s">
        <v>567</v>
      </c>
      <c r="D162" s="662" t="s">
        <v>2864</v>
      </c>
      <c r="E162" s="661" t="s">
        <v>1113</v>
      </c>
      <c r="F162" s="662" t="s">
        <v>2870</v>
      </c>
      <c r="G162" s="661" t="s">
        <v>585</v>
      </c>
      <c r="H162" s="661" t="s">
        <v>1131</v>
      </c>
      <c r="I162" s="661" t="s">
        <v>1132</v>
      </c>
      <c r="J162" s="661" t="s">
        <v>1133</v>
      </c>
      <c r="K162" s="661" t="s">
        <v>1130</v>
      </c>
      <c r="L162" s="663">
        <v>33.409971670250791</v>
      </c>
      <c r="M162" s="663">
        <v>8</v>
      </c>
      <c r="N162" s="664">
        <v>267.27977336200632</v>
      </c>
    </row>
    <row r="163" spans="1:14" ht="14.4" customHeight="1" x14ac:dyDescent="0.3">
      <c r="A163" s="659" t="s">
        <v>561</v>
      </c>
      <c r="B163" s="660" t="s">
        <v>562</v>
      </c>
      <c r="C163" s="661" t="s">
        <v>567</v>
      </c>
      <c r="D163" s="662" t="s">
        <v>2864</v>
      </c>
      <c r="E163" s="661" t="s">
        <v>1113</v>
      </c>
      <c r="F163" s="662" t="s">
        <v>2870</v>
      </c>
      <c r="G163" s="661" t="s">
        <v>585</v>
      </c>
      <c r="H163" s="661" t="s">
        <v>1134</v>
      </c>
      <c r="I163" s="661" t="s">
        <v>1135</v>
      </c>
      <c r="J163" s="661" t="s">
        <v>1136</v>
      </c>
      <c r="K163" s="661" t="s">
        <v>1137</v>
      </c>
      <c r="L163" s="663">
        <v>432.87953075345229</v>
      </c>
      <c r="M163" s="663">
        <v>8.6999999999999993</v>
      </c>
      <c r="N163" s="664">
        <v>3766.0519175550344</v>
      </c>
    </row>
    <row r="164" spans="1:14" ht="14.4" customHeight="1" x14ac:dyDescent="0.3">
      <c r="A164" s="659" t="s">
        <v>561</v>
      </c>
      <c r="B164" s="660" t="s">
        <v>562</v>
      </c>
      <c r="C164" s="661" t="s">
        <v>567</v>
      </c>
      <c r="D164" s="662" t="s">
        <v>2864</v>
      </c>
      <c r="E164" s="661" t="s">
        <v>1113</v>
      </c>
      <c r="F164" s="662" t="s">
        <v>2870</v>
      </c>
      <c r="G164" s="661" t="s">
        <v>585</v>
      </c>
      <c r="H164" s="661" t="s">
        <v>1138</v>
      </c>
      <c r="I164" s="661" t="s">
        <v>1139</v>
      </c>
      <c r="J164" s="661" t="s">
        <v>1140</v>
      </c>
      <c r="K164" s="661" t="s">
        <v>1141</v>
      </c>
      <c r="L164" s="663">
        <v>181.97496072869757</v>
      </c>
      <c r="M164" s="663">
        <v>2</v>
      </c>
      <c r="N164" s="664">
        <v>363.94992145739513</v>
      </c>
    </row>
    <row r="165" spans="1:14" ht="14.4" customHeight="1" x14ac:dyDescent="0.3">
      <c r="A165" s="659" t="s">
        <v>561</v>
      </c>
      <c r="B165" s="660" t="s">
        <v>562</v>
      </c>
      <c r="C165" s="661" t="s">
        <v>567</v>
      </c>
      <c r="D165" s="662" t="s">
        <v>2864</v>
      </c>
      <c r="E165" s="661" t="s">
        <v>1113</v>
      </c>
      <c r="F165" s="662" t="s">
        <v>2870</v>
      </c>
      <c r="G165" s="661" t="s">
        <v>585</v>
      </c>
      <c r="H165" s="661" t="s">
        <v>1142</v>
      </c>
      <c r="I165" s="661" t="s">
        <v>1142</v>
      </c>
      <c r="J165" s="661" t="s">
        <v>1143</v>
      </c>
      <c r="K165" s="661" t="s">
        <v>1144</v>
      </c>
      <c r="L165" s="663">
        <v>610.94558845093798</v>
      </c>
      <c r="M165" s="663">
        <v>0.4</v>
      </c>
      <c r="N165" s="664">
        <v>244.3782353803752</v>
      </c>
    </row>
    <row r="166" spans="1:14" ht="14.4" customHeight="1" x14ac:dyDescent="0.3">
      <c r="A166" s="659" t="s">
        <v>561</v>
      </c>
      <c r="B166" s="660" t="s">
        <v>562</v>
      </c>
      <c r="C166" s="661" t="s">
        <v>567</v>
      </c>
      <c r="D166" s="662" t="s">
        <v>2864</v>
      </c>
      <c r="E166" s="661" t="s">
        <v>1113</v>
      </c>
      <c r="F166" s="662" t="s">
        <v>2870</v>
      </c>
      <c r="G166" s="661" t="s">
        <v>585</v>
      </c>
      <c r="H166" s="661" t="s">
        <v>1145</v>
      </c>
      <c r="I166" s="661" t="s">
        <v>1146</v>
      </c>
      <c r="J166" s="661" t="s">
        <v>1147</v>
      </c>
      <c r="K166" s="661" t="s">
        <v>1148</v>
      </c>
      <c r="L166" s="663">
        <v>2899.2100000000005</v>
      </c>
      <c r="M166" s="663">
        <v>6</v>
      </c>
      <c r="N166" s="664">
        <v>17395.260000000002</v>
      </c>
    </row>
    <row r="167" spans="1:14" ht="14.4" customHeight="1" x14ac:dyDescent="0.3">
      <c r="A167" s="659" t="s">
        <v>561</v>
      </c>
      <c r="B167" s="660" t="s">
        <v>562</v>
      </c>
      <c r="C167" s="661" t="s">
        <v>567</v>
      </c>
      <c r="D167" s="662" t="s">
        <v>2864</v>
      </c>
      <c r="E167" s="661" t="s">
        <v>1113</v>
      </c>
      <c r="F167" s="662" t="s">
        <v>2870</v>
      </c>
      <c r="G167" s="661" t="s">
        <v>585</v>
      </c>
      <c r="H167" s="661" t="s">
        <v>1149</v>
      </c>
      <c r="I167" s="661" t="s">
        <v>1150</v>
      </c>
      <c r="J167" s="661" t="s">
        <v>1151</v>
      </c>
      <c r="K167" s="661" t="s">
        <v>1152</v>
      </c>
      <c r="L167" s="663">
        <v>605.26802076870717</v>
      </c>
      <c r="M167" s="663">
        <v>0.55000000000000004</v>
      </c>
      <c r="N167" s="664">
        <v>332.89741142278899</v>
      </c>
    </row>
    <row r="168" spans="1:14" ht="14.4" customHeight="1" x14ac:dyDescent="0.3">
      <c r="A168" s="659" t="s">
        <v>561</v>
      </c>
      <c r="B168" s="660" t="s">
        <v>562</v>
      </c>
      <c r="C168" s="661" t="s">
        <v>567</v>
      </c>
      <c r="D168" s="662" t="s">
        <v>2864</v>
      </c>
      <c r="E168" s="661" t="s">
        <v>1113</v>
      </c>
      <c r="F168" s="662" t="s">
        <v>2870</v>
      </c>
      <c r="G168" s="661" t="s">
        <v>585</v>
      </c>
      <c r="H168" s="661" t="s">
        <v>1153</v>
      </c>
      <c r="I168" s="661" t="s">
        <v>1154</v>
      </c>
      <c r="J168" s="661" t="s">
        <v>1155</v>
      </c>
      <c r="K168" s="661" t="s">
        <v>1156</v>
      </c>
      <c r="L168" s="663">
        <v>517.49927979684912</v>
      </c>
      <c r="M168" s="663">
        <v>3.4000000000000004</v>
      </c>
      <c r="N168" s="664">
        <v>1759.4975513092872</v>
      </c>
    </row>
    <row r="169" spans="1:14" ht="14.4" customHeight="1" x14ac:dyDescent="0.3">
      <c r="A169" s="659" t="s">
        <v>561</v>
      </c>
      <c r="B169" s="660" t="s">
        <v>562</v>
      </c>
      <c r="C169" s="661" t="s">
        <v>567</v>
      </c>
      <c r="D169" s="662" t="s">
        <v>2864</v>
      </c>
      <c r="E169" s="661" t="s">
        <v>1113</v>
      </c>
      <c r="F169" s="662" t="s">
        <v>2870</v>
      </c>
      <c r="G169" s="661" t="s">
        <v>585</v>
      </c>
      <c r="H169" s="661" t="s">
        <v>1157</v>
      </c>
      <c r="I169" s="661" t="s">
        <v>1158</v>
      </c>
      <c r="J169" s="661" t="s">
        <v>1159</v>
      </c>
      <c r="K169" s="661" t="s">
        <v>1160</v>
      </c>
      <c r="L169" s="663">
        <v>11601.57</v>
      </c>
      <c r="M169" s="663">
        <v>1</v>
      </c>
      <c r="N169" s="664">
        <v>11601.57</v>
      </c>
    </row>
    <row r="170" spans="1:14" ht="14.4" customHeight="1" x14ac:dyDescent="0.3">
      <c r="A170" s="659" t="s">
        <v>561</v>
      </c>
      <c r="B170" s="660" t="s">
        <v>562</v>
      </c>
      <c r="C170" s="661" t="s">
        <v>567</v>
      </c>
      <c r="D170" s="662" t="s">
        <v>2864</v>
      </c>
      <c r="E170" s="661" t="s">
        <v>1113</v>
      </c>
      <c r="F170" s="662" t="s">
        <v>2870</v>
      </c>
      <c r="G170" s="661" t="s">
        <v>585</v>
      </c>
      <c r="H170" s="661" t="s">
        <v>1161</v>
      </c>
      <c r="I170" s="661" t="s">
        <v>1161</v>
      </c>
      <c r="J170" s="661" t="s">
        <v>1162</v>
      </c>
      <c r="K170" s="661" t="s">
        <v>1163</v>
      </c>
      <c r="L170" s="663">
        <v>810.2800516344538</v>
      </c>
      <c r="M170" s="663">
        <v>2.1999999999999997</v>
      </c>
      <c r="N170" s="664">
        <v>1782.6161135957982</v>
      </c>
    </row>
    <row r="171" spans="1:14" ht="14.4" customHeight="1" x14ac:dyDescent="0.3">
      <c r="A171" s="659" t="s">
        <v>561</v>
      </c>
      <c r="B171" s="660" t="s">
        <v>562</v>
      </c>
      <c r="C171" s="661" t="s">
        <v>567</v>
      </c>
      <c r="D171" s="662" t="s">
        <v>2864</v>
      </c>
      <c r="E171" s="661" t="s">
        <v>1113</v>
      </c>
      <c r="F171" s="662" t="s">
        <v>2870</v>
      </c>
      <c r="G171" s="661" t="s">
        <v>585</v>
      </c>
      <c r="H171" s="661" t="s">
        <v>1164</v>
      </c>
      <c r="I171" s="661" t="s">
        <v>1165</v>
      </c>
      <c r="J171" s="661" t="s">
        <v>1125</v>
      </c>
      <c r="K171" s="661" t="s">
        <v>1166</v>
      </c>
      <c r="L171" s="663">
        <v>47.630069188113609</v>
      </c>
      <c r="M171" s="663">
        <v>1</v>
      </c>
      <c r="N171" s="664">
        <v>47.630069188113609</v>
      </c>
    </row>
    <row r="172" spans="1:14" ht="14.4" customHeight="1" x14ac:dyDescent="0.3">
      <c r="A172" s="659" t="s">
        <v>561</v>
      </c>
      <c r="B172" s="660" t="s">
        <v>562</v>
      </c>
      <c r="C172" s="661" t="s">
        <v>567</v>
      </c>
      <c r="D172" s="662" t="s">
        <v>2864</v>
      </c>
      <c r="E172" s="661" t="s">
        <v>1113</v>
      </c>
      <c r="F172" s="662" t="s">
        <v>2870</v>
      </c>
      <c r="G172" s="661" t="s">
        <v>585</v>
      </c>
      <c r="H172" s="661" t="s">
        <v>1167</v>
      </c>
      <c r="I172" s="661" t="s">
        <v>1168</v>
      </c>
      <c r="J172" s="661" t="s">
        <v>1129</v>
      </c>
      <c r="K172" s="661" t="s">
        <v>1169</v>
      </c>
      <c r="L172" s="663">
        <v>246.49100000000001</v>
      </c>
      <c r="M172" s="663">
        <v>2</v>
      </c>
      <c r="N172" s="664">
        <v>492.98200000000003</v>
      </c>
    </row>
    <row r="173" spans="1:14" ht="14.4" customHeight="1" x14ac:dyDescent="0.3">
      <c r="A173" s="659" t="s">
        <v>561</v>
      </c>
      <c r="B173" s="660" t="s">
        <v>562</v>
      </c>
      <c r="C173" s="661" t="s">
        <v>567</v>
      </c>
      <c r="D173" s="662" t="s">
        <v>2864</v>
      </c>
      <c r="E173" s="661" t="s">
        <v>1113</v>
      </c>
      <c r="F173" s="662" t="s">
        <v>2870</v>
      </c>
      <c r="G173" s="661" t="s">
        <v>585</v>
      </c>
      <c r="H173" s="661" t="s">
        <v>1170</v>
      </c>
      <c r="I173" s="661" t="s">
        <v>1171</v>
      </c>
      <c r="J173" s="661" t="s">
        <v>1125</v>
      </c>
      <c r="K173" s="661" t="s">
        <v>1172</v>
      </c>
      <c r="L173" s="663">
        <v>36.700000000000003</v>
      </c>
      <c r="M173" s="663">
        <v>2</v>
      </c>
      <c r="N173" s="664">
        <v>73.400000000000006</v>
      </c>
    </row>
    <row r="174" spans="1:14" ht="14.4" customHeight="1" x14ac:dyDescent="0.3">
      <c r="A174" s="659" t="s">
        <v>561</v>
      </c>
      <c r="B174" s="660" t="s">
        <v>562</v>
      </c>
      <c r="C174" s="661" t="s">
        <v>567</v>
      </c>
      <c r="D174" s="662" t="s">
        <v>2864</v>
      </c>
      <c r="E174" s="661" t="s">
        <v>1113</v>
      </c>
      <c r="F174" s="662" t="s">
        <v>2870</v>
      </c>
      <c r="G174" s="661" t="s">
        <v>585</v>
      </c>
      <c r="H174" s="661" t="s">
        <v>1173</v>
      </c>
      <c r="I174" s="661" t="s">
        <v>1174</v>
      </c>
      <c r="J174" s="661" t="s">
        <v>1175</v>
      </c>
      <c r="K174" s="661" t="s">
        <v>620</v>
      </c>
      <c r="L174" s="663">
        <v>58.579874787798992</v>
      </c>
      <c r="M174" s="663">
        <v>1</v>
      </c>
      <c r="N174" s="664">
        <v>58.579874787798992</v>
      </c>
    </row>
    <row r="175" spans="1:14" ht="14.4" customHeight="1" x14ac:dyDescent="0.3">
      <c r="A175" s="659" t="s">
        <v>561</v>
      </c>
      <c r="B175" s="660" t="s">
        <v>562</v>
      </c>
      <c r="C175" s="661" t="s">
        <v>567</v>
      </c>
      <c r="D175" s="662" t="s">
        <v>2864</v>
      </c>
      <c r="E175" s="661" t="s">
        <v>1113</v>
      </c>
      <c r="F175" s="662" t="s">
        <v>2870</v>
      </c>
      <c r="G175" s="661" t="s">
        <v>585</v>
      </c>
      <c r="H175" s="661" t="s">
        <v>1176</v>
      </c>
      <c r="I175" s="661" t="s">
        <v>1176</v>
      </c>
      <c r="J175" s="661" t="s">
        <v>1177</v>
      </c>
      <c r="K175" s="661" t="s">
        <v>1178</v>
      </c>
      <c r="L175" s="663">
        <v>1907.6090731827464</v>
      </c>
      <c r="M175" s="663">
        <v>2.8999999999999995</v>
      </c>
      <c r="N175" s="664">
        <v>5532.0663122299638</v>
      </c>
    </row>
    <row r="176" spans="1:14" ht="14.4" customHeight="1" x14ac:dyDescent="0.3">
      <c r="A176" s="659" t="s">
        <v>561</v>
      </c>
      <c r="B176" s="660" t="s">
        <v>562</v>
      </c>
      <c r="C176" s="661" t="s">
        <v>567</v>
      </c>
      <c r="D176" s="662" t="s">
        <v>2864</v>
      </c>
      <c r="E176" s="661" t="s">
        <v>1113</v>
      </c>
      <c r="F176" s="662" t="s">
        <v>2870</v>
      </c>
      <c r="G176" s="661" t="s">
        <v>585</v>
      </c>
      <c r="H176" s="661" t="s">
        <v>1179</v>
      </c>
      <c r="I176" s="661" t="s">
        <v>1179</v>
      </c>
      <c r="J176" s="661" t="s">
        <v>1180</v>
      </c>
      <c r="K176" s="661" t="s">
        <v>1181</v>
      </c>
      <c r="L176" s="663">
        <v>11803.648571428572</v>
      </c>
      <c r="M176" s="663">
        <v>1.4</v>
      </c>
      <c r="N176" s="664">
        <v>16525.108</v>
      </c>
    </row>
    <row r="177" spans="1:14" ht="14.4" customHeight="1" x14ac:dyDescent="0.3">
      <c r="A177" s="659" t="s">
        <v>561</v>
      </c>
      <c r="B177" s="660" t="s">
        <v>562</v>
      </c>
      <c r="C177" s="661" t="s">
        <v>567</v>
      </c>
      <c r="D177" s="662" t="s">
        <v>2864</v>
      </c>
      <c r="E177" s="661" t="s">
        <v>1113</v>
      </c>
      <c r="F177" s="662" t="s">
        <v>2870</v>
      </c>
      <c r="G177" s="661" t="s">
        <v>585</v>
      </c>
      <c r="H177" s="661" t="s">
        <v>1182</v>
      </c>
      <c r="I177" s="661" t="s">
        <v>1182</v>
      </c>
      <c r="J177" s="661" t="s">
        <v>1183</v>
      </c>
      <c r="K177" s="661" t="s">
        <v>1184</v>
      </c>
      <c r="L177" s="663">
        <v>35.201857142857143</v>
      </c>
      <c r="M177" s="663">
        <v>140</v>
      </c>
      <c r="N177" s="664">
        <v>4928.26</v>
      </c>
    </row>
    <row r="178" spans="1:14" ht="14.4" customHeight="1" x14ac:dyDescent="0.3">
      <c r="A178" s="659" t="s">
        <v>561</v>
      </c>
      <c r="B178" s="660" t="s">
        <v>562</v>
      </c>
      <c r="C178" s="661" t="s">
        <v>567</v>
      </c>
      <c r="D178" s="662" t="s">
        <v>2864</v>
      </c>
      <c r="E178" s="661" t="s">
        <v>1113</v>
      </c>
      <c r="F178" s="662" t="s">
        <v>2870</v>
      </c>
      <c r="G178" s="661" t="s">
        <v>585</v>
      </c>
      <c r="H178" s="661" t="s">
        <v>1185</v>
      </c>
      <c r="I178" s="661" t="s">
        <v>1185</v>
      </c>
      <c r="J178" s="661" t="s">
        <v>1186</v>
      </c>
      <c r="K178" s="661" t="s">
        <v>1184</v>
      </c>
      <c r="L178" s="663">
        <v>30.870000000000005</v>
      </c>
      <c r="M178" s="663">
        <v>15</v>
      </c>
      <c r="N178" s="664">
        <v>463.05000000000007</v>
      </c>
    </row>
    <row r="179" spans="1:14" ht="14.4" customHeight="1" x14ac:dyDescent="0.3">
      <c r="A179" s="659" t="s">
        <v>561</v>
      </c>
      <c r="B179" s="660" t="s">
        <v>562</v>
      </c>
      <c r="C179" s="661" t="s">
        <v>567</v>
      </c>
      <c r="D179" s="662" t="s">
        <v>2864</v>
      </c>
      <c r="E179" s="661" t="s">
        <v>1113</v>
      </c>
      <c r="F179" s="662" t="s">
        <v>2870</v>
      </c>
      <c r="G179" s="661" t="s">
        <v>1009</v>
      </c>
      <c r="H179" s="661" t="s">
        <v>1187</v>
      </c>
      <c r="I179" s="661" t="s">
        <v>1188</v>
      </c>
      <c r="J179" s="661" t="s">
        <v>1189</v>
      </c>
      <c r="K179" s="661" t="s">
        <v>1190</v>
      </c>
      <c r="L179" s="663">
        <v>117.70490257075897</v>
      </c>
      <c r="M179" s="663">
        <v>4</v>
      </c>
      <c r="N179" s="664">
        <v>470.8196102830359</v>
      </c>
    </row>
    <row r="180" spans="1:14" ht="14.4" customHeight="1" x14ac:dyDescent="0.3">
      <c r="A180" s="659" t="s">
        <v>561</v>
      </c>
      <c r="B180" s="660" t="s">
        <v>562</v>
      </c>
      <c r="C180" s="661" t="s">
        <v>567</v>
      </c>
      <c r="D180" s="662" t="s">
        <v>2864</v>
      </c>
      <c r="E180" s="661" t="s">
        <v>1113</v>
      </c>
      <c r="F180" s="662" t="s">
        <v>2870</v>
      </c>
      <c r="G180" s="661" t="s">
        <v>1009</v>
      </c>
      <c r="H180" s="661" t="s">
        <v>1191</v>
      </c>
      <c r="I180" s="661" t="s">
        <v>1192</v>
      </c>
      <c r="J180" s="661" t="s">
        <v>1193</v>
      </c>
      <c r="K180" s="661" t="s">
        <v>1194</v>
      </c>
      <c r="L180" s="663">
        <v>88.599940806724817</v>
      </c>
      <c r="M180" s="663">
        <v>91</v>
      </c>
      <c r="N180" s="664">
        <v>8062.5946134119586</v>
      </c>
    </row>
    <row r="181" spans="1:14" ht="14.4" customHeight="1" x14ac:dyDescent="0.3">
      <c r="A181" s="659" t="s">
        <v>561</v>
      </c>
      <c r="B181" s="660" t="s">
        <v>562</v>
      </c>
      <c r="C181" s="661" t="s">
        <v>567</v>
      </c>
      <c r="D181" s="662" t="s">
        <v>2864</v>
      </c>
      <c r="E181" s="661" t="s">
        <v>1113</v>
      </c>
      <c r="F181" s="662" t="s">
        <v>2870</v>
      </c>
      <c r="G181" s="661" t="s">
        <v>1009</v>
      </c>
      <c r="H181" s="661" t="s">
        <v>1195</v>
      </c>
      <c r="I181" s="661" t="s">
        <v>1196</v>
      </c>
      <c r="J181" s="661" t="s">
        <v>1140</v>
      </c>
      <c r="K181" s="661" t="s">
        <v>1197</v>
      </c>
      <c r="L181" s="663">
        <v>45.53491154704016</v>
      </c>
      <c r="M181" s="663">
        <v>16</v>
      </c>
      <c r="N181" s="664">
        <v>728.55858475264256</v>
      </c>
    </row>
    <row r="182" spans="1:14" ht="14.4" customHeight="1" x14ac:dyDescent="0.3">
      <c r="A182" s="659" t="s">
        <v>561</v>
      </c>
      <c r="B182" s="660" t="s">
        <v>562</v>
      </c>
      <c r="C182" s="661" t="s">
        <v>567</v>
      </c>
      <c r="D182" s="662" t="s">
        <v>2864</v>
      </c>
      <c r="E182" s="661" t="s">
        <v>1113</v>
      </c>
      <c r="F182" s="662" t="s">
        <v>2870</v>
      </c>
      <c r="G182" s="661" t="s">
        <v>1009</v>
      </c>
      <c r="H182" s="661" t="s">
        <v>1198</v>
      </c>
      <c r="I182" s="661" t="s">
        <v>1199</v>
      </c>
      <c r="J182" s="661" t="s">
        <v>1200</v>
      </c>
      <c r="K182" s="661" t="s">
        <v>1201</v>
      </c>
      <c r="L182" s="663">
        <v>136.125</v>
      </c>
      <c r="M182" s="663">
        <v>2</v>
      </c>
      <c r="N182" s="664">
        <v>272.25</v>
      </c>
    </row>
    <row r="183" spans="1:14" ht="14.4" customHeight="1" x14ac:dyDescent="0.3">
      <c r="A183" s="659" t="s">
        <v>561</v>
      </c>
      <c r="B183" s="660" t="s">
        <v>562</v>
      </c>
      <c r="C183" s="661" t="s">
        <v>567</v>
      </c>
      <c r="D183" s="662" t="s">
        <v>2864</v>
      </c>
      <c r="E183" s="661" t="s">
        <v>1113</v>
      </c>
      <c r="F183" s="662" t="s">
        <v>2870</v>
      </c>
      <c r="G183" s="661" t="s">
        <v>1009</v>
      </c>
      <c r="H183" s="661" t="s">
        <v>1202</v>
      </c>
      <c r="I183" s="661" t="s">
        <v>1203</v>
      </c>
      <c r="J183" s="661" t="s">
        <v>1204</v>
      </c>
      <c r="K183" s="661" t="s">
        <v>1201</v>
      </c>
      <c r="L183" s="663">
        <v>57.37</v>
      </c>
      <c r="M183" s="663">
        <v>2</v>
      </c>
      <c r="N183" s="664">
        <v>114.74</v>
      </c>
    </row>
    <row r="184" spans="1:14" ht="14.4" customHeight="1" x14ac:dyDescent="0.3">
      <c r="A184" s="659" t="s">
        <v>561</v>
      </c>
      <c r="B184" s="660" t="s">
        <v>562</v>
      </c>
      <c r="C184" s="661" t="s">
        <v>567</v>
      </c>
      <c r="D184" s="662" t="s">
        <v>2864</v>
      </c>
      <c r="E184" s="661" t="s">
        <v>1113</v>
      </c>
      <c r="F184" s="662" t="s">
        <v>2870</v>
      </c>
      <c r="G184" s="661" t="s">
        <v>1009</v>
      </c>
      <c r="H184" s="661" t="s">
        <v>1205</v>
      </c>
      <c r="I184" s="661" t="s">
        <v>1206</v>
      </c>
      <c r="J184" s="661" t="s">
        <v>1207</v>
      </c>
      <c r="K184" s="661" t="s">
        <v>1208</v>
      </c>
      <c r="L184" s="663">
        <v>89.163343742325551</v>
      </c>
      <c r="M184" s="663">
        <v>9.4</v>
      </c>
      <c r="N184" s="664">
        <v>838.13543117786026</v>
      </c>
    </row>
    <row r="185" spans="1:14" ht="14.4" customHeight="1" x14ac:dyDescent="0.3">
      <c r="A185" s="659" t="s">
        <v>561</v>
      </c>
      <c r="B185" s="660" t="s">
        <v>562</v>
      </c>
      <c r="C185" s="661" t="s">
        <v>567</v>
      </c>
      <c r="D185" s="662" t="s">
        <v>2864</v>
      </c>
      <c r="E185" s="661" t="s">
        <v>1113</v>
      </c>
      <c r="F185" s="662" t="s">
        <v>2870</v>
      </c>
      <c r="G185" s="661" t="s">
        <v>1009</v>
      </c>
      <c r="H185" s="661" t="s">
        <v>1209</v>
      </c>
      <c r="I185" s="661" t="s">
        <v>1210</v>
      </c>
      <c r="J185" s="661" t="s">
        <v>1211</v>
      </c>
      <c r="K185" s="661" t="s">
        <v>1212</v>
      </c>
      <c r="L185" s="663">
        <v>75.221137341716684</v>
      </c>
      <c r="M185" s="663">
        <v>772</v>
      </c>
      <c r="N185" s="664">
        <v>58070.718027805284</v>
      </c>
    </row>
    <row r="186" spans="1:14" ht="14.4" customHeight="1" x14ac:dyDescent="0.3">
      <c r="A186" s="659" t="s">
        <v>561</v>
      </c>
      <c r="B186" s="660" t="s">
        <v>562</v>
      </c>
      <c r="C186" s="661" t="s">
        <v>567</v>
      </c>
      <c r="D186" s="662" t="s">
        <v>2864</v>
      </c>
      <c r="E186" s="661" t="s">
        <v>1113</v>
      </c>
      <c r="F186" s="662" t="s">
        <v>2870</v>
      </c>
      <c r="G186" s="661" t="s">
        <v>1009</v>
      </c>
      <c r="H186" s="661" t="s">
        <v>1213</v>
      </c>
      <c r="I186" s="661" t="s">
        <v>1214</v>
      </c>
      <c r="J186" s="661" t="s">
        <v>1215</v>
      </c>
      <c r="K186" s="661" t="s">
        <v>1216</v>
      </c>
      <c r="L186" s="663">
        <v>113.85000203989566</v>
      </c>
      <c r="M186" s="663">
        <v>4</v>
      </c>
      <c r="N186" s="664">
        <v>455.40000815958263</v>
      </c>
    </row>
    <row r="187" spans="1:14" ht="14.4" customHeight="1" x14ac:dyDescent="0.3">
      <c r="A187" s="659" t="s">
        <v>561</v>
      </c>
      <c r="B187" s="660" t="s">
        <v>562</v>
      </c>
      <c r="C187" s="661" t="s">
        <v>567</v>
      </c>
      <c r="D187" s="662" t="s">
        <v>2864</v>
      </c>
      <c r="E187" s="661" t="s">
        <v>1113</v>
      </c>
      <c r="F187" s="662" t="s">
        <v>2870</v>
      </c>
      <c r="G187" s="661" t="s">
        <v>1009</v>
      </c>
      <c r="H187" s="661" t="s">
        <v>1217</v>
      </c>
      <c r="I187" s="661" t="s">
        <v>1218</v>
      </c>
      <c r="J187" s="661" t="s">
        <v>1219</v>
      </c>
      <c r="K187" s="661" t="s">
        <v>1220</v>
      </c>
      <c r="L187" s="663">
        <v>104.41995325495712</v>
      </c>
      <c r="M187" s="663">
        <v>3</v>
      </c>
      <c r="N187" s="664">
        <v>313.25985976487135</v>
      </c>
    </row>
    <row r="188" spans="1:14" ht="14.4" customHeight="1" x14ac:dyDescent="0.3">
      <c r="A188" s="659" t="s">
        <v>561</v>
      </c>
      <c r="B188" s="660" t="s">
        <v>562</v>
      </c>
      <c r="C188" s="661" t="s">
        <v>567</v>
      </c>
      <c r="D188" s="662" t="s">
        <v>2864</v>
      </c>
      <c r="E188" s="661" t="s">
        <v>1113</v>
      </c>
      <c r="F188" s="662" t="s">
        <v>2870</v>
      </c>
      <c r="G188" s="661" t="s">
        <v>1009</v>
      </c>
      <c r="H188" s="661" t="s">
        <v>1221</v>
      </c>
      <c r="I188" s="661" t="s">
        <v>1222</v>
      </c>
      <c r="J188" s="661" t="s">
        <v>1193</v>
      </c>
      <c r="K188" s="661" t="s">
        <v>1223</v>
      </c>
      <c r="L188" s="663">
        <v>73.999661593178473</v>
      </c>
      <c r="M188" s="663">
        <v>42</v>
      </c>
      <c r="N188" s="664">
        <v>3107.9857869134958</v>
      </c>
    </row>
    <row r="189" spans="1:14" ht="14.4" customHeight="1" x14ac:dyDescent="0.3">
      <c r="A189" s="659" t="s">
        <v>561</v>
      </c>
      <c r="B189" s="660" t="s">
        <v>562</v>
      </c>
      <c r="C189" s="661" t="s">
        <v>567</v>
      </c>
      <c r="D189" s="662" t="s">
        <v>2864</v>
      </c>
      <c r="E189" s="661" t="s">
        <v>1113</v>
      </c>
      <c r="F189" s="662" t="s">
        <v>2870</v>
      </c>
      <c r="G189" s="661" t="s">
        <v>1009</v>
      </c>
      <c r="H189" s="661" t="s">
        <v>1224</v>
      </c>
      <c r="I189" s="661" t="s">
        <v>1224</v>
      </c>
      <c r="J189" s="661" t="s">
        <v>1225</v>
      </c>
      <c r="K189" s="661" t="s">
        <v>1226</v>
      </c>
      <c r="L189" s="663">
        <v>261.05</v>
      </c>
      <c r="M189" s="663">
        <v>1</v>
      </c>
      <c r="N189" s="664">
        <v>261.05</v>
      </c>
    </row>
    <row r="190" spans="1:14" ht="14.4" customHeight="1" x14ac:dyDescent="0.3">
      <c r="A190" s="659" t="s">
        <v>561</v>
      </c>
      <c r="B190" s="660" t="s">
        <v>562</v>
      </c>
      <c r="C190" s="661" t="s">
        <v>572</v>
      </c>
      <c r="D190" s="662" t="s">
        <v>2865</v>
      </c>
      <c r="E190" s="661" t="s">
        <v>584</v>
      </c>
      <c r="F190" s="662" t="s">
        <v>2869</v>
      </c>
      <c r="G190" s="661"/>
      <c r="H190" s="661" t="s">
        <v>1227</v>
      </c>
      <c r="I190" s="661" t="s">
        <v>1228</v>
      </c>
      <c r="J190" s="661" t="s">
        <v>1229</v>
      </c>
      <c r="K190" s="661" t="s">
        <v>1230</v>
      </c>
      <c r="L190" s="663">
        <v>94.690686131245812</v>
      </c>
      <c r="M190" s="663">
        <v>1</v>
      </c>
      <c r="N190" s="664">
        <v>94.690686131245812</v>
      </c>
    </row>
    <row r="191" spans="1:14" ht="14.4" customHeight="1" x14ac:dyDescent="0.3">
      <c r="A191" s="659" t="s">
        <v>561</v>
      </c>
      <c r="B191" s="660" t="s">
        <v>562</v>
      </c>
      <c r="C191" s="661" t="s">
        <v>572</v>
      </c>
      <c r="D191" s="662" t="s">
        <v>2865</v>
      </c>
      <c r="E191" s="661" t="s">
        <v>584</v>
      </c>
      <c r="F191" s="662" t="s">
        <v>2869</v>
      </c>
      <c r="G191" s="661"/>
      <c r="H191" s="661" t="s">
        <v>1231</v>
      </c>
      <c r="I191" s="661" t="s">
        <v>1232</v>
      </c>
      <c r="J191" s="661" t="s">
        <v>1233</v>
      </c>
      <c r="K191" s="661" t="s">
        <v>1234</v>
      </c>
      <c r="L191" s="663">
        <v>32.799253621931364</v>
      </c>
      <c r="M191" s="663">
        <v>10</v>
      </c>
      <c r="N191" s="664">
        <v>327.99253621931365</v>
      </c>
    </row>
    <row r="192" spans="1:14" ht="14.4" customHeight="1" x14ac:dyDescent="0.3">
      <c r="A192" s="659" t="s">
        <v>561</v>
      </c>
      <c r="B192" s="660" t="s">
        <v>562</v>
      </c>
      <c r="C192" s="661" t="s">
        <v>572</v>
      </c>
      <c r="D192" s="662" t="s">
        <v>2865</v>
      </c>
      <c r="E192" s="661" t="s">
        <v>584</v>
      </c>
      <c r="F192" s="662" t="s">
        <v>2869</v>
      </c>
      <c r="G192" s="661"/>
      <c r="H192" s="661" t="s">
        <v>1235</v>
      </c>
      <c r="I192" s="661" t="s">
        <v>1235</v>
      </c>
      <c r="J192" s="661" t="s">
        <v>1236</v>
      </c>
      <c r="K192" s="661" t="s">
        <v>1237</v>
      </c>
      <c r="L192" s="663">
        <v>78.609999999999971</v>
      </c>
      <c r="M192" s="663">
        <v>1</v>
      </c>
      <c r="N192" s="664">
        <v>78.609999999999971</v>
      </c>
    </row>
    <row r="193" spans="1:14" ht="14.4" customHeight="1" x14ac:dyDescent="0.3">
      <c r="A193" s="659" t="s">
        <v>561</v>
      </c>
      <c r="B193" s="660" t="s">
        <v>562</v>
      </c>
      <c r="C193" s="661" t="s">
        <v>572</v>
      </c>
      <c r="D193" s="662" t="s">
        <v>2865</v>
      </c>
      <c r="E193" s="661" t="s">
        <v>584</v>
      </c>
      <c r="F193" s="662" t="s">
        <v>2869</v>
      </c>
      <c r="G193" s="661" t="s">
        <v>585</v>
      </c>
      <c r="H193" s="661" t="s">
        <v>586</v>
      </c>
      <c r="I193" s="661" t="s">
        <v>586</v>
      </c>
      <c r="J193" s="661" t="s">
        <v>587</v>
      </c>
      <c r="K193" s="661" t="s">
        <v>588</v>
      </c>
      <c r="L193" s="663">
        <v>184.84907088624186</v>
      </c>
      <c r="M193" s="663">
        <v>65</v>
      </c>
      <c r="N193" s="664">
        <v>12015.18960760572</v>
      </c>
    </row>
    <row r="194" spans="1:14" ht="14.4" customHeight="1" x14ac:dyDescent="0.3">
      <c r="A194" s="659" t="s">
        <v>561</v>
      </c>
      <c r="B194" s="660" t="s">
        <v>562</v>
      </c>
      <c r="C194" s="661" t="s">
        <v>572</v>
      </c>
      <c r="D194" s="662" t="s">
        <v>2865</v>
      </c>
      <c r="E194" s="661" t="s">
        <v>584</v>
      </c>
      <c r="F194" s="662" t="s">
        <v>2869</v>
      </c>
      <c r="G194" s="661" t="s">
        <v>585</v>
      </c>
      <c r="H194" s="661" t="s">
        <v>589</v>
      </c>
      <c r="I194" s="661" t="s">
        <v>589</v>
      </c>
      <c r="J194" s="661" t="s">
        <v>590</v>
      </c>
      <c r="K194" s="661" t="s">
        <v>591</v>
      </c>
      <c r="L194" s="663">
        <v>181.58981410284824</v>
      </c>
      <c r="M194" s="663">
        <v>10</v>
      </c>
      <c r="N194" s="664">
        <v>1815.8981410284823</v>
      </c>
    </row>
    <row r="195" spans="1:14" ht="14.4" customHeight="1" x14ac:dyDescent="0.3">
      <c r="A195" s="659" t="s">
        <v>561</v>
      </c>
      <c r="B195" s="660" t="s">
        <v>562</v>
      </c>
      <c r="C195" s="661" t="s">
        <v>572</v>
      </c>
      <c r="D195" s="662" t="s">
        <v>2865</v>
      </c>
      <c r="E195" s="661" t="s">
        <v>584</v>
      </c>
      <c r="F195" s="662" t="s">
        <v>2869</v>
      </c>
      <c r="G195" s="661" t="s">
        <v>585</v>
      </c>
      <c r="H195" s="661" t="s">
        <v>594</v>
      </c>
      <c r="I195" s="661" t="s">
        <v>594</v>
      </c>
      <c r="J195" s="661" t="s">
        <v>587</v>
      </c>
      <c r="K195" s="661" t="s">
        <v>595</v>
      </c>
      <c r="L195" s="663">
        <v>97.18</v>
      </c>
      <c r="M195" s="663">
        <v>4</v>
      </c>
      <c r="N195" s="664">
        <v>388.72</v>
      </c>
    </row>
    <row r="196" spans="1:14" ht="14.4" customHeight="1" x14ac:dyDescent="0.3">
      <c r="A196" s="659" t="s">
        <v>561</v>
      </c>
      <c r="B196" s="660" t="s">
        <v>562</v>
      </c>
      <c r="C196" s="661" t="s">
        <v>572</v>
      </c>
      <c r="D196" s="662" t="s">
        <v>2865</v>
      </c>
      <c r="E196" s="661" t="s">
        <v>584</v>
      </c>
      <c r="F196" s="662" t="s">
        <v>2869</v>
      </c>
      <c r="G196" s="661" t="s">
        <v>585</v>
      </c>
      <c r="H196" s="661" t="s">
        <v>596</v>
      </c>
      <c r="I196" s="661" t="s">
        <v>596</v>
      </c>
      <c r="J196" s="661" t="s">
        <v>587</v>
      </c>
      <c r="K196" s="661" t="s">
        <v>597</v>
      </c>
      <c r="L196" s="663">
        <v>97.752181856393307</v>
      </c>
      <c r="M196" s="663">
        <v>3</v>
      </c>
      <c r="N196" s="664">
        <v>293.25654556917993</v>
      </c>
    </row>
    <row r="197" spans="1:14" ht="14.4" customHeight="1" x14ac:dyDescent="0.3">
      <c r="A197" s="659" t="s">
        <v>561</v>
      </c>
      <c r="B197" s="660" t="s">
        <v>562</v>
      </c>
      <c r="C197" s="661" t="s">
        <v>572</v>
      </c>
      <c r="D197" s="662" t="s">
        <v>2865</v>
      </c>
      <c r="E197" s="661" t="s">
        <v>584</v>
      </c>
      <c r="F197" s="662" t="s">
        <v>2869</v>
      </c>
      <c r="G197" s="661" t="s">
        <v>585</v>
      </c>
      <c r="H197" s="661" t="s">
        <v>1238</v>
      </c>
      <c r="I197" s="661" t="s">
        <v>1239</v>
      </c>
      <c r="J197" s="661" t="s">
        <v>1240</v>
      </c>
      <c r="K197" s="661" t="s">
        <v>1241</v>
      </c>
      <c r="L197" s="663">
        <v>87.779877991133304</v>
      </c>
      <c r="M197" s="663">
        <v>2</v>
      </c>
      <c r="N197" s="664">
        <v>175.55975598226661</v>
      </c>
    </row>
    <row r="198" spans="1:14" ht="14.4" customHeight="1" x14ac:dyDescent="0.3">
      <c r="A198" s="659" t="s">
        <v>561</v>
      </c>
      <c r="B198" s="660" t="s">
        <v>562</v>
      </c>
      <c r="C198" s="661" t="s">
        <v>572</v>
      </c>
      <c r="D198" s="662" t="s">
        <v>2865</v>
      </c>
      <c r="E198" s="661" t="s">
        <v>584</v>
      </c>
      <c r="F198" s="662" t="s">
        <v>2869</v>
      </c>
      <c r="G198" s="661" t="s">
        <v>585</v>
      </c>
      <c r="H198" s="661" t="s">
        <v>598</v>
      </c>
      <c r="I198" s="661" t="s">
        <v>599</v>
      </c>
      <c r="J198" s="661" t="s">
        <v>600</v>
      </c>
      <c r="K198" s="661" t="s">
        <v>601</v>
      </c>
      <c r="L198" s="663">
        <v>100.89741727258829</v>
      </c>
      <c r="M198" s="663">
        <v>16</v>
      </c>
      <c r="N198" s="664">
        <v>1614.3586763614126</v>
      </c>
    </row>
    <row r="199" spans="1:14" ht="14.4" customHeight="1" x14ac:dyDescent="0.3">
      <c r="A199" s="659" t="s">
        <v>561</v>
      </c>
      <c r="B199" s="660" t="s">
        <v>562</v>
      </c>
      <c r="C199" s="661" t="s">
        <v>572</v>
      </c>
      <c r="D199" s="662" t="s">
        <v>2865</v>
      </c>
      <c r="E199" s="661" t="s">
        <v>584</v>
      </c>
      <c r="F199" s="662" t="s">
        <v>2869</v>
      </c>
      <c r="G199" s="661" t="s">
        <v>585</v>
      </c>
      <c r="H199" s="661" t="s">
        <v>602</v>
      </c>
      <c r="I199" s="661" t="s">
        <v>603</v>
      </c>
      <c r="J199" s="661" t="s">
        <v>604</v>
      </c>
      <c r="K199" s="661" t="s">
        <v>605</v>
      </c>
      <c r="L199" s="663">
        <v>170.45</v>
      </c>
      <c r="M199" s="663">
        <v>1</v>
      </c>
      <c r="N199" s="664">
        <v>170.45</v>
      </c>
    </row>
    <row r="200" spans="1:14" ht="14.4" customHeight="1" x14ac:dyDescent="0.3">
      <c r="A200" s="659" t="s">
        <v>561</v>
      </c>
      <c r="B200" s="660" t="s">
        <v>562</v>
      </c>
      <c r="C200" s="661" t="s">
        <v>572</v>
      </c>
      <c r="D200" s="662" t="s">
        <v>2865</v>
      </c>
      <c r="E200" s="661" t="s">
        <v>584</v>
      </c>
      <c r="F200" s="662" t="s">
        <v>2869</v>
      </c>
      <c r="G200" s="661" t="s">
        <v>585</v>
      </c>
      <c r="H200" s="661" t="s">
        <v>1242</v>
      </c>
      <c r="I200" s="661" t="s">
        <v>1243</v>
      </c>
      <c r="J200" s="661" t="s">
        <v>1244</v>
      </c>
      <c r="K200" s="661" t="s">
        <v>1245</v>
      </c>
      <c r="L200" s="663">
        <v>119.38</v>
      </c>
      <c r="M200" s="663">
        <v>6</v>
      </c>
      <c r="N200" s="664">
        <v>716.28</v>
      </c>
    </row>
    <row r="201" spans="1:14" ht="14.4" customHeight="1" x14ac:dyDescent="0.3">
      <c r="A201" s="659" t="s">
        <v>561</v>
      </c>
      <c r="B201" s="660" t="s">
        <v>562</v>
      </c>
      <c r="C201" s="661" t="s">
        <v>572</v>
      </c>
      <c r="D201" s="662" t="s">
        <v>2865</v>
      </c>
      <c r="E201" s="661" t="s">
        <v>584</v>
      </c>
      <c r="F201" s="662" t="s">
        <v>2869</v>
      </c>
      <c r="G201" s="661" t="s">
        <v>585</v>
      </c>
      <c r="H201" s="661" t="s">
        <v>606</v>
      </c>
      <c r="I201" s="661" t="s">
        <v>607</v>
      </c>
      <c r="J201" s="661" t="s">
        <v>608</v>
      </c>
      <c r="K201" s="661" t="s">
        <v>609</v>
      </c>
      <c r="L201" s="663">
        <v>67.699985578145004</v>
      </c>
      <c r="M201" s="663">
        <v>8</v>
      </c>
      <c r="N201" s="664">
        <v>541.59988462516003</v>
      </c>
    </row>
    <row r="202" spans="1:14" ht="14.4" customHeight="1" x14ac:dyDescent="0.3">
      <c r="A202" s="659" t="s">
        <v>561</v>
      </c>
      <c r="B202" s="660" t="s">
        <v>562</v>
      </c>
      <c r="C202" s="661" t="s">
        <v>572</v>
      </c>
      <c r="D202" s="662" t="s">
        <v>2865</v>
      </c>
      <c r="E202" s="661" t="s">
        <v>584</v>
      </c>
      <c r="F202" s="662" t="s">
        <v>2869</v>
      </c>
      <c r="G202" s="661" t="s">
        <v>585</v>
      </c>
      <c r="H202" s="661" t="s">
        <v>610</v>
      </c>
      <c r="I202" s="661" t="s">
        <v>611</v>
      </c>
      <c r="J202" s="661" t="s">
        <v>612</v>
      </c>
      <c r="K202" s="661" t="s">
        <v>613</v>
      </c>
      <c r="L202" s="663">
        <v>42.4000425633944</v>
      </c>
      <c r="M202" s="663">
        <v>3</v>
      </c>
      <c r="N202" s="664">
        <v>127.20012769018321</v>
      </c>
    </row>
    <row r="203" spans="1:14" ht="14.4" customHeight="1" x14ac:dyDescent="0.3">
      <c r="A203" s="659" t="s">
        <v>561</v>
      </c>
      <c r="B203" s="660" t="s">
        <v>562</v>
      </c>
      <c r="C203" s="661" t="s">
        <v>572</v>
      </c>
      <c r="D203" s="662" t="s">
        <v>2865</v>
      </c>
      <c r="E203" s="661" t="s">
        <v>584</v>
      </c>
      <c r="F203" s="662" t="s">
        <v>2869</v>
      </c>
      <c r="G203" s="661" t="s">
        <v>585</v>
      </c>
      <c r="H203" s="661" t="s">
        <v>618</v>
      </c>
      <c r="I203" s="661" t="s">
        <v>619</v>
      </c>
      <c r="J203" s="661" t="s">
        <v>616</v>
      </c>
      <c r="K203" s="661" t="s">
        <v>620</v>
      </c>
      <c r="L203" s="663">
        <v>65.029999999999987</v>
      </c>
      <c r="M203" s="663">
        <v>1</v>
      </c>
      <c r="N203" s="664">
        <v>65.029999999999987</v>
      </c>
    </row>
    <row r="204" spans="1:14" ht="14.4" customHeight="1" x14ac:dyDescent="0.3">
      <c r="A204" s="659" t="s">
        <v>561</v>
      </c>
      <c r="B204" s="660" t="s">
        <v>562</v>
      </c>
      <c r="C204" s="661" t="s">
        <v>572</v>
      </c>
      <c r="D204" s="662" t="s">
        <v>2865</v>
      </c>
      <c r="E204" s="661" t="s">
        <v>584</v>
      </c>
      <c r="F204" s="662" t="s">
        <v>2869</v>
      </c>
      <c r="G204" s="661" t="s">
        <v>585</v>
      </c>
      <c r="H204" s="661" t="s">
        <v>1246</v>
      </c>
      <c r="I204" s="661" t="s">
        <v>1247</v>
      </c>
      <c r="J204" s="661" t="s">
        <v>1248</v>
      </c>
      <c r="K204" s="661" t="s">
        <v>1249</v>
      </c>
      <c r="L204" s="663">
        <v>65.424000000000007</v>
      </c>
      <c r="M204" s="663">
        <v>1</v>
      </c>
      <c r="N204" s="664">
        <v>65.424000000000007</v>
      </c>
    </row>
    <row r="205" spans="1:14" ht="14.4" customHeight="1" x14ac:dyDescent="0.3">
      <c r="A205" s="659" t="s">
        <v>561</v>
      </c>
      <c r="B205" s="660" t="s">
        <v>562</v>
      </c>
      <c r="C205" s="661" t="s">
        <v>572</v>
      </c>
      <c r="D205" s="662" t="s">
        <v>2865</v>
      </c>
      <c r="E205" s="661" t="s">
        <v>584</v>
      </c>
      <c r="F205" s="662" t="s">
        <v>2869</v>
      </c>
      <c r="G205" s="661" t="s">
        <v>585</v>
      </c>
      <c r="H205" s="661" t="s">
        <v>1250</v>
      </c>
      <c r="I205" s="661" t="s">
        <v>1251</v>
      </c>
      <c r="J205" s="661" t="s">
        <v>1252</v>
      </c>
      <c r="K205" s="661" t="s">
        <v>1253</v>
      </c>
      <c r="L205" s="663">
        <v>74.64</v>
      </c>
      <c r="M205" s="663">
        <v>1</v>
      </c>
      <c r="N205" s="664">
        <v>74.64</v>
      </c>
    </row>
    <row r="206" spans="1:14" ht="14.4" customHeight="1" x14ac:dyDescent="0.3">
      <c r="A206" s="659" t="s">
        <v>561</v>
      </c>
      <c r="B206" s="660" t="s">
        <v>562</v>
      </c>
      <c r="C206" s="661" t="s">
        <v>572</v>
      </c>
      <c r="D206" s="662" t="s">
        <v>2865</v>
      </c>
      <c r="E206" s="661" t="s">
        <v>584</v>
      </c>
      <c r="F206" s="662" t="s">
        <v>2869</v>
      </c>
      <c r="G206" s="661" t="s">
        <v>585</v>
      </c>
      <c r="H206" s="661" t="s">
        <v>629</v>
      </c>
      <c r="I206" s="661" t="s">
        <v>630</v>
      </c>
      <c r="J206" s="661" t="s">
        <v>627</v>
      </c>
      <c r="K206" s="661" t="s">
        <v>631</v>
      </c>
      <c r="L206" s="663">
        <v>81.158406684511675</v>
      </c>
      <c r="M206" s="663">
        <v>82</v>
      </c>
      <c r="N206" s="664">
        <v>6654.9893481299569</v>
      </c>
    </row>
    <row r="207" spans="1:14" ht="14.4" customHeight="1" x14ac:dyDescent="0.3">
      <c r="A207" s="659" t="s">
        <v>561</v>
      </c>
      <c r="B207" s="660" t="s">
        <v>562</v>
      </c>
      <c r="C207" s="661" t="s">
        <v>572</v>
      </c>
      <c r="D207" s="662" t="s">
        <v>2865</v>
      </c>
      <c r="E207" s="661" t="s">
        <v>584</v>
      </c>
      <c r="F207" s="662" t="s">
        <v>2869</v>
      </c>
      <c r="G207" s="661" t="s">
        <v>585</v>
      </c>
      <c r="H207" s="661" t="s">
        <v>632</v>
      </c>
      <c r="I207" s="661" t="s">
        <v>633</v>
      </c>
      <c r="J207" s="661" t="s">
        <v>634</v>
      </c>
      <c r="K207" s="661" t="s">
        <v>635</v>
      </c>
      <c r="L207" s="663">
        <v>61.900000000000013</v>
      </c>
      <c r="M207" s="663">
        <v>1</v>
      </c>
      <c r="N207" s="664">
        <v>61.900000000000013</v>
      </c>
    </row>
    <row r="208" spans="1:14" ht="14.4" customHeight="1" x14ac:dyDescent="0.3">
      <c r="A208" s="659" t="s">
        <v>561</v>
      </c>
      <c r="B208" s="660" t="s">
        <v>562</v>
      </c>
      <c r="C208" s="661" t="s">
        <v>572</v>
      </c>
      <c r="D208" s="662" t="s">
        <v>2865</v>
      </c>
      <c r="E208" s="661" t="s">
        <v>584</v>
      </c>
      <c r="F208" s="662" t="s">
        <v>2869</v>
      </c>
      <c r="G208" s="661" t="s">
        <v>585</v>
      </c>
      <c r="H208" s="661" t="s">
        <v>1254</v>
      </c>
      <c r="I208" s="661" t="s">
        <v>1255</v>
      </c>
      <c r="J208" s="661" t="s">
        <v>1256</v>
      </c>
      <c r="K208" s="661" t="s">
        <v>835</v>
      </c>
      <c r="L208" s="663">
        <v>60.78987399856863</v>
      </c>
      <c r="M208" s="663">
        <v>1</v>
      </c>
      <c r="N208" s="664">
        <v>60.78987399856863</v>
      </c>
    </row>
    <row r="209" spans="1:14" ht="14.4" customHeight="1" x14ac:dyDescent="0.3">
      <c r="A209" s="659" t="s">
        <v>561</v>
      </c>
      <c r="B209" s="660" t="s">
        <v>562</v>
      </c>
      <c r="C209" s="661" t="s">
        <v>572</v>
      </c>
      <c r="D209" s="662" t="s">
        <v>2865</v>
      </c>
      <c r="E209" s="661" t="s">
        <v>584</v>
      </c>
      <c r="F209" s="662" t="s">
        <v>2869</v>
      </c>
      <c r="G209" s="661" t="s">
        <v>585</v>
      </c>
      <c r="H209" s="661" t="s">
        <v>636</v>
      </c>
      <c r="I209" s="661" t="s">
        <v>637</v>
      </c>
      <c r="J209" s="661" t="s">
        <v>638</v>
      </c>
      <c r="K209" s="661" t="s">
        <v>639</v>
      </c>
      <c r="L209" s="663">
        <v>176.31</v>
      </c>
      <c r="M209" s="663">
        <v>1</v>
      </c>
      <c r="N209" s="664">
        <v>176.31</v>
      </c>
    </row>
    <row r="210" spans="1:14" ht="14.4" customHeight="1" x14ac:dyDescent="0.3">
      <c r="A210" s="659" t="s">
        <v>561</v>
      </c>
      <c r="B210" s="660" t="s">
        <v>562</v>
      </c>
      <c r="C210" s="661" t="s">
        <v>572</v>
      </c>
      <c r="D210" s="662" t="s">
        <v>2865</v>
      </c>
      <c r="E210" s="661" t="s">
        <v>584</v>
      </c>
      <c r="F210" s="662" t="s">
        <v>2869</v>
      </c>
      <c r="G210" s="661" t="s">
        <v>585</v>
      </c>
      <c r="H210" s="661" t="s">
        <v>1257</v>
      </c>
      <c r="I210" s="661" t="s">
        <v>1258</v>
      </c>
      <c r="J210" s="661" t="s">
        <v>1259</v>
      </c>
      <c r="K210" s="661" t="s">
        <v>1054</v>
      </c>
      <c r="L210" s="663">
        <v>37.189915844736539</v>
      </c>
      <c r="M210" s="663">
        <v>1</v>
      </c>
      <c r="N210" s="664">
        <v>37.189915844736539</v>
      </c>
    </row>
    <row r="211" spans="1:14" ht="14.4" customHeight="1" x14ac:dyDescent="0.3">
      <c r="A211" s="659" t="s">
        <v>561</v>
      </c>
      <c r="B211" s="660" t="s">
        <v>562</v>
      </c>
      <c r="C211" s="661" t="s">
        <v>572</v>
      </c>
      <c r="D211" s="662" t="s">
        <v>2865</v>
      </c>
      <c r="E211" s="661" t="s">
        <v>584</v>
      </c>
      <c r="F211" s="662" t="s">
        <v>2869</v>
      </c>
      <c r="G211" s="661" t="s">
        <v>585</v>
      </c>
      <c r="H211" s="661" t="s">
        <v>640</v>
      </c>
      <c r="I211" s="661" t="s">
        <v>641</v>
      </c>
      <c r="J211" s="661" t="s">
        <v>642</v>
      </c>
      <c r="K211" s="661" t="s">
        <v>643</v>
      </c>
      <c r="L211" s="663">
        <v>37.849999999999994</v>
      </c>
      <c r="M211" s="663">
        <v>2</v>
      </c>
      <c r="N211" s="664">
        <v>75.699999999999989</v>
      </c>
    </row>
    <row r="212" spans="1:14" ht="14.4" customHeight="1" x14ac:dyDescent="0.3">
      <c r="A212" s="659" t="s">
        <v>561</v>
      </c>
      <c r="B212" s="660" t="s">
        <v>562</v>
      </c>
      <c r="C212" s="661" t="s">
        <v>572</v>
      </c>
      <c r="D212" s="662" t="s">
        <v>2865</v>
      </c>
      <c r="E212" s="661" t="s">
        <v>584</v>
      </c>
      <c r="F212" s="662" t="s">
        <v>2869</v>
      </c>
      <c r="G212" s="661" t="s">
        <v>585</v>
      </c>
      <c r="H212" s="661" t="s">
        <v>644</v>
      </c>
      <c r="I212" s="661" t="s">
        <v>645</v>
      </c>
      <c r="J212" s="661" t="s">
        <v>646</v>
      </c>
      <c r="K212" s="661" t="s">
        <v>647</v>
      </c>
      <c r="L212" s="663">
        <v>67.228110796829725</v>
      </c>
      <c r="M212" s="663">
        <v>5</v>
      </c>
      <c r="N212" s="664">
        <v>336.14055398414865</v>
      </c>
    </row>
    <row r="213" spans="1:14" ht="14.4" customHeight="1" x14ac:dyDescent="0.3">
      <c r="A213" s="659" t="s">
        <v>561</v>
      </c>
      <c r="B213" s="660" t="s">
        <v>562</v>
      </c>
      <c r="C213" s="661" t="s">
        <v>572</v>
      </c>
      <c r="D213" s="662" t="s">
        <v>2865</v>
      </c>
      <c r="E213" s="661" t="s">
        <v>584</v>
      </c>
      <c r="F213" s="662" t="s">
        <v>2869</v>
      </c>
      <c r="G213" s="661" t="s">
        <v>585</v>
      </c>
      <c r="H213" s="661" t="s">
        <v>648</v>
      </c>
      <c r="I213" s="661" t="s">
        <v>649</v>
      </c>
      <c r="J213" s="661" t="s">
        <v>650</v>
      </c>
      <c r="K213" s="661" t="s">
        <v>651</v>
      </c>
      <c r="L213" s="663">
        <v>60.350024042544121</v>
      </c>
      <c r="M213" s="663">
        <v>143</v>
      </c>
      <c r="N213" s="664">
        <v>8630.0534380838089</v>
      </c>
    </row>
    <row r="214" spans="1:14" ht="14.4" customHeight="1" x14ac:dyDescent="0.3">
      <c r="A214" s="659" t="s">
        <v>561</v>
      </c>
      <c r="B214" s="660" t="s">
        <v>562</v>
      </c>
      <c r="C214" s="661" t="s">
        <v>572</v>
      </c>
      <c r="D214" s="662" t="s">
        <v>2865</v>
      </c>
      <c r="E214" s="661" t="s">
        <v>584</v>
      </c>
      <c r="F214" s="662" t="s">
        <v>2869</v>
      </c>
      <c r="G214" s="661" t="s">
        <v>585</v>
      </c>
      <c r="H214" s="661" t="s">
        <v>652</v>
      </c>
      <c r="I214" s="661" t="s">
        <v>653</v>
      </c>
      <c r="J214" s="661" t="s">
        <v>654</v>
      </c>
      <c r="K214" s="661" t="s">
        <v>655</v>
      </c>
      <c r="L214" s="663">
        <v>260</v>
      </c>
      <c r="M214" s="663">
        <v>5</v>
      </c>
      <c r="N214" s="664">
        <v>1300</v>
      </c>
    </row>
    <row r="215" spans="1:14" ht="14.4" customHeight="1" x14ac:dyDescent="0.3">
      <c r="A215" s="659" t="s">
        <v>561</v>
      </c>
      <c r="B215" s="660" t="s">
        <v>562</v>
      </c>
      <c r="C215" s="661" t="s">
        <v>572</v>
      </c>
      <c r="D215" s="662" t="s">
        <v>2865</v>
      </c>
      <c r="E215" s="661" t="s">
        <v>584</v>
      </c>
      <c r="F215" s="662" t="s">
        <v>2869</v>
      </c>
      <c r="G215" s="661" t="s">
        <v>585</v>
      </c>
      <c r="H215" s="661" t="s">
        <v>1260</v>
      </c>
      <c r="I215" s="661" t="s">
        <v>1261</v>
      </c>
      <c r="J215" s="661" t="s">
        <v>1019</v>
      </c>
      <c r="K215" s="661" t="s">
        <v>1262</v>
      </c>
      <c r="L215" s="663">
        <v>75.050000000000011</v>
      </c>
      <c r="M215" s="663">
        <v>1</v>
      </c>
      <c r="N215" s="664">
        <v>75.050000000000011</v>
      </c>
    </row>
    <row r="216" spans="1:14" ht="14.4" customHeight="1" x14ac:dyDescent="0.3">
      <c r="A216" s="659" t="s">
        <v>561</v>
      </c>
      <c r="B216" s="660" t="s">
        <v>562</v>
      </c>
      <c r="C216" s="661" t="s">
        <v>572</v>
      </c>
      <c r="D216" s="662" t="s">
        <v>2865</v>
      </c>
      <c r="E216" s="661" t="s">
        <v>584</v>
      </c>
      <c r="F216" s="662" t="s">
        <v>2869</v>
      </c>
      <c r="G216" s="661" t="s">
        <v>585</v>
      </c>
      <c r="H216" s="661" t="s">
        <v>668</v>
      </c>
      <c r="I216" s="661" t="s">
        <v>669</v>
      </c>
      <c r="J216" s="661" t="s">
        <v>670</v>
      </c>
      <c r="K216" s="661" t="s">
        <v>671</v>
      </c>
      <c r="L216" s="663">
        <v>41.469999999999992</v>
      </c>
      <c r="M216" s="663">
        <v>3</v>
      </c>
      <c r="N216" s="664">
        <v>124.40999999999997</v>
      </c>
    </row>
    <row r="217" spans="1:14" ht="14.4" customHeight="1" x14ac:dyDescent="0.3">
      <c r="A217" s="659" t="s">
        <v>561</v>
      </c>
      <c r="B217" s="660" t="s">
        <v>562</v>
      </c>
      <c r="C217" s="661" t="s">
        <v>572</v>
      </c>
      <c r="D217" s="662" t="s">
        <v>2865</v>
      </c>
      <c r="E217" s="661" t="s">
        <v>584</v>
      </c>
      <c r="F217" s="662" t="s">
        <v>2869</v>
      </c>
      <c r="G217" s="661" t="s">
        <v>585</v>
      </c>
      <c r="H217" s="661" t="s">
        <v>1263</v>
      </c>
      <c r="I217" s="661" t="s">
        <v>1264</v>
      </c>
      <c r="J217" s="661" t="s">
        <v>1265</v>
      </c>
      <c r="K217" s="661" t="s">
        <v>1266</v>
      </c>
      <c r="L217" s="663">
        <v>94.670000000000016</v>
      </c>
      <c r="M217" s="663">
        <v>1</v>
      </c>
      <c r="N217" s="664">
        <v>94.670000000000016</v>
      </c>
    </row>
    <row r="218" spans="1:14" ht="14.4" customHeight="1" x14ac:dyDescent="0.3">
      <c r="A218" s="659" t="s">
        <v>561</v>
      </c>
      <c r="B218" s="660" t="s">
        <v>562</v>
      </c>
      <c r="C218" s="661" t="s">
        <v>572</v>
      </c>
      <c r="D218" s="662" t="s">
        <v>2865</v>
      </c>
      <c r="E218" s="661" t="s">
        <v>584</v>
      </c>
      <c r="F218" s="662" t="s">
        <v>2869</v>
      </c>
      <c r="G218" s="661" t="s">
        <v>585</v>
      </c>
      <c r="H218" s="661" t="s">
        <v>1267</v>
      </c>
      <c r="I218" s="661" t="s">
        <v>1268</v>
      </c>
      <c r="J218" s="661" t="s">
        <v>838</v>
      </c>
      <c r="K218" s="661" t="s">
        <v>1269</v>
      </c>
      <c r="L218" s="663">
        <v>194.05</v>
      </c>
      <c r="M218" s="663">
        <v>2</v>
      </c>
      <c r="N218" s="664">
        <v>388.1</v>
      </c>
    </row>
    <row r="219" spans="1:14" ht="14.4" customHeight="1" x14ac:dyDescent="0.3">
      <c r="A219" s="659" t="s">
        <v>561</v>
      </c>
      <c r="B219" s="660" t="s">
        <v>562</v>
      </c>
      <c r="C219" s="661" t="s">
        <v>572</v>
      </c>
      <c r="D219" s="662" t="s">
        <v>2865</v>
      </c>
      <c r="E219" s="661" t="s">
        <v>584</v>
      </c>
      <c r="F219" s="662" t="s">
        <v>2869</v>
      </c>
      <c r="G219" s="661" t="s">
        <v>585</v>
      </c>
      <c r="H219" s="661" t="s">
        <v>672</v>
      </c>
      <c r="I219" s="661" t="s">
        <v>672</v>
      </c>
      <c r="J219" s="661" t="s">
        <v>673</v>
      </c>
      <c r="K219" s="661" t="s">
        <v>674</v>
      </c>
      <c r="L219" s="663">
        <v>38.2024500740999</v>
      </c>
      <c r="M219" s="663">
        <v>123</v>
      </c>
      <c r="N219" s="664">
        <v>4698.9013591142875</v>
      </c>
    </row>
    <row r="220" spans="1:14" ht="14.4" customHeight="1" x14ac:dyDescent="0.3">
      <c r="A220" s="659" t="s">
        <v>561</v>
      </c>
      <c r="B220" s="660" t="s">
        <v>562</v>
      </c>
      <c r="C220" s="661" t="s">
        <v>572</v>
      </c>
      <c r="D220" s="662" t="s">
        <v>2865</v>
      </c>
      <c r="E220" s="661" t="s">
        <v>584</v>
      </c>
      <c r="F220" s="662" t="s">
        <v>2869</v>
      </c>
      <c r="G220" s="661" t="s">
        <v>585</v>
      </c>
      <c r="H220" s="661" t="s">
        <v>675</v>
      </c>
      <c r="I220" s="661" t="s">
        <v>676</v>
      </c>
      <c r="J220" s="661" t="s">
        <v>677</v>
      </c>
      <c r="K220" s="661" t="s">
        <v>678</v>
      </c>
      <c r="L220" s="663">
        <v>237.89424428235253</v>
      </c>
      <c r="M220" s="663">
        <v>14</v>
      </c>
      <c r="N220" s="664">
        <v>3330.5194199529356</v>
      </c>
    </row>
    <row r="221" spans="1:14" ht="14.4" customHeight="1" x14ac:dyDescent="0.3">
      <c r="A221" s="659" t="s">
        <v>561</v>
      </c>
      <c r="B221" s="660" t="s">
        <v>562</v>
      </c>
      <c r="C221" s="661" t="s">
        <v>572</v>
      </c>
      <c r="D221" s="662" t="s">
        <v>2865</v>
      </c>
      <c r="E221" s="661" t="s">
        <v>584</v>
      </c>
      <c r="F221" s="662" t="s">
        <v>2869</v>
      </c>
      <c r="G221" s="661" t="s">
        <v>585</v>
      </c>
      <c r="H221" s="661" t="s">
        <v>679</v>
      </c>
      <c r="I221" s="661" t="s">
        <v>680</v>
      </c>
      <c r="J221" s="661" t="s">
        <v>681</v>
      </c>
      <c r="K221" s="661" t="s">
        <v>682</v>
      </c>
      <c r="L221" s="663">
        <v>85.689999999999984</v>
      </c>
      <c r="M221" s="663">
        <v>1</v>
      </c>
      <c r="N221" s="664">
        <v>85.689999999999984</v>
      </c>
    </row>
    <row r="222" spans="1:14" ht="14.4" customHeight="1" x14ac:dyDescent="0.3">
      <c r="A222" s="659" t="s">
        <v>561</v>
      </c>
      <c r="B222" s="660" t="s">
        <v>562</v>
      </c>
      <c r="C222" s="661" t="s">
        <v>572</v>
      </c>
      <c r="D222" s="662" t="s">
        <v>2865</v>
      </c>
      <c r="E222" s="661" t="s">
        <v>584</v>
      </c>
      <c r="F222" s="662" t="s">
        <v>2869</v>
      </c>
      <c r="G222" s="661" t="s">
        <v>585</v>
      </c>
      <c r="H222" s="661" t="s">
        <v>1270</v>
      </c>
      <c r="I222" s="661" t="s">
        <v>1271</v>
      </c>
      <c r="J222" s="661" t="s">
        <v>1272</v>
      </c>
      <c r="K222" s="661" t="s">
        <v>1273</v>
      </c>
      <c r="L222" s="663">
        <v>123.30003028549255</v>
      </c>
      <c r="M222" s="663">
        <v>1</v>
      </c>
      <c r="N222" s="664">
        <v>123.30003028549255</v>
      </c>
    </row>
    <row r="223" spans="1:14" ht="14.4" customHeight="1" x14ac:dyDescent="0.3">
      <c r="A223" s="659" t="s">
        <v>561</v>
      </c>
      <c r="B223" s="660" t="s">
        <v>562</v>
      </c>
      <c r="C223" s="661" t="s">
        <v>572</v>
      </c>
      <c r="D223" s="662" t="s">
        <v>2865</v>
      </c>
      <c r="E223" s="661" t="s">
        <v>584</v>
      </c>
      <c r="F223" s="662" t="s">
        <v>2869</v>
      </c>
      <c r="G223" s="661" t="s">
        <v>585</v>
      </c>
      <c r="H223" s="661" t="s">
        <v>1274</v>
      </c>
      <c r="I223" s="661" t="s">
        <v>1275</v>
      </c>
      <c r="J223" s="661" t="s">
        <v>1276</v>
      </c>
      <c r="K223" s="661" t="s">
        <v>1277</v>
      </c>
      <c r="L223" s="663">
        <v>101.58</v>
      </c>
      <c r="M223" s="663">
        <v>2</v>
      </c>
      <c r="N223" s="664">
        <v>203.16</v>
      </c>
    </row>
    <row r="224" spans="1:14" ht="14.4" customHeight="1" x14ac:dyDescent="0.3">
      <c r="A224" s="659" t="s">
        <v>561</v>
      </c>
      <c r="B224" s="660" t="s">
        <v>562</v>
      </c>
      <c r="C224" s="661" t="s">
        <v>572</v>
      </c>
      <c r="D224" s="662" t="s">
        <v>2865</v>
      </c>
      <c r="E224" s="661" t="s">
        <v>584</v>
      </c>
      <c r="F224" s="662" t="s">
        <v>2869</v>
      </c>
      <c r="G224" s="661" t="s">
        <v>585</v>
      </c>
      <c r="H224" s="661" t="s">
        <v>687</v>
      </c>
      <c r="I224" s="661" t="s">
        <v>688</v>
      </c>
      <c r="J224" s="661" t="s">
        <v>689</v>
      </c>
      <c r="K224" s="661" t="s">
        <v>690</v>
      </c>
      <c r="L224" s="663">
        <v>340.49246340986747</v>
      </c>
      <c r="M224" s="663">
        <v>8</v>
      </c>
      <c r="N224" s="664">
        <v>2723.9397072789397</v>
      </c>
    </row>
    <row r="225" spans="1:14" ht="14.4" customHeight="1" x14ac:dyDescent="0.3">
      <c r="A225" s="659" t="s">
        <v>561</v>
      </c>
      <c r="B225" s="660" t="s">
        <v>562</v>
      </c>
      <c r="C225" s="661" t="s">
        <v>572</v>
      </c>
      <c r="D225" s="662" t="s">
        <v>2865</v>
      </c>
      <c r="E225" s="661" t="s">
        <v>584</v>
      </c>
      <c r="F225" s="662" t="s">
        <v>2869</v>
      </c>
      <c r="G225" s="661" t="s">
        <v>585</v>
      </c>
      <c r="H225" s="661" t="s">
        <v>1278</v>
      </c>
      <c r="I225" s="661" t="s">
        <v>1279</v>
      </c>
      <c r="J225" s="661" t="s">
        <v>1280</v>
      </c>
      <c r="K225" s="661" t="s">
        <v>690</v>
      </c>
      <c r="L225" s="663">
        <v>340.29</v>
      </c>
      <c r="M225" s="663">
        <v>1</v>
      </c>
      <c r="N225" s="664">
        <v>340.29</v>
      </c>
    </row>
    <row r="226" spans="1:14" ht="14.4" customHeight="1" x14ac:dyDescent="0.3">
      <c r="A226" s="659" t="s">
        <v>561</v>
      </c>
      <c r="B226" s="660" t="s">
        <v>562</v>
      </c>
      <c r="C226" s="661" t="s">
        <v>572</v>
      </c>
      <c r="D226" s="662" t="s">
        <v>2865</v>
      </c>
      <c r="E226" s="661" t="s">
        <v>584</v>
      </c>
      <c r="F226" s="662" t="s">
        <v>2869</v>
      </c>
      <c r="G226" s="661" t="s">
        <v>585</v>
      </c>
      <c r="H226" s="661" t="s">
        <v>1281</v>
      </c>
      <c r="I226" s="661" t="s">
        <v>1282</v>
      </c>
      <c r="J226" s="661" t="s">
        <v>789</v>
      </c>
      <c r="K226" s="661" t="s">
        <v>1283</v>
      </c>
      <c r="L226" s="663">
        <v>76.920000000000016</v>
      </c>
      <c r="M226" s="663">
        <v>1</v>
      </c>
      <c r="N226" s="664">
        <v>76.920000000000016</v>
      </c>
    </row>
    <row r="227" spans="1:14" ht="14.4" customHeight="1" x14ac:dyDescent="0.3">
      <c r="A227" s="659" t="s">
        <v>561</v>
      </c>
      <c r="B227" s="660" t="s">
        <v>562</v>
      </c>
      <c r="C227" s="661" t="s">
        <v>572</v>
      </c>
      <c r="D227" s="662" t="s">
        <v>2865</v>
      </c>
      <c r="E227" s="661" t="s">
        <v>584</v>
      </c>
      <c r="F227" s="662" t="s">
        <v>2869</v>
      </c>
      <c r="G227" s="661" t="s">
        <v>585</v>
      </c>
      <c r="H227" s="661" t="s">
        <v>1284</v>
      </c>
      <c r="I227" s="661" t="s">
        <v>1285</v>
      </c>
      <c r="J227" s="661" t="s">
        <v>1286</v>
      </c>
      <c r="K227" s="661" t="s">
        <v>1287</v>
      </c>
      <c r="L227" s="663">
        <v>178.08</v>
      </c>
      <c r="M227" s="663">
        <v>1</v>
      </c>
      <c r="N227" s="664">
        <v>178.08</v>
      </c>
    </row>
    <row r="228" spans="1:14" ht="14.4" customHeight="1" x14ac:dyDescent="0.3">
      <c r="A228" s="659" t="s">
        <v>561</v>
      </c>
      <c r="B228" s="660" t="s">
        <v>562</v>
      </c>
      <c r="C228" s="661" t="s">
        <v>572</v>
      </c>
      <c r="D228" s="662" t="s">
        <v>2865</v>
      </c>
      <c r="E228" s="661" t="s">
        <v>584</v>
      </c>
      <c r="F228" s="662" t="s">
        <v>2869</v>
      </c>
      <c r="G228" s="661" t="s">
        <v>585</v>
      </c>
      <c r="H228" s="661" t="s">
        <v>695</v>
      </c>
      <c r="I228" s="661" t="s">
        <v>696</v>
      </c>
      <c r="J228" s="661" t="s">
        <v>650</v>
      </c>
      <c r="K228" s="661" t="s">
        <v>697</v>
      </c>
      <c r="L228" s="663">
        <v>22.555134283025655</v>
      </c>
      <c r="M228" s="663">
        <v>305</v>
      </c>
      <c r="N228" s="664">
        <v>6879.3159563228246</v>
      </c>
    </row>
    <row r="229" spans="1:14" ht="14.4" customHeight="1" x14ac:dyDescent="0.3">
      <c r="A229" s="659" t="s">
        <v>561</v>
      </c>
      <c r="B229" s="660" t="s">
        <v>562</v>
      </c>
      <c r="C229" s="661" t="s">
        <v>572</v>
      </c>
      <c r="D229" s="662" t="s">
        <v>2865</v>
      </c>
      <c r="E229" s="661" t="s">
        <v>584</v>
      </c>
      <c r="F229" s="662" t="s">
        <v>2869</v>
      </c>
      <c r="G229" s="661" t="s">
        <v>585</v>
      </c>
      <c r="H229" s="661" t="s">
        <v>1288</v>
      </c>
      <c r="I229" s="661" t="s">
        <v>1289</v>
      </c>
      <c r="J229" s="661" t="s">
        <v>1290</v>
      </c>
      <c r="K229" s="661"/>
      <c r="L229" s="663">
        <v>100.31</v>
      </c>
      <c r="M229" s="663">
        <v>1</v>
      </c>
      <c r="N229" s="664">
        <v>100.31</v>
      </c>
    </row>
    <row r="230" spans="1:14" ht="14.4" customHeight="1" x14ac:dyDescent="0.3">
      <c r="A230" s="659" t="s">
        <v>561</v>
      </c>
      <c r="B230" s="660" t="s">
        <v>562</v>
      </c>
      <c r="C230" s="661" t="s">
        <v>572</v>
      </c>
      <c r="D230" s="662" t="s">
        <v>2865</v>
      </c>
      <c r="E230" s="661" t="s">
        <v>584</v>
      </c>
      <c r="F230" s="662" t="s">
        <v>2869</v>
      </c>
      <c r="G230" s="661" t="s">
        <v>585</v>
      </c>
      <c r="H230" s="661" t="s">
        <v>1291</v>
      </c>
      <c r="I230" s="661" t="s">
        <v>1292</v>
      </c>
      <c r="J230" s="661" t="s">
        <v>1293</v>
      </c>
      <c r="K230" s="661" t="s">
        <v>770</v>
      </c>
      <c r="L230" s="663">
        <v>23.619999999999997</v>
      </c>
      <c r="M230" s="663">
        <v>1</v>
      </c>
      <c r="N230" s="664">
        <v>23.619999999999997</v>
      </c>
    </row>
    <row r="231" spans="1:14" ht="14.4" customHeight="1" x14ac:dyDescent="0.3">
      <c r="A231" s="659" t="s">
        <v>561</v>
      </c>
      <c r="B231" s="660" t="s">
        <v>562</v>
      </c>
      <c r="C231" s="661" t="s">
        <v>572</v>
      </c>
      <c r="D231" s="662" t="s">
        <v>2865</v>
      </c>
      <c r="E231" s="661" t="s">
        <v>584</v>
      </c>
      <c r="F231" s="662" t="s">
        <v>2869</v>
      </c>
      <c r="G231" s="661" t="s">
        <v>585</v>
      </c>
      <c r="H231" s="661" t="s">
        <v>1294</v>
      </c>
      <c r="I231" s="661" t="s">
        <v>1295</v>
      </c>
      <c r="J231" s="661" t="s">
        <v>1296</v>
      </c>
      <c r="K231" s="661" t="s">
        <v>1297</v>
      </c>
      <c r="L231" s="663">
        <v>75.44022017401366</v>
      </c>
      <c r="M231" s="663">
        <v>1</v>
      </c>
      <c r="N231" s="664">
        <v>75.44022017401366</v>
      </c>
    </row>
    <row r="232" spans="1:14" ht="14.4" customHeight="1" x14ac:dyDescent="0.3">
      <c r="A232" s="659" t="s">
        <v>561</v>
      </c>
      <c r="B232" s="660" t="s">
        <v>562</v>
      </c>
      <c r="C232" s="661" t="s">
        <v>572</v>
      </c>
      <c r="D232" s="662" t="s">
        <v>2865</v>
      </c>
      <c r="E232" s="661" t="s">
        <v>584</v>
      </c>
      <c r="F232" s="662" t="s">
        <v>2869</v>
      </c>
      <c r="G232" s="661" t="s">
        <v>585</v>
      </c>
      <c r="H232" s="661" t="s">
        <v>698</v>
      </c>
      <c r="I232" s="661" t="s">
        <v>699</v>
      </c>
      <c r="J232" s="661" t="s">
        <v>700</v>
      </c>
      <c r="K232" s="661" t="s">
        <v>701</v>
      </c>
      <c r="L232" s="663">
        <v>77.149999999999991</v>
      </c>
      <c r="M232" s="663">
        <v>1</v>
      </c>
      <c r="N232" s="664">
        <v>77.149999999999991</v>
      </c>
    </row>
    <row r="233" spans="1:14" ht="14.4" customHeight="1" x14ac:dyDescent="0.3">
      <c r="A233" s="659" t="s">
        <v>561</v>
      </c>
      <c r="B233" s="660" t="s">
        <v>562</v>
      </c>
      <c r="C233" s="661" t="s">
        <v>572</v>
      </c>
      <c r="D233" s="662" t="s">
        <v>2865</v>
      </c>
      <c r="E233" s="661" t="s">
        <v>584</v>
      </c>
      <c r="F233" s="662" t="s">
        <v>2869</v>
      </c>
      <c r="G233" s="661" t="s">
        <v>585</v>
      </c>
      <c r="H233" s="661" t="s">
        <v>1298</v>
      </c>
      <c r="I233" s="661" t="s">
        <v>1299</v>
      </c>
      <c r="J233" s="661" t="s">
        <v>1300</v>
      </c>
      <c r="K233" s="661" t="s">
        <v>1301</v>
      </c>
      <c r="L233" s="663">
        <v>100.31</v>
      </c>
      <c r="M233" s="663">
        <v>1</v>
      </c>
      <c r="N233" s="664">
        <v>100.31</v>
      </c>
    </row>
    <row r="234" spans="1:14" ht="14.4" customHeight="1" x14ac:dyDescent="0.3">
      <c r="A234" s="659" t="s">
        <v>561</v>
      </c>
      <c r="B234" s="660" t="s">
        <v>562</v>
      </c>
      <c r="C234" s="661" t="s">
        <v>572</v>
      </c>
      <c r="D234" s="662" t="s">
        <v>2865</v>
      </c>
      <c r="E234" s="661" t="s">
        <v>584</v>
      </c>
      <c r="F234" s="662" t="s">
        <v>2869</v>
      </c>
      <c r="G234" s="661" t="s">
        <v>585</v>
      </c>
      <c r="H234" s="661" t="s">
        <v>1302</v>
      </c>
      <c r="I234" s="661" t="s">
        <v>1303</v>
      </c>
      <c r="J234" s="661" t="s">
        <v>1304</v>
      </c>
      <c r="K234" s="661" t="s">
        <v>1305</v>
      </c>
      <c r="L234" s="663">
        <v>134.23000000000002</v>
      </c>
      <c r="M234" s="663">
        <v>1</v>
      </c>
      <c r="N234" s="664">
        <v>134.23000000000002</v>
      </c>
    </row>
    <row r="235" spans="1:14" ht="14.4" customHeight="1" x14ac:dyDescent="0.3">
      <c r="A235" s="659" t="s">
        <v>561</v>
      </c>
      <c r="B235" s="660" t="s">
        <v>562</v>
      </c>
      <c r="C235" s="661" t="s">
        <v>572</v>
      </c>
      <c r="D235" s="662" t="s">
        <v>2865</v>
      </c>
      <c r="E235" s="661" t="s">
        <v>584</v>
      </c>
      <c r="F235" s="662" t="s">
        <v>2869</v>
      </c>
      <c r="G235" s="661" t="s">
        <v>585</v>
      </c>
      <c r="H235" s="661" t="s">
        <v>1306</v>
      </c>
      <c r="I235" s="661" t="s">
        <v>1307</v>
      </c>
      <c r="J235" s="661" t="s">
        <v>1308</v>
      </c>
      <c r="K235" s="661"/>
      <c r="L235" s="663">
        <v>202.4674416429163</v>
      </c>
      <c r="M235" s="663">
        <v>5</v>
      </c>
      <c r="N235" s="664">
        <v>1012.3372082145814</v>
      </c>
    </row>
    <row r="236" spans="1:14" ht="14.4" customHeight="1" x14ac:dyDescent="0.3">
      <c r="A236" s="659" t="s">
        <v>561</v>
      </c>
      <c r="B236" s="660" t="s">
        <v>562</v>
      </c>
      <c r="C236" s="661" t="s">
        <v>572</v>
      </c>
      <c r="D236" s="662" t="s">
        <v>2865</v>
      </c>
      <c r="E236" s="661" t="s">
        <v>584</v>
      </c>
      <c r="F236" s="662" t="s">
        <v>2869</v>
      </c>
      <c r="G236" s="661" t="s">
        <v>585</v>
      </c>
      <c r="H236" s="661" t="s">
        <v>1309</v>
      </c>
      <c r="I236" s="661" t="s">
        <v>1310</v>
      </c>
      <c r="J236" s="661" t="s">
        <v>1311</v>
      </c>
      <c r="K236" s="661" t="s">
        <v>1312</v>
      </c>
      <c r="L236" s="663">
        <v>87.830418920919797</v>
      </c>
      <c r="M236" s="663">
        <v>1</v>
      </c>
      <c r="N236" s="664">
        <v>87.830418920919797</v>
      </c>
    </row>
    <row r="237" spans="1:14" ht="14.4" customHeight="1" x14ac:dyDescent="0.3">
      <c r="A237" s="659" t="s">
        <v>561</v>
      </c>
      <c r="B237" s="660" t="s">
        <v>562</v>
      </c>
      <c r="C237" s="661" t="s">
        <v>572</v>
      </c>
      <c r="D237" s="662" t="s">
        <v>2865</v>
      </c>
      <c r="E237" s="661" t="s">
        <v>584</v>
      </c>
      <c r="F237" s="662" t="s">
        <v>2869</v>
      </c>
      <c r="G237" s="661" t="s">
        <v>585</v>
      </c>
      <c r="H237" s="661" t="s">
        <v>1313</v>
      </c>
      <c r="I237" s="661" t="s">
        <v>1314</v>
      </c>
      <c r="J237" s="661" t="s">
        <v>1315</v>
      </c>
      <c r="K237" s="661" t="s">
        <v>1316</v>
      </c>
      <c r="L237" s="663">
        <v>122.79600000000001</v>
      </c>
      <c r="M237" s="663">
        <v>5</v>
      </c>
      <c r="N237" s="664">
        <v>613.98</v>
      </c>
    </row>
    <row r="238" spans="1:14" ht="14.4" customHeight="1" x14ac:dyDescent="0.3">
      <c r="A238" s="659" t="s">
        <v>561</v>
      </c>
      <c r="B238" s="660" t="s">
        <v>562</v>
      </c>
      <c r="C238" s="661" t="s">
        <v>572</v>
      </c>
      <c r="D238" s="662" t="s">
        <v>2865</v>
      </c>
      <c r="E238" s="661" t="s">
        <v>584</v>
      </c>
      <c r="F238" s="662" t="s">
        <v>2869</v>
      </c>
      <c r="G238" s="661" t="s">
        <v>585</v>
      </c>
      <c r="H238" s="661" t="s">
        <v>1317</v>
      </c>
      <c r="I238" s="661" t="s">
        <v>1317</v>
      </c>
      <c r="J238" s="661" t="s">
        <v>1318</v>
      </c>
      <c r="K238" s="661" t="s">
        <v>1102</v>
      </c>
      <c r="L238" s="663">
        <v>100.54</v>
      </c>
      <c r="M238" s="663">
        <v>1</v>
      </c>
      <c r="N238" s="664">
        <v>100.54</v>
      </c>
    </row>
    <row r="239" spans="1:14" ht="14.4" customHeight="1" x14ac:dyDescent="0.3">
      <c r="A239" s="659" t="s">
        <v>561</v>
      </c>
      <c r="B239" s="660" t="s">
        <v>562</v>
      </c>
      <c r="C239" s="661" t="s">
        <v>572</v>
      </c>
      <c r="D239" s="662" t="s">
        <v>2865</v>
      </c>
      <c r="E239" s="661" t="s">
        <v>584</v>
      </c>
      <c r="F239" s="662" t="s">
        <v>2869</v>
      </c>
      <c r="G239" s="661" t="s">
        <v>585</v>
      </c>
      <c r="H239" s="661" t="s">
        <v>1319</v>
      </c>
      <c r="I239" s="661" t="s">
        <v>1319</v>
      </c>
      <c r="J239" s="661" t="s">
        <v>1320</v>
      </c>
      <c r="K239" s="661" t="s">
        <v>800</v>
      </c>
      <c r="L239" s="663">
        <v>128.97999999999999</v>
      </c>
      <c r="M239" s="663">
        <v>1</v>
      </c>
      <c r="N239" s="664">
        <v>128.97999999999999</v>
      </c>
    </row>
    <row r="240" spans="1:14" ht="14.4" customHeight="1" x14ac:dyDescent="0.3">
      <c r="A240" s="659" t="s">
        <v>561</v>
      </c>
      <c r="B240" s="660" t="s">
        <v>562</v>
      </c>
      <c r="C240" s="661" t="s">
        <v>572</v>
      </c>
      <c r="D240" s="662" t="s">
        <v>2865</v>
      </c>
      <c r="E240" s="661" t="s">
        <v>584</v>
      </c>
      <c r="F240" s="662" t="s">
        <v>2869</v>
      </c>
      <c r="G240" s="661" t="s">
        <v>585</v>
      </c>
      <c r="H240" s="661" t="s">
        <v>1321</v>
      </c>
      <c r="I240" s="661" t="s">
        <v>1322</v>
      </c>
      <c r="J240" s="661" t="s">
        <v>1323</v>
      </c>
      <c r="K240" s="661" t="s">
        <v>1324</v>
      </c>
      <c r="L240" s="663">
        <v>92.849732091207883</v>
      </c>
      <c r="M240" s="663">
        <v>1</v>
      </c>
      <c r="N240" s="664">
        <v>92.849732091207883</v>
      </c>
    </row>
    <row r="241" spans="1:14" ht="14.4" customHeight="1" x14ac:dyDescent="0.3">
      <c r="A241" s="659" t="s">
        <v>561</v>
      </c>
      <c r="B241" s="660" t="s">
        <v>562</v>
      </c>
      <c r="C241" s="661" t="s">
        <v>572</v>
      </c>
      <c r="D241" s="662" t="s">
        <v>2865</v>
      </c>
      <c r="E241" s="661" t="s">
        <v>584</v>
      </c>
      <c r="F241" s="662" t="s">
        <v>2869</v>
      </c>
      <c r="G241" s="661" t="s">
        <v>585</v>
      </c>
      <c r="H241" s="661" t="s">
        <v>721</v>
      </c>
      <c r="I241" s="661" t="s">
        <v>722</v>
      </c>
      <c r="J241" s="661" t="s">
        <v>723</v>
      </c>
      <c r="K241" s="661" t="s">
        <v>724</v>
      </c>
      <c r="L241" s="663">
        <v>108.60999999999996</v>
      </c>
      <c r="M241" s="663">
        <v>2</v>
      </c>
      <c r="N241" s="664">
        <v>217.21999999999991</v>
      </c>
    </row>
    <row r="242" spans="1:14" ht="14.4" customHeight="1" x14ac:dyDescent="0.3">
      <c r="A242" s="659" t="s">
        <v>561</v>
      </c>
      <c r="B242" s="660" t="s">
        <v>562</v>
      </c>
      <c r="C242" s="661" t="s">
        <v>572</v>
      </c>
      <c r="D242" s="662" t="s">
        <v>2865</v>
      </c>
      <c r="E242" s="661" t="s">
        <v>584</v>
      </c>
      <c r="F242" s="662" t="s">
        <v>2869</v>
      </c>
      <c r="G242" s="661" t="s">
        <v>585</v>
      </c>
      <c r="H242" s="661" t="s">
        <v>725</v>
      </c>
      <c r="I242" s="661" t="s">
        <v>726</v>
      </c>
      <c r="J242" s="661" t="s">
        <v>727</v>
      </c>
      <c r="K242" s="661" t="s">
        <v>728</v>
      </c>
      <c r="L242" s="663">
        <v>129.58959942484907</v>
      </c>
      <c r="M242" s="663">
        <v>1</v>
      </c>
      <c r="N242" s="664">
        <v>129.58959942484907</v>
      </c>
    </row>
    <row r="243" spans="1:14" ht="14.4" customHeight="1" x14ac:dyDescent="0.3">
      <c r="A243" s="659" t="s">
        <v>561</v>
      </c>
      <c r="B243" s="660" t="s">
        <v>562</v>
      </c>
      <c r="C243" s="661" t="s">
        <v>572</v>
      </c>
      <c r="D243" s="662" t="s">
        <v>2865</v>
      </c>
      <c r="E243" s="661" t="s">
        <v>584</v>
      </c>
      <c r="F243" s="662" t="s">
        <v>2869</v>
      </c>
      <c r="G243" s="661" t="s">
        <v>585</v>
      </c>
      <c r="H243" s="661" t="s">
        <v>1325</v>
      </c>
      <c r="I243" s="661" t="s">
        <v>1326</v>
      </c>
      <c r="J243" s="661" t="s">
        <v>1327</v>
      </c>
      <c r="K243" s="661" t="s">
        <v>1328</v>
      </c>
      <c r="L243" s="663">
        <v>22.299999999999997</v>
      </c>
      <c r="M243" s="663">
        <v>1</v>
      </c>
      <c r="N243" s="664">
        <v>22.299999999999997</v>
      </c>
    </row>
    <row r="244" spans="1:14" ht="14.4" customHeight="1" x14ac:dyDescent="0.3">
      <c r="A244" s="659" t="s">
        <v>561</v>
      </c>
      <c r="B244" s="660" t="s">
        <v>562</v>
      </c>
      <c r="C244" s="661" t="s">
        <v>572</v>
      </c>
      <c r="D244" s="662" t="s">
        <v>2865</v>
      </c>
      <c r="E244" s="661" t="s">
        <v>584</v>
      </c>
      <c r="F244" s="662" t="s">
        <v>2869</v>
      </c>
      <c r="G244" s="661" t="s">
        <v>585</v>
      </c>
      <c r="H244" s="661" t="s">
        <v>729</v>
      </c>
      <c r="I244" s="661" t="s">
        <v>730</v>
      </c>
      <c r="J244" s="661" t="s">
        <v>731</v>
      </c>
      <c r="K244" s="661" t="s">
        <v>732</v>
      </c>
      <c r="L244" s="663">
        <v>68.408888888888882</v>
      </c>
      <c r="M244" s="663">
        <v>9</v>
      </c>
      <c r="N244" s="664">
        <v>615.67999999999995</v>
      </c>
    </row>
    <row r="245" spans="1:14" ht="14.4" customHeight="1" x14ac:dyDescent="0.3">
      <c r="A245" s="659" t="s">
        <v>561</v>
      </c>
      <c r="B245" s="660" t="s">
        <v>562</v>
      </c>
      <c r="C245" s="661" t="s">
        <v>572</v>
      </c>
      <c r="D245" s="662" t="s">
        <v>2865</v>
      </c>
      <c r="E245" s="661" t="s">
        <v>584</v>
      </c>
      <c r="F245" s="662" t="s">
        <v>2869</v>
      </c>
      <c r="G245" s="661" t="s">
        <v>585</v>
      </c>
      <c r="H245" s="661" t="s">
        <v>1329</v>
      </c>
      <c r="I245" s="661" t="s">
        <v>1330</v>
      </c>
      <c r="J245" s="661" t="s">
        <v>1331</v>
      </c>
      <c r="K245" s="661" t="s">
        <v>1332</v>
      </c>
      <c r="L245" s="663">
        <v>134.63000000000002</v>
      </c>
      <c r="M245" s="663">
        <v>1</v>
      </c>
      <c r="N245" s="664">
        <v>134.63000000000002</v>
      </c>
    </row>
    <row r="246" spans="1:14" ht="14.4" customHeight="1" x14ac:dyDescent="0.3">
      <c r="A246" s="659" t="s">
        <v>561</v>
      </c>
      <c r="B246" s="660" t="s">
        <v>562</v>
      </c>
      <c r="C246" s="661" t="s">
        <v>572</v>
      </c>
      <c r="D246" s="662" t="s">
        <v>2865</v>
      </c>
      <c r="E246" s="661" t="s">
        <v>584</v>
      </c>
      <c r="F246" s="662" t="s">
        <v>2869</v>
      </c>
      <c r="G246" s="661" t="s">
        <v>585</v>
      </c>
      <c r="H246" s="661" t="s">
        <v>1333</v>
      </c>
      <c r="I246" s="661" t="s">
        <v>1334</v>
      </c>
      <c r="J246" s="661" t="s">
        <v>1335</v>
      </c>
      <c r="K246" s="661" t="s">
        <v>1336</v>
      </c>
      <c r="L246" s="663">
        <v>121.81</v>
      </c>
      <c r="M246" s="663">
        <v>1</v>
      </c>
      <c r="N246" s="664">
        <v>121.81</v>
      </c>
    </row>
    <row r="247" spans="1:14" ht="14.4" customHeight="1" x14ac:dyDescent="0.3">
      <c r="A247" s="659" t="s">
        <v>561</v>
      </c>
      <c r="B247" s="660" t="s">
        <v>562</v>
      </c>
      <c r="C247" s="661" t="s">
        <v>572</v>
      </c>
      <c r="D247" s="662" t="s">
        <v>2865</v>
      </c>
      <c r="E247" s="661" t="s">
        <v>584</v>
      </c>
      <c r="F247" s="662" t="s">
        <v>2869</v>
      </c>
      <c r="G247" s="661" t="s">
        <v>585</v>
      </c>
      <c r="H247" s="661" t="s">
        <v>1337</v>
      </c>
      <c r="I247" s="661" t="s">
        <v>1338</v>
      </c>
      <c r="J247" s="661" t="s">
        <v>735</v>
      </c>
      <c r="K247" s="661" t="s">
        <v>1339</v>
      </c>
      <c r="L247" s="663">
        <v>145.13248809359871</v>
      </c>
      <c r="M247" s="663">
        <v>20</v>
      </c>
      <c r="N247" s="664">
        <v>2902.6497618719741</v>
      </c>
    </row>
    <row r="248" spans="1:14" ht="14.4" customHeight="1" x14ac:dyDescent="0.3">
      <c r="A248" s="659" t="s">
        <v>561</v>
      </c>
      <c r="B248" s="660" t="s">
        <v>562</v>
      </c>
      <c r="C248" s="661" t="s">
        <v>572</v>
      </c>
      <c r="D248" s="662" t="s">
        <v>2865</v>
      </c>
      <c r="E248" s="661" t="s">
        <v>584</v>
      </c>
      <c r="F248" s="662" t="s">
        <v>2869</v>
      </c>
      <c r="G248" s="661" t="s">
        <v>585</v>
      </c>
      <c r="H248" s="661" t="s">
        <v>1340</v>
      </c>
      <c r="I248" s="661" t="s">
        <v>1341</v>
      </c>
      <c r="J248" s="661" t="s">
        <v>1342</v>
      </c>
      <c r="K248" s="661" t="s">
        <v>1343</v>
      </c>
      <c r="L248" s="663">
        <v>80.909691502301101</v>
      </c>
      <c r="M248" s="663">
        <v>1</v>
      </c>
      <c r="N248" s="664">
        <v>80.909691502301101</v>
      </c>
    </row>
    <row r="249" spans="1:14" ht="14.4" customHeight="1" x14ac:dyDescent="0.3">
      <c r="A249" s="659" t="s">
        <v>561</v>
      </c>
      <c r="B249" s="660" t="s">
        <v>562</v>
      </c>
      <c r="C249" s="661" t="s">
        <v>572</v>
      </c>
      <c r="D249" s="662" t="s">
        <v>2865</v>
      </c>
      <c r="E249" s="661" t="s">
        <v>584</v>
      </c>
      <c r="F249" s="662" t="s">
        <v>2869</v>
      </c>
      <c r="G249" s="661" t="s">
        <v>585</v>
      </c>
      <c r="H249" s="661" t="s">
        <v>737</v>
      </c>
      <c r="I249" s="661" t="s">
        <v>738</v>
      </c>
      <c r="J249" s="661" t="s">
        <v>739</v>
      </c>
      <c r="K249" s="661" t="s">
        <v>740</v>
      </c>
      <c r="L249" s="663">
        <v>73.34741878939343</v>
      </c>
      <c r="M249" s="663">
        <v>8</v>
      </c>
      <c r="N249" s="664">
        <v>586.77935031514744</v>
      </c>
    </row>
    <row r="250" spans="1:14" ht="14.4" customHeight="1" x14ac:dyDescent="0.3">
      <c r="A250" s="659" t="s">
        <v>561</v>
      </c>
      <c r="B250" s="660" t="s">
        <v>562</v>
      </c>
      <c r="C250" s="661" t="s">
        <v>572</v>
      </c>
      <c r="D250" s="662" t="s">
        <v>2865</v>
      </c>
      <c r="E250" s="661" t="s">
        <v>584</v>
      </c>
      <c r="F250" s="662" t="s">
        <v>2869</v>
      </c>
      <c r="G250" s="661" t="s">
        <v>585</v>
      </c>
      <c r="H250" s="661" t="s">
        <v>741</v>
      </c>
      <c r="I250" s="661" t="s">
        <v>742</v>
      </c>
      <c r="J250" s="661" t="s">
        <v>743</v>
      </c>
      <c r="K250" s="661" t="s">
        <v>744</v>
      </c>
      <c r="L250" s="663">
        <v>44.630326128111257</v>
      </c>
      <c r="M250" s="663">
        <v>50</v>
      </c>
      <c r="N250" s="664">
        <v>2231.5163064055628</v>
      </c>
    </row>
    <row r="251" spans="1:14" ht="14.4" customHeight="1" x14ac:dyDescent="0.3">
      <c r="A251" s="659" t="s">
        <v>561</v>
      </c>
      <c r="B251" s="660" t="s">
        <v>562</v>
      </c>
      <c r="C251" s="661" t="s">
        <v>572</v>
      </c>
      <c r="D251" s="662" t="s">
        <v>2865</v>
      </c>
      <c r="E251" s="661" t="s">
        <v>584</v>
      </c>
      <c r="F251" s="662" t="s">
        <v>2869</v>
      </c>
      <c r="G251" s="661" t="s">
        <v>585</v>
      </c>
      <c r="H251" s="661" t="s">
        <v>745</v>
      </c>
      <c r="I251" s="661" t="s">
        <v>746</v>
      </c>
      <c r="J251" s="661" t="s">
        <v>747</v>
      </c>
      <c r="K251" s="661" t="s">
        <v>748</v>
      </c>
      <c r="L251" s="663">
        <v>46.782072770081754</v>
      </c>
      <c r="M251" s="663">
        <v>10</v>
      </c>
      <c r="N251" s="664">
        <v>467.82072770081754</v>
      </c>
    </row>
    <row r="252" spans="1:14" ht="14.4" customHeight="1" x14ac:dyDescent="0.3">
      <c r="A252" s="659" t="s">
        <v>561</v>
      </c>
      <c r="B252" s="660" t="s">
        <v>562</v>
      </c>
      <c r="C252" s="661" t="s">
        <v>572</v>
      </c>
      <c r="D252" s="662" t="s">
        <v>2865</v>
      </c>
      <c r="E252" s="661" t="s">
        <v>584</v>
      </c>
      <c r="F252" s="662" t="s">
        <v>2869</v>
      </c>
      <c r="G252" s="661" t="s">
        <v>585</v>
      </c>
      <c r="H252" s="661" t="s">
        <v>1344</v>
      </c>
      <c r="I252" s="661" t="s">
        <v>1344</v>
      </c>
      <c r="J252" s="661" t="s">
        <v>1345</v>
      </c>
      <c r="K252" s="661" t="s">
        <v>1346</v>
      </c>
      <c r="L252" s="663">
        <v>106.43999999999998</v>
      </c>
      <c r="M252" s="663">
        <v>1</v>
      </c>
      <c r="N252" s="664">
        <v>106.43999999999998</v>
      </c>
    </row>
    <row r="253" spans="1:14" ht="14.4" customHeight="1" x14ac:dyDescent="0.3">
      <c r="A253" s="659" t="s">
        <v>561</v>
      </c>
      <c r="B253" s="660" t="s">
        <v>562</v>
      </c>
      <c r="C253" s="661" t="s">
        <v>572</v>
      </c>
      <c r="D253" s="662" t="s">
        <v>2865</v>
      </c>
      <c r="E253" s="661" t="s">
        <v>584</v>
      </c>
      <c r="F253" s="662" t="s">
        <v>2869</v>
      </c>
      <c r="G253" s="661" t="s">
        <v>585</v>
      </c>
      <c r="H253" s="661" t="s">
        <v>749</v>
      </c>
      <c r="I253" s="661" t="s">
        <v>750</v>
      </c>
      <c r="J253" s="661" t="s">
        <v>751</v>
      </c>
      <c r="K253" s="661" t="s">
        <v>752</v>
      </c>
      <c r="L253" s="663">
        <v>41.879983918572236</v>
      </c>
      <c r="M253" s="663">
        <v>8</v>
      </c>
      <c r="N253" s="664">
        <v>335.03987134857789</v>
      </c>
    </row>
    <row r="254" spans="1:14" ht="14.4" customHeight="1" x14ac:dyDescent="0.3">
      <c r="A254" s="659" t="s">
        <v>561</v>
      </c>
      <c r="B254" s="660" t="s">
        <v>562</v>
      </c>
      <c r="C254" s="661" t="s">
        <v>572</v>
      </c>
      <c r="D254" s="662" t="s">
        <v>2865</v>
      </c>
      <c r="E254" s="661" t="s">
        <v>584</v>
      </c>
      <c r="F254" s="662" t="s">
        <v>2869</v>
      </c>
      <c r="G254" s="661" t="s">
        <v>585</v>
      </c>
      <c r="H254" s="661" t="s">
        <v>1347</v>
      </c>
      <c r="I254" s="661" t="s">
        <v>1348</v>
      </c>
      <c r="J254" s="661" t="s">
        <v>751</v>
      </c>
      <c r="K254" s="661" t="s">
        <v>1349</v>
      </c>
      <c r="L254" s="663">
        <v>292.47000000000003</v>
      </c>
      <c r="M254" s="663">
        <v>2</v>
      </c>
      <c r="N254" s="664">
        <v>584.94000000000005</v>
      </c>
    </row>
    <row r="255" spans="1:14" ht="14.4" customHeight="1" x14ac:dyDescent="0.3">
      <c r="A255" s="659" t="s">
        <v>561</v>
      </c>
      <c r="B255" s="660" t="s">
        <v>562</v>
      </c>
      <c r="C255" s="661" t="s">
        <v>572</v>
      </c>
      <c r="D255" s="662" t="s">
        <v>2865</v>
      </c>
      <c r="E255" s="661" t="s">
        <v>584</v>
      </c>
      <c r="F255" s="662" t="s">
        <v>2869</v>
      </c>
      <c r="G255" s="661" t="s">
        <v>585</v>
      </c>
      <c r="H255" s="661" t="s">
        <v>1350</v>
      </c>
      <c r="I255" s="661" t="s">
        <v>1351</v>
      </c>
      <c r="J255" s="661" t="s">
        <v>1352</v>
      </c>
      <c r="K255" s="661" t="s">
        <v>1004</v>
      </c>
      <c r="L255" s="663">
        <v>91.63333333333334</v>
      </c>
      <c r="M255" s="663">
        <v>3</v>
      </c>
      <c r="N255" s="664">
        <v>274.90000000000003</v>
      </c>
    </row>
    <row r="256" spans="1:14" ht="14.4" customHeight="1" x14ac:dyDescent="0.3">
      <c r="A256" s="659" t="s">
        <v>561</v>
      </c>
      <c r="B256" s="660" t="s">
        <v>562</v>
      </c>
      <c r="C256" s="661" t="s">
        <v>572</v>
      </c>
      <c r="D256" s="662" t="s">
        <v>2865</v>
      </c>
      <c r="E256" s="661" t="s">
        <v>584</v>
      </c>
      <c r="F256" s="662" t="s">
        <v>2869</v>
      </c>
      <c r="G256" s="661" t="s">
        <v>585</v>
      </c>
      <c r="H256" s="661" t="s">
        <v>1353</v>
      </c>
      <c r="I256" s="661" t="s">
        <v>1354</v>
      </c>
      <c r="J256" s="661" t="s">
        <v>1355</v>
      </c>
      <c r="K256" s="661" t="s">
        <v>1356</v>
      </c>
      <c r="L256" s="663">
        <v>41.15000000000002</v>
      </c>
      <c r="M256" s="663">
        <v>1</v>
      </c>
      <c r="N256" s="664">
        <v>41.15000000000002</v>
      </c>
    </row>
    <row r="257" spans="1:14" ht="14.4" customHeight="1" x14ac:dyDescent="0.3">
      <c r="A257" s="659" t="s">
        <v>561</v>
      </c>
      <c r="B257" s="660" t="s">
        <v>562</v>
      </c>
      <c r="C257" s="661" t="s">
        <v>572</v>
      </c>
      <c r="D257" s="662" t="s">
        <v>2865</v>
      </c>
      <c r="E257" s="661" t="s">
        <v>584</v>
      </c>
      <c r="F257" s="662" t="s">
        <v>2869</v>
      </c>
      <c r="G257" s="661" t="s">
        <v>585</v>
      </c>
      <c r="H257" s="661" t="s">
        <v>1357</v>
      </c>
      <c r="I257" s="661" t="s">
        <v>1358</v>
      </c>
      <c r="J257" s="661" t="s">
        <v>1359</v>
      </c>
      <c r="K257" s="661" t="s">
        <v>1360</v>
      </c>
      <c r="L257" s="663">
        <v>38.029726346925202</v>
      </c>
      <c r="M257" s="663">
        <v>1</v>
      </c>
      <c r="N257" s="664">
        <v>38.029726346925202</v>
      </c>
    </row>
    <row r="258" spans="1:14" ht="14.4" customHeight="1" x14ac:dyDescent="0.3">
      <c r="A258" s="659" t="s">
        <v>561</v>
      </c>
      <c r="B258" s="660" t="s">
        <v>562</v>
      </c>
      <c r="C258" s="661" t="s">
        <v>572</v>
      </c>
      <c r="D258" s="662" t="s">
        <v>2865</v>
      </c>
      <c r="E258" s="661" t="s">
        <v>584</v>
      </c>
      <c r="F258" s="662" t="s">
        <v>2869</v>
      </c>
      <c r="G258" s="661" t="s">
        <v>585</v>
      </c>
      <c r="H258" s="661" t="s">
        <v>1361</v>
      </c>
      <c r="I258" s="661" t="s">
        <v>1362</v>
      </c>
      <c r="J258" s="661" t="s">
        <v>1363</v>
      </c>
      <c r="K258" s="661" t="s">
        <v>1364</v>
      </c>
      <c r="L258" s="663">
        <v>28.89</v>
      </c>
      <c r="M258" s="663">
        <v>1</v>
      </c>
      <c r="N258" s="664">
        <v>28.89</v>
      </c>
    </row>
    <row r="259" spans="1:14" ht="14.4" customHeight="1" x14ac:dyDescent="0.3">
      <c r="A259" s="659" t="s">
        <v>561</v>
      </c>
      <c r="B259" s="660" t="s">
        <v>562</v>
      </c>
      <c r="C259" s="661" t="s">
        <v>572</v>
      </c>
      <c r="D259" s="662" t="s">
        <v>2865</v>
      </c>
      <c r="E259" s="661" t="s">
        <v>584</v>
      </c>
      <c r="F259" s="662" t="s">
        <v>2869</v>
      </c>
      <c r="G259" s="661" t="s">
        <v>585</v>
      </c>
      <c r="H259" s="661" t="s">
        <v>1365</v>
      </c>
      <c r="I259" s="661" t="s">
        <v>1366</v>
      </c>
      <c r="J259" s="661" t="s">
        <v>1367</v>
      </c>
      <c r="K259" s="661" t="s">
        <v>1368</v>
      </c>
      <c r="L259" s="663">
        <v>160.53</v>
      </c>
      <c r="M259" s="663">
        <v>1</v>
      </c>
      <c r="N259" s="664">
        <v>160.53</v>
      </c>
    </row>
    <row r="260" spans="1:14" ht="14.4" customHeight="1" x14ac:dyDescent="0.3">
      <c r="A260" s="659" t="s">
        <v>561</v>
      </c>
      <c r="B260" s="660" t="s">
        <v>562</v>
      </c>
      <c r="C260" s="661" t="s">
        <v>572</v>
      </c>
      <c r="D260" s="662" t="s">
        <v>2865</v>
      </c>
      <c r="E260" s="661" t="s">
        <v>584</v>
      </c>
      <c r="F260" s="662" t="s">
        <v>2869</v>
      </c>
      <c r="G260" s="661" t="s">
        <v>585</v>
      </c>
      <c r="H260" s="661" t="s">
        <v>753</v>
      </c>
      <c r="I260" s="661" t="s">
        <v>754</v>
      </c>
      <c r="J260" s="661" t="s">
        <v>755</v>
      </c>
      <c r="K260" s="661" t="s">
        <v>756</v>
      </c>
      <c r="L260" s="663">
        <v>117.09</v>
      </c>
      <c r="M260" s="663">
        <v>1</v>
      </c>
      <c r="N260" s="664">
        <v>117.09</v>
      </c>
    </row>
    <row r="261" spans="1:14" ht="14.4" customHeight="1" x14ac:dyDescent="0.3">
      <c r="A261" s="659" t="s">
        <v>561</v>
      </c>
      <c r="B261" s="660" t="s">
        <v>562</v>
      </c>
      <c r="C261" s="661" t="s">
        <v>572</v>
      </c>
      <c r="D261" s="662" t="s">
        <v>2865</v>
      </c>
      <c r="E261" s="661" t="s">
        <v>584</v>
      </c>
      <c r="F261" s="662" t="s">
        <v>2869</v>
      </c>
      <c r="G261" s="661" t="s">
        <v>585</v>
      </c>
      <c r="H261" s="661" t="s">
        <v>1369</v>
      </c>
      <c r="I261" s="661" t="s">
        <v>1370</v>
      </c>
      <c r="J261" s="661" t="s">
        <v>1371</v>
      </c>
      <c r="K261" s="661" t="s">
        <v>1372</v>
      </c>
      <c r="L261" s="663">
        <v>167.01708998366863</v>
      </c>
      <c r="M261" s="663">
        <v>3</v>
      </c>
      <c r="N261" s="664">
        <v>501.05126995100585</v>
      </c>
    </row>
    <row r="262" spans="1:14" ht="14.4" customHeight="1" x14ac:dyDescent="0.3">
      <c r="A262" s="659" t="s">
        <v>561</v>
      </c>
      <c r="B262" s="660" t="s">
        <v>562</v>
      </c>
      <c r="C262" s="661" t="s">
        <v>572</v>
      </c>
      <c r="D262" s="662" t="s">
        <v>2865</v>
      </c>
      <c r="E262" s="661" t="s">
        <v>584</v>
      </c>
      <c r="F262" s="662" t="s">
        <v>2869</v>
      </c>
      <c r="G262" s="661" t="s">
        <v>585</v>
      </c>
      <c r="H262" s="661" t="s">
        <v>757</v>
      </c>
      <c r="I262" s="661" t="s">
        <v>758</v>
      </c>
      <c r="J262" s="661" t="s">
        <v>759</v>
      </c>
      <c r="K262" s="661" t="s">
        <v>760</v>
      </c>
      <c r="L262" s="663">
        <v>28.320031457684291</v>
      </c>
      <c r="M262" s="663">
        <v>1</v>
      </c>
      <c r="N262" s="664">
        <v>28.320031457684291</v>
      </c>
    </row>
    <row r="263" spans="1:14" ht="14.4" customHeight="1" x14ac:dyDescent="0.3">
      <c r="A263" s="659" t="s">
        <v>561</v>
      </c>
      <c r="B263" s="660" t="s">
        <v>562</v>
      </c>
      <c r="C263" s="661" t="s">
        <v>572</v>
      </c>
      <c r="D263" s="662" t="s">
        <v>2865</v>
      </c>
      <c r="E263" s="661" t="s">
        <v>584</v>
      </c>
      <c r="F263" s="662" t="s">
        <v>2869</v>
      </c>
      <c r="G263" s="661" t="s">
        <v>585</v>
      </c>
      <c r="H263" s="661" t="s">
        <v>1373</v>
      </c>
      <c r="I263" s="661" t="s">
        <v>1374</v>
      </c>
      <c r="J263" s="661" t="s">
        <v>1375</v>
      </c>
      <c r="K263" s="661" t="s">
        <v>1376</v>
      </c>
      <c r="L263" s="663">
        <v>27.495052033307363</v>
      </c>
      <c r="M263" s="663">
        <v>2</v>
      </c>
      <c r="N263" s="664">
        <v>54.990104066614727</v>
      </c>
    </row>
    <row r="264" spans="1:14" ht="14.4" customHeight="1" x14ac:dyDescent="0.3">
      <c r="A264" s="659" t="s">
        <v>561</v>
      </c>
      <c r="B264" s="660" t="s">
        <v>562</v>
      </c>
      <c r="C264" s="661" t="s">
        <v>572</v>
      </c>
      <c r="D264" s="662" t="s">
        <v>2865</v>
      </c>
      <c r="E264" s="661" t="s">
        <v>584</v>
      </c>
      <c r="F264" s="662" t="s">
        <v>2869</v>
      </c>
      <c r="G264" s="661" t="s">
        <v>585</v>
      </c>
      <c r="H264" s="661" t="s">
        <v>1377</v>
      </c>
      <c r="I264" s="661" t="s">
        <v>237</v>
      </c>
      <c r="J264" s="661" t="s">
        <v>1378</v>
      </c>
      <c r="K264" s="661"/>
      <c r="L264" s="663">
        <v>639.01</v>
      </c>
      <c r="M264" s="663">
        <v>1</v>
      </c>
      <c r="N264" s="664">
        <v>639.01</v>
      </c>
    </row>
    <row r="265" spans="1:14" ht="14.4" customHeight="1" x14ac:dyDescent="0.3">
      <c r="A265" s="659" t="s">
        <v>561</v>
      </c>
      <c r="B265" s="660" t="s">
        <v>562</v>
      </c>
      <c r="C265" s="661" t="s">
        <v>572</v>
      </c>
      <c r="D265" s="662" t="s">
        <v>2865</v>
      </c>
      <c r="E265" s="661" t="s">
        <v>584</v>
      </c>
      <c r="F265" s="662" t="s">
        <v>2869</v>
      </c>
      <c r="G265" s="661" t="s">
        <v>585</v>
      </c>
      <c r="H265" s="661" t="s">
        <v>1379</v>
      </c>
      <c r="I265" s="661" t="s">
        <v>237</v>
      </c>
      <c r="J265" s="661" t="s">
        <v>1380</v>
      </c>
      <c r="K265" s="661"/>
      <c r="L265" s="663">
        <v>97.320320781083382</v>
      </c>
      <c r="M265" s="663">
        <v>41</v>
      </c>
      <c r="N265" s="664">
        <v>3990.1331520244185</v>
      </c>
    </row>
    <row r="266" spans="1:14" ht="14.4" customHeight="1" x14ac:dyDescent="0.3">
      <c r="A266" s="659" t="s">
        <v>561</v>
      </c>
      <c r="B266" s="660" t="s">
        <v>562</v>
      </c>
      <c r="C266" s="661" t="s">
        <v>572</v>
      </c>
      <c r="D266" s="662" t="s">
        <v>2865</v>
      </c>
      <c r="E266" s="661" t="s">
        <v>584</v>
      </c>
      <c r="F266" s="662" t="s">
        <v>2869</v>
      </c>
      <c r="G266" s="661" t="s">
        <v>585</v>
      </c>
      <c r="H266" s="661" t="s">
        <v>761</v>
      </c>
      <c r="I266" s="661" t="s">
        <v>237</v>
      </c>
      <c r="J266" s="661" t="s">
        <v>762</v>
      </c>
      <c r="K266" s="661"/>
      <c r="L266" s="663">
        <v>198.16979825853286</v>
      </c>
      <c r="M266" s="663">
        <v>2</v>
      </c>
      <c r="N266" s="664">
        <v>396.33959651706573</v>
      </c>
    </row>
    <row r="267" spans="1:14" ht="14.4" customHeight="1" x14ac:dyDescent="0.3">
      <c r="A267" s="659" t="s">
        <v>561</v>
      </c>
      <c r="B267" s="660" t="s">
        <v>562</v>
      </c>
      <c r="C267" s="661" t="s">
        <v>572</v>
      </c>
      <c r="D267" s="662" t="s">
        <v>2865</v>
      </c>
      <c r="E267" s="661" t="s">
        <v>584</v>
      </c>
      <c r="F267" s="662" t="s">
        <v>2869</v>
      </c>
      <c r="G267" s="661" t="s">
        <v>585</v>
      </c>
      <c r="H267" s="661" t="s">
        <v>1381</v>
      </c>
      <c r="I267" s="661" t="s">
        <v>237</v>
      </c>
      <c r="J267" s="661" t="s">
        <v>1382</v>
      </c>
      <c r="K267" s="661"/>
      <c r="L267" s="663">
        <v>40.501685953559722</v>
      </c>
      <c r="M267" s="663">
        <v>6</v>
      </c>
      <c r="N267" s="664">
        <v>243.01011572135832</v>
      </c>
    </row>
    <row r="268" spans="1:14" ht="14.4" customHeight="1" x14ac:dyDescent="0.3">
      <c r="A268" s="659" t="s">
        <v>561</v>
      </c>
      <c r="B268" s="660" t="s">
        <v>562</v>
      </c>
      <c r="C268" s="661" t="s">
        <v>572</v>
      </c>
      <c r="D268" s="662" t="s">
        <v>2865</v>
      </c>
      <c r="E268" s="661" t="s">
        <v>584</v>
      </c>
      <c r="F268" s="662" t="s">
        <v>2869</v>
      </c>
      <c r="G268" s="661" t="s">
        <v>585</v>
      </c>
      <c r="H268" s="661" t="s">
        <v>763</v>
      </c>
      <c r="I268" s="661" t="s">
        <v>237</v>
      </c>
      <c r="J268" s="661" t="s">
        <v>764</v>
      </c>
      <c r="K268" s="661"/>
      <c r="L268" s="663">
        <v>146.10999999999996</v>
      </c>
      <c r="M268" s="663">
        <v>1</v>
      </c>
      <c r="N268" s="664">
        <v>146.10999999999996</v>
      </c>
    </row>
    <row r="269" spans="1:14" ht="14.4" customHeight="1" x14ac:dyDescent="0.3">
      <c r="A269" s="659" t="s">
        <v>561</v>
      </c>
      <c r="B269" s="660" t="s">
        <v>562</v>
      </c>
      <c r="C269" s="661" t="s">
        <v>572</v>
      </c>
      <c r="D269" s="662" t="s">
        <v>2865</v>
      </c>
      <c r="E269" s="661" t="s">
        <v>584</v>
      </c>
      <c r="F269" s="662" t="s">
        <v>2869</v>
      </c>
      <c r="G269" s="661" t="s">
        <v>585</v>
      </c>
      <c r="H269" s="661" t="s">
        <v>765</v>
      </c>
      <c r="I269" s="661" t="s">
        <v>237</v>
      </c>
      <c r="J269" s="661" t="s">
        <v>766</v>
      </c>
      <c r="K269" s="661"/>
      <c r="L269" s="663">
        <v>99.844415801331351</v>
      </c>
      <c r="M269" s="663">
        <v>23</v>
      </c>
      <c r="N269" s="664">
        <v>2296.4215634306211</v>
      </c>
    </row>
    <row r="270" spans="1:14" ht="14.4" customHeight="1" x14ac:dyDescent="0.3">
      <c r="A270" s="659" t="s">
        <v>561</v>
      </c>
      <c r="B270" s="660" t="s">
        <v>562</v>
      </c>
      <c r="C270" s="661" t="s">
        <v>572</v>
      </c>
      <c r="D270" s="662" t="s">
        <v>2865</v>
      </c>
      <c r="E270" s="661" t="s">
        <v>584</v>
      </c>
      <c r="F270" s="662" t="s">
        <v>2869</v>
      </c>
      <c r="G270" s="661" t="s">
        <v>585</v>
      </c>
      <c r="H270" s="661" t="s">
        <v>1383</v>
      </c>
      <c r="I270" s="661" t="s">
        <v>237</v>
      </c>
      <c r="J270" s="661" t="s">
        <v>1384</v>
      </c>
      <c r="K270" s="661"/>
      <c r="L270" s="663">
        <v>97.320308268392012</v>
      </c>
      <c r="M270" s="663">
        <v>6</v>
      </c>
      <c r="N270" s="664">
        <v>583.92184961035207</v>
      </c>
    </row>
    <row r="271" spans="1:14" ht="14.4" customHeight="1" x14ac:dyDescent="0.3">
      <c r="A271" s="659" t="s">
        <v>561</v>
      </c>
      <c r="B271" s="660" t="s">
        <v>562</v>
      </c>
      <c r="C271" s="661" t="s">
        <v>572</v>
      </c>
      <c r="D271" s="662" t="s">
        <v>2865</v>
      </c>
      <c r="E271" s="661" t="s">
        <v>584</v>
      </c>
      <c r="F271" s="662" t="s">
        <v>2869</v>
      </c>
      <c r="G271" s="661" t="s">
        <v>585</v>
      </c>
      <c r="H271" s="661" t="s">
        <v>767</v>
      </c>
      <c r="I271" s="661" t="s">
        <v>768</v>
      </c>
      <c r="J271" s="661" t="s">
        <v>769</v>
      </c>
      <c r="K271" s="661" t="s">
        <v>770</v>
      </c>
      <c r="L271" s="663">
        <v>26.909967170801536</v>
      </c>
      <c r="M271" s="663">
        <v>6</v>
      </c>
      <c r="N271" s="664">
        <v>161.45980302480922</v>
      </c>
    </row>
    <row r="272" spans="1:14" ht="14.4" customHeight="1" x14ac:dyDescent="0.3">
      <c r="A272" s="659" t="s">
        <v>561</v>
      </c>
      <c r="B272" s="660" t="s">
        <v>562</v>
      </c>
      <c r="C272" s="661" t="s">
        <v>572</v>
      </c>
      <c r="D272" s="662" t="s">
        <v>2865</v>
      </c>
      <c r="E272" s="661" t="s">
        <v>584</v>
      </c>
      <c r="F272" s="662" t="s">
        <v>2869</v>
      </c>
      <c r="G272" s="661" t="s">
        <v>585</v>
      </c>
      <c r="H272" s="661" t="s">
        <v>771</v>
      </c>
      <c r="I272" s="661" t="s">
        <v>772</v>
      </c>
      <c r="J272" s="661" t="s">
        <v>773</v>
      </c>
      <c r="K272" s="661" t="s">
        <v>774</v>
      </c>
      <c r="L272" s="663">
        <v>63.715119457280508</v>
      </c>
      <c r="M272" s="663">
        <v>2</v>
      </c>
      <c r="N272" s="664">
        <v>127.43023891456102</v>
      </c>
    </row>
    <row r="273" spans="1:14" ht="14.4" customHeight="1" x14ac:dyDescent="0.3">
      <c r="A273" s="659" t="s">
        <v>561</v>
      </c>
      <c r="B273" s="660" t="s">
        <v>562</v>
      </c>
      <c r="C273" s="661" t="s">
        <v>572</v>
      </c>
      <c r="D273" s="662" t="s">
        <v>2865</v>
      </c>
      <c r="E273" s="661" t="s">
        <v>584</v>
      </c>
      <c r="F273" s="662" t="s">
        <v>2869</v>
      </c>
      <c r="G273" s="661" t="s">
        <v>585</v>
      </c>
      <c r="H273" s="661" t="s">
        <v>1385</v>
      </c>
      <c r="I273" s="661" t="s">
        <v>237</v>
      </c>
      <c r="J273" s="661" t="s">
        <v>1386</v>
      </c>
      <c r="K273" s="661" t="s">
        <v>1387</v>
      </c>
      <c r="L273" s="663">
        <v>40.429998876226186</v>
      </c>
      <c r="M273" s="663">
        <v>4</v>
      </c>
      <c r="N273" s="664">
        <v>161.71999550490474</v>
      </c>
    </row>
    <row r="274" spans="1:14" ht="14.4" customHeight="1" x14ac:dyDescent="0.3">
      <c r="A274" s="659" t="s">
        <v>561</v>
      </c>
      <c r="B274" s="660" t="s">
        <v>562</v>
      </c>
      <c r="C274" s="661" t="s">
        <v>572</v>
      </c>
      <c r="D274" s="662" t="s">
        <v>2865</v>
      </c>
      <c r="E274" s="661" t="s">
        <v>584</v>
      </c>
      <c r="F274" s="662" t="s">
        <v>2869</v>
      </c>
      <c r="G274" s="661" t="s">
        <v>585</v>
      </c>
      <c r="H274" s="661" t="s">
        <v>1388</v>
      </c>
      <c r="I274" s="661" t="s">
        <v>1389</v>
      </c>
      <c r="J274" s="661" t="s">
        <v>1390</v>
      </c>
      <c r="K274" s="661" t="s">
        <v>1391</v>
      </c>
      <c r="L274" s="663">
        <v>122.16030166740568</v>
      </c>
      <c r="M274" s="663">
        <v>3</v>
      </c>
      <c r="N274" s="664">
        <v>366.48090500221701</v>
      </c>
    </row>
    <row r="275" spans="1:14" ht="14.4" customHeight="1" x14ac:dyDescent="0.3">
      <c r="A275" s="659" t="s">
        <v>561</v>
      </c>
      <c r="B275" s="660" t="s">
        <v>562</v>
      </c>
      <c r="C275" s="661" t="s">
        <v>572</v>
      </c>
      <c r="D275" s="662" t="s">
        <v>2865</v>
      </c>
      <c r="E275" s="661" t="s">
        <v>584</v>
      </c>
      <c r="F275" s="662" t="s">
        <v>2869</v>
      </c>
      <c r="G275" s="661" t="s">
        <v>585</v>
      </c>
      <c r="H275" s="661" t="s">
        <v>1392</v>
      </c>
      <c r="I275" s="661" t="s">
        <v>1393</v>
      </c>
      <c r="J275" s="661" t="s">
        <v>1394</v>
      </c>
      <c r="K275" s="661" t="s">
        <v>1395</v>
      </c>
      <c r="L275" s="663">
        <v>71.740095259141441</v>
      </c>
      <c r="M275" s="663">
        <v>2</v>
      </c>
      <c r="N275" s="664">
        <v>143.48019051828288</v>
      </c>
    </row>
    <row r="276" spans="1:14" ht="14.4" customHeight="1" x14ac:dyDescent="0.3">
      <c r="A276" s="659" t="s">
        <v>561</v>
      </c>
      <c r="B276" s="660" t="s">
        <v>562</v>
      </c>
      <c r="C276" s="661" t="s">
        <v>572</v>
      </c>
      <c r="D276" s="662" t="s">
        <v>2865</v>
      </c>
      <c r="E276" s="661" t="s">
        <v>584</v>
      </c>
      <c r="F276" s="662" t="s">
        <v>2869</v>
      </c>
      <c r="G276" s="661" t="s">
        <v>585</v>
      </c>
      <c r="H276" s="661" t="s">
        <v>783</v>
      </c>
      <c r="I276" s="661" t="s">
        <v>784</v>
      </c>
      <c r="J276" s="661" t="s">
        <v>785</v>
      </c>
      <c r="K276" s="661" t="s">
        <v>786</v>
      </c>
      <c r="L276" s="663">
        <v>79.390416666666667</v>
      </c>
      <c r="M276" s="663">
        <v>6</v>
      </c>
      <c r="N276" s="664">
        <v>476.34249999999997</v>
      </c>
    </row>
    <row r="277" spans="1:14" ht="14.4" customHeight="1" x14ac:dyDescent="0.3">
      <c r="A277" s="659" t="s">
        <v>561</v>
      </c>
      <c r="B277" s="660" t="s">
        <v>562</v>
      </c>
      <c r="C277" s="661" t="s">
        <v>572</v>
      </c>
      <c r="D277" s="662" t="s">
        <v>2865</v>
      </c>
      <c r="E277" s="661" t="s">
        <v>584</v>
      </c>
      <c r="F277" s="662" t="s">
        <v>2869</v>
      </c>
      <c r="G277" s="661" t="s">
        <v>585</v>
      </c>
      <c r="H277" s="661" t="s">
        <v>1396</v>
      </c>
      <c r="I277" s="661" t="s">
        <v>1397</v>
      </c>
      <c r="J277" s="661" t="s">
        <v>755</v>
      </c>
      <c r="K277" s="661" t="s">
        <v>1398</v>
      </c>
      <c r="L277" s="663">
        <v>179.41439523899237</v>
      </c>
      <c r="M277" s="663">
        <v>5</v>
      </c>
      <c r="N277" s="664">
        <v>897.07197619496185</v>
      </c>
    </row>
    <row r="278" spans="1:14" ht="14.4" customHeight="1" x14ac:dyDescent="0.3">
      <c r="A278" s="659" t="s">
        <v>561</v>
      </c>
      <c r="B278" s="660" t="s">
        <v>562</v>
      </c>
      <c r="C278" s="661" t="s">
        <v>572</v>
      </c>
      <c r="D278" s="662" t="s">
        <v>2865</v>
      </c>
      <c r="E278" s="661" t="s">
        <v>584</v>
      </c>
      <c r="F278" s="662" t="s">
        <v>2869</v>
      </c>
      <c r="G278" s="661" t="s">
        <v>585</v>
      </c>
      <c r="H278" s="661" t="s">
        <v>797</v>
      </c>
      <c r="I278" s="661" t="s">
        <v>798</v>
      </c>
      <c r="J278" s="661" t="s">
        <v>799</v>
      </c>
      <c r="K278" s="661" t="s">
        <v>800</v>
      </c>
      <c r="L278" s="663">
        <v>64.540000000000006</v>
      </c>
      <c r="M278" s="663">
        <v>2</v>
      </c>
      <c r="N278" s="664">
        <v>129.08000000000001</v>
      </c>
    </row>
    <row r="279" spans="1:14" ht="14.4" customHeight="1" x14ac:dyDescent="0.3">
      <c r="A279" s="659" t="s">
        <v>561</v>
      </c>
      <c r="B279" s="660" t="s">
        <v>562</v>
      </c>
      <c r="C279" s="661" t="s">
        <v>572</v>
      </c>
      <c r="D279" s="662" t="s">
        <v>2865</v>
      </c>
      <c r="E279" s="661" t="s">
        <v>584</v>
      </c>
      <c r="F279" s="662" t="s">
        <v>2869</v>
      </c>
      <c r="G279" s="661" t="s">
        <v>585</v>
      </c>
      <c r="H279" s="661" t="s">
        <v>1399</v>
      </c>
      <c r="I279" s="661" t="s">
        <v>1400</v>
      </c>
      <c r="J279" s="661" t="s">
        <v>1401</v>
      </c>
      <c r="K279" s="661" t="s">
        <v>663</v>
      </c>
      <c r="L279" s="663">
        <v>102.879989363951</v>
      </c>
      <c r="M279" s="663">
        <v>1</v>
      </c>
      <c r="N279" s="664">
        <v>102.879989363951</v>
      </c>
    </row>
    <row r="280" spans="1:14" ht="14.4" customHeight="1" x14ac:dyDescent="0.3">
      <c r="A280" s="659" t="s">
        <v>561</v>
      </c>
      <c r="B280" s="660" t="s">
        <v>562</v>
      </c>
      <c r="C280" s="661" t="s">
        <v>572</v>
      </c>
      <c r="D280" s="662" t="s">
        <v>2865</v>
      </c>
      <c r="E280" s="661" t="s">
        <v>584</v>
      </c>
      <c r="F280" s="662" t="s">
        <v>2869</v>
      </c>
      <c r="G280" s="661" t="s">
        <v>585</v>
      </c>
      <c r="H280" s="661" t="s">
        <v>1402</v>
      </c>
      <c r="I280" s="661" t="s">
        <v>1403</v>
      </c>
      <c r="J280" s="661" t="s">
        <v>795</v>
      </c>
      <c r="K280" s="661" t="s">
        <v>1404</v>
      </c>
      <c r="L280" s="663">
        <v>28.112840414135686</v>
      </c>
      <c r="M280" s="663">
        <v>14</v>
      </c>
      <c r="N280" s="664">
        <v>393.5797657978996</v>
      </c>
    </row>
    <row r="281" spans="1:14" ht="14.4" customHeight="1" x14ac:dyDescent="0.3">
      <c r="A281" s="659" t="s">
        <v>561</v>
      </c>
      <c r="B281" s="660" t="s">
        <v>562</v>
      </c>
      <c r="C281" s="661" t="s">
        <v>572</v>
      </c>
      <c r="D281" s="662" t="s">
        <v>2865</v>
      </c>
      <c r="E281" s="661" t="s">
        <v>584</v>
      </c>
      <c r="F281" s="662" t="s">
        <v>2869</v>
      </c>
      <c r="G281" s="661" t="s">
        <v>585</v>
      </c>
      <c r="H281" s="661" t="s">
        <v>1405</v>
      </c>
      <c r="I281" s="661" t="s">
        <v>1406</v>
      </c>
      <c r="J281" s="661" t="s">
        <v>1407</v>
      </c>
      <c r="K281" s="661" t="s">
        <v>1408</v>
      </c>
      <c r="L281" s="663">
        <v>235.13112149465854</v>
      </c>
      <c r="M281" s="663">
        <v>1</v>
      </c>
      <c r="N281" s="664">
        <v>235.13112149465854</v>
      </c>
    </row>
    <row r="282" spans="1:14" ht="14.4" customHeight="1" x14ac:dyDescent="0.3">
      <c r="A282" s="659" t="s">
        <v>561</v>
      </c>
      <c r="B282" s="660" t="s">
        <v>562</v>
      </c>
      <c r="C282" s="661" t="s">
        <v>572</v>
      </c>
      <c r="D282" s="662" t="s">
        <v>2865</v>
      </c>
      <c r="E282" s="661" t="s">
        <v>584</v>
      </c>
      <c r="F282" s="662" t="s">
        <v>2869</v>
      </c>
      <c r="G282" s="661" t="s">
        <v>585</v>
      </c>
      <c r="H282" s="661" t="s">
        <v>1409</v>
      </c>
      <c r="I282" s="661" t="s">
        <v>1410</v>
      </c>
      <c r="J282" s="661" t="s">
        <v>1411</v>
      </c>
      <c r="K282" s="661" t="s">
        <v>1412</v>
      </c>
      <c r="L282" s="663">
        <v>274.09000000000003</v>
      </c>
      <c r="M282" s="663">
        <v>1</v>
      </c>
      <c r="N282" s="664">
        <v>274.09000000000003</v>
      </c>
    </row>
    <row r="283" spans="1:14" ht="14.4" customHeight="1" x14ac:dyDescent="0.3">
      <c r="A283" s="659" t="s">
        <v>561</v>
      </c>
      <c r="B283" s="660" t="s">
        <v>562</v>
      </c>
      <c r="C283" s="661" t="s">
        <v>572</v>
      </c>
      <c r="D283" s="662" t="s">
        <v>2865</v>
      </c>
      <c r="E283" s="661" t="s">
        <v>584</v>
      </c>
      <c r="F283" s="662" t="s">
        <v>2869</v>
      </c>
      <c r="G283" s="661" t="s">
        <v>585</v>
      </c>
      <c r="H283" s="661" t="s">
        <v>1413</v>
      </c>
      <c r="I283" s="661" t="s">
        <v>1414</v>
      </c>
      <c r="J283" s="661" t="s">
        <v>1415</v>
      </c>
      <c r="K283" s="661" t="s">
        <v>1072</v>
      </c>
      <c r="L283" s="663">
        <v>120.27999999999997</v>
      </c>
      <c r="M283" s="663">
        <v>2</v>
      </c>
      <c r="N283" s="664">
        <v>240.55999999999995</v>
      </c>
    </row>
    <row r="284" spans="1:14" ht="14.4" customHeight="1" x14ac:dyDescent="0.3">
      <c r="A284" s="659" t="s">
        <v>561</v>
      </c>
      <c r="B284" s="660" t="s">
        <v>562</v>
      </c>
      <c r="C284" s="661" t="s">
        <v>572</v>
      </c>
      <c r="D284" s="662" t="s">
        <v>2865</v>
      </c>
      <c r="E284" s="661" t="s">
        <v>584</v>
      </c>
      <c r="F284" s="662" t="s">
        <v>2869</v>
      </c>
      <c r="G284" s="661" t="s">
        <v>585</v>
      </c>
      <c r="H284" s="661" t="s">
        <v>801</v>
      </c>
      <c r="I284" s="661" t="s">
        <v>802</v>
      </c>
      <c r="J284" s="661" t="s">
        <v>803</v>
      </c>
      <c r="K284" s="661" t="s">
        <v>804</v>
      </c>
      <c r="L284" s="663">
        <v>215.78264339842607</v>
      </c>
      <c r="M284" s="663">
        <v>7</v>
      </c>
      <c r="N284" s="664">
        <v>1510.4785037889826</v>
      </c>
    </row>
    <row r="285" spans="1:14" ht="14.4" customHeight="1" x14ac:dyDescent="0.3">
      <c r="A285" s="659" t="s">
        <v>561</v>
      </c>
      <c r="B285" s="660" t="s">
        <v>562</v>
      </c>
      <c r="C285" s="661" t="s">
        <v>572</v>
      </c>
      <c r="D285" s="662" t="s">
        <v>2865</v>
      </c>
      <c r="E285" s="661" t="s">
        <v>584</v>
      </c>
      <c r="F285" s="662" t="s">
        <v>2869</v>
      </c>
      <c r="G285" s="661" t="s">
        <v>585</v>
      </c>
      <c r="H285" s="661" t="s">
        <v>805</v>
      </c>
      <c r="I285" s="661" t="s">
        <v>237</v>
      </c>
      <c r="J285" s="661" t="s">
        <v>806</v>
      </c>
      <c r="K285" s="661"/>
      <c r="L285" s="663">
        <v>157.44000000000003</v>
      </c>
      <c r="M285" s="663">
        <v>3</v>
      </c>
      <c r="N285" s="664">
        <v>472.32000000000005</v>
      </c>
    </row>
    <row r="286" spans="1:14" ht="14.4" customHeight="1" x14ac:dyDescent="0.3">
      <c r="A286" s="659" t="s">
        <v>561</v>
      </c>
      <c r="B286" s="660" t="s">
        <v>562</v>
      </c>
      <c r="C286" s="661" t="s">
        <v>572</v>
      </c>
      <c r="D286" s="662" t="s">
        <v>2865</v>
      </c>
      <c r="E286" s="661" t="s">
        <v>584</v>
      </c>
      <c r="F286" s="662" t="s">
        <v>2869</v>
      </c>
      <c r="G286" s="661" t="s">
        <v>585</v>
      </c>
      <c r="H286" s="661" t="s">
        <v>807</v>
      </c>
      <c r="I286" s="661" t="s">
        <v>237</v>
      </c>
      <c r="J286" s="661" t="s">
        <v>808</v>
      </c>
      <c r="K286" s="661"/>
      <c r="L286" s="663">
        <v>99.052569820758819</v>
      </c>
      <c r="M286" s="663">
        <v>4</v>
      </c>
      <c r="N286" s="664">
        <v>396.21027928303528</v>
      </c>
    </row>
    <row r="287" spans="1:14" ht="14.4" customHeight="1" x14ac:dyDescent="0.3">
      <c r="A287" s="659" t="s">
        <v>561</v>
      </c>
      <c r="B287" s="660" t="s">
        <v>562</v>
      </c>
      <c r="C287" s="661" t="s">
        <v>572</v>
      </c>
      <c r="D287" s="662" t="s">
        <v>2865</v>
      </c>
      <c r="E287" s="661" t="s">
        <v>584</v>
      </c>
      <c r="F287" s="662" t="s">
        <v>2869</v>
      </c>
      <c r="G287" s="661" t="s">
        <v>585</v>
      </c>
      <c r="H287" s="661" t="s">
        <v>1416</v>
      </c>
      <c r="I287" s="661" t="s">
        <v>1417</v>
      </c>
      <c r="J287" s="661" t="s">
        <v>1418</v>
      </c>
      <c r="K287" s="661" t="s">
        <v>1419</v>
      </c>
      <c r="L287" s="663">
        <v>59.890000000000008</v>
      </c>
      <c r="M287" s="663">
        <v>2</v>
      </c>
      <c r="N287" s="664">
        <v>119.78000000000002</v>
      </c>
    </row>
    <row r="288" spans="1:14" ht="14.4" customHeight="1" x14ac:dyDescent="0.3">
      <c r="A288" s="659" t="s">
        <v>561</v>
      </c>
      <c r="B288" s="660" t="s">
        <v>562</v>
      </c>
      <c r="C288" s="661" t="s">
        <v>572</v>
      </c>
      <c r="D288" s="662" t="s">
        <v>2865</v>
      </c>
      <c r="E288" s="661" t="s">
        <v>584</v>
      </c>
      <c r="F288" s="662" t="s">
        <v>2869</v>
      </c>
      <c r="G288" s="661" t="s">
        <v>585</v>
      </c>
      <c r="H288" s="661" t="s">
        <v>809</v>
      </c>
      <c r="I288" s="661" t="s">
        <v>810</v>
      </c>
      <c r="J288" s="661" t="s">
        <v>811</v>
      </c>
      <c r="K288" s="661" t="s">
        <v>812</v>
      </c>
      <c r="L288" s="663">
        <v>44.09</v>
      </c>
      <c r="M288" s="663">
        <v>1</v>
      </c>
      <c r="N288" s="664">
        <v>44.09</v>
      </c>
    </row>
    <row r="289" spans="1:14" ht="14.4" customHeight="1" x14ac:dyDescent="0.3">
      <c r="A289" s="659" t="s">
        <v>561</v>
      </c>
      <c r="B289" s="660" t="s">
        <v>562</v>
      </c>
      <c r="C289" s="661" t="s">
        <v>572</v>
      </c>
      <c r="D289" s="662" t="s">
        <v>2865</v>
      </c>
      <c r="E289" s="661" t="s">
        <v>584</v>
      </c>
      <c r="F289" s="662" t="s">
        <v>2869</v>
      </c>
      <c r="G289" s="661" t="s">
        <v>585</v>
      </c>
      <c r="H289" s="661" t="s">
        <v>1420</v>
      </c>
      <c r="I289" s="661" t="s">
        <v>1421</v>
      </c>
      <c r="J289" s="661" t="s">
        <v>1422</v>
      </c>
      <c r="K289" s="661" t="s">
        <v>879</v>
      </c>
      <c r="L289" s="663">
        <v>63.480607992600255</v>
      </c>
      <c r="M289" s="663">
        <v>1</v>
      </c>
      <c r="N289" s="664">
        <v>63.480607992600255</v>
      </c>
    </row>
    <row r="290" spans="1:14" ht="14.4" customHeight="1" x14ac:dyDescent="0.3">
      <c r="A290" s="659" t="s">
        <v>561</v>
      </c>
      <c r="B290" s="660" t="s">
        <v>562</v>
      </c>
      <c r="C290" s="661" t="s">
        <v>572</v>
      </c>
      <c r="D290" s="662" t="s">
        <v>2865</v>
      </c>
      <c r="E290" s="661" t="s">
        <v>584</v>
      </c>
      <c r="F290" s="662" t="s">
        <v>2869</v>
      </c>
      <c r="G290" s="661" t="s">
        <v>585</v>
      </c>
      <c r="H290" s="661" t="s">
        <v>816</v>
      </c>
      <c r="I290" s="661" t="s">
        <v>817</v>
      </c>
      <c r="J290" s="661" t="s">
        <v>818</v>
      </c>
      <c r="K290" s="661" t="s">
        <v>819</v>
      </c>
      <c r="L290" s="663">
        <v>48.66</v>
      </c>
      <c r="M290" s="663">
        <v>1</v>
      </c>
      <c r="N290" s="664">
        <v>48.66</v>
      </c>
    </row>
    <row r="291" spans="1:14" ht="14.4" customHeight="1" x14ac:dyDescent="0.3">
      <c r="A291" s="659" t="s">
        <v>561</v>
      </c>
      <c r="B291" s="660" t="s">
        <v>562</v>
      </c>
      <c r="C291" s="661" t="s">
        <v>572</v>
      </c>
      <c r="D291" s="662" t="s">
        <v>2865</v>
      </c>
      <c r="E291" s="661" t="s">
        <v>584</v>
      </c>
      <c r="F291" s="662" t="s">
        <v>2869</v>
      </c>
      <c r="G291" s="661" t="s">
        <v>585</v>
      </c>
      <c r="H291" s="661" t="s">
        <v>1423</v>
      </c>
      <c r="I291" s="661" t="s">
        <v>1424</v>
      </c>
      <c r="J291" s="661" t="s">
        <v>1425</v>
      </c>
      <c r="K291" s="661" t="s">
        <v>1426</v>
      </c>
      <c r="L291" s="663">
        <v>57.319868081315555</v>
      </c>
      <c r="M291" s="663">
        <v>1</v>
      </c>
      <c r="N291" s="664">
        <v>57.319868081315555</v>
      </c>
    </row>
    <row r="292" spans="1:14" ht="14.4" customHeight="1" x14ac:dyDescent="0.3">
      <c r="A292" s="659" t="s">
        <v>561</v>
      </c>
      <c r="B292" s="660" t="s">
        <v>562</v>
      </c>
      <c r="C292" s="661" t="s">
        <v>572</v>
      </c>
      <c r="D292" s="662" t="s">
        <v>2865</v>
      </c>
      <c r="E292" s="661" t="s">
        <v>584</v>
      </c>
      <c r="F292" s="662" t="s">
        <v>2869</v>
      </c>
      <c r="G292" s="661" t="s">
        <v>585</v>
      </c>
      <c r="H292" s="661" t="s">
        <v>1427</v>
      </c>
      <c r="I292" s="661" t="s">
        <v>1428</v>
      </c>
      <c r="J292" s="661" t="s">
        <v>1429</v>
      </c>
      <c r="K292" s="661" t="s">
        <v>1430</v>
      </c>
      <c r="L292" s="663">
        <v>79.600188073183162</v>
      </c>
      <c r="M292" s="663">
        <v>1</v>
      </c>
      <c r="N292" s="664">
        <v>79.600188073183162</v>
      </c>
    </row>
    <row r="293" spans="1:14" ht="14.4" customHeight="1" x14ac:dyDescent="0.3">
      <c r="A293" s="659" t="s">
        <v>561</v>
      </c>
      <c r="B293" s="660" t="s">
        <v>562</v>
      </c>
      <c r="C293" s="661" t="s">
        <v>572</v>
      </c>
      <c r="D293" s="662" t="s">
        <v>2865</v>
      </c>
      <c r="E293" s="661" t="s">
        <v>584</v>
      </c>
      <c r="F293" s="662" t="s">
        <v>2869</v>
      </c>
      <c r="G293" s="661" t="s">
        <v>585</v>
      </c>
      <c r="H293" s="661" t="s">
        <v>824</v>
      </c>
      <c r="I293" s="661" t="s">
        <v>825</v>
      </c>
      <c r="J293" s="661" t="s">
        <v>826</v>
      </c>
      <c r="K293" s="661" t="s">
        <v>827</v>
      </c>
      <c r="L293" s="663">
        <v>707</v>
      </c>
      <c r="M293" s="663">
        <v>3</v>
      </c>
      <c r="N293" s="664">
        <v>2121</v>
      </c>
    </row>
    <row r="294" spans="1:14" ht="14.4" customHeight="1" x14ac:dyDescent="0.3">
      <c r="A294" s="659" t="s">
        <v>561</v>
      </c>
      <c r="B294" s="660" t="s">
        <v>562</v>
      </c>
      <c r="C294" s="661" t="s">
        <v>572</v>
      </c>
      <c r="D294" s="662" t="s">
        <v>2865</v>
      </c>
      <c r="E294" s="661" t="s">
        <v>584</v>
      </c>
      <c r="F294" s="662" t="s">
        <v>2869</v>
      </c>
      <c r="G294" s="661" t="s">
        <v>585</v>
      </c>
      <c r="H294" s="661" t="s">
        <v>828</v>
      </c>
      <c r="I294" s="661" t="s">
        <v>829</v>
      </c>
      <c r="J294" s="661" t="s">
        <v>830</v>
      </c>
      <c r="K294" s="661" t="s">
        <v>831</v>
      </c>
      <c r="L294" s="663">
        <v>1665.1925608084591</v>
      </c>
      <c r="M294" s="663">
        <v>7</v>
      </c>
      <c r="N294" s="664">
        <v>11656.347925659215</v>
      </c>
    </row>
    <row r="295" spans="1:14" ht="14.4" customHeight="1" x14ac:dyDescent="0.3">
      <c r="A295" s="659" t="s">
        <v>561</v>
      </c>
      <c r="B295" s="660" t="s">
        <v>562</v>
      </c>
      <c r="C295" s="661" t="s">
        <v>572</v>
      </c>
      <c r="D295" s="662" t="s">
        <v>2865</v>
      </c>
      <c r="E295" s="661" t="s">
        <v>584</v>
      </c>
      <c r="F295" s="662" t="s">
        <v>2869</v>
      </c>
      <c r="G295" s="661" t="s">
        <v>585</v>
      </c>
      <c r="H295" s="661" t="s">
        <v>1431</v>
      </c>
      <c r="I295" s="661" t="s">
        <v>1432</v>
      </c>
      <c r="J295" s="661" t="s">
        <v>1433</v>
      </c>
      <c r="K295" s="661" t="s">
        <v>1434</v>
      </c>
      <c r="L295" s="663">
        <v>119.39012948778088</v>
      </c>
      <c r="M295" s="663">
        <v>5</v>
      </c>
      <c r="N295" s="664">
        <v>596.95064743890441</v>
      </c>
    </row>
    <row r="296" spans="1:14" ht="14.4" customHeight="1" x14ac:dyDescent="0.3">
      <c r="A296" s="659" t="s">
        <v>561</v>
      </c>
      <c r="B296" s="660" t="s">
        <v>562</v>
      </c>
      <c r="C296" s="661" t="s">
        <v>572</v>
      </c>
      <c r="D296" s="662" t="s">
        <v>2865</v>
      </c>
      <c r="E296" s="661" t="s">
        <v>584</v>
      </c>
      <c r="F296" s="662" t="s">
        <v>2869</v>
      </c>
      <c r="G296" s="661" t="s">
        <v>585</v>
      </c>
      <c r="H296" s="661" t="s">
        <v>836</v>
      </c>
      <c r="I296" s="661" t="s">
        <v>837</v>
      </c>
      <c r="J296" s="661" t="s">
        <v>838</v>
      </c>
      <c r="K296" s="661" t="s">
        <v>839</v>
      </c>
      <c r="L296" s="663">
        <v>260.00119247990506</v>
      </c>
      <c r="M296" s="663">
        <v>42</v>
      </c>
      <c r="N296" s="664">
        <v>10920.050084156013</v>
      </c>
    </row>
    <row r="297" spans="1:14" ht="14.4" customHeight="1" x14ac:dyDescent="0.3">
      <c r="A297" s="659" t="s">
        <v>561</v>
      </c>
      <c r="B297" s="660" t="s">
        <v>562</v>
      </c>
      <c r="C297" s="661" t="s">
        <v>572</v>
      </c>
      <c r="D297" s="662" t="s">
        <v>2865</v>
      </c>
      <c r="E297" s="661" t="s">
        <v>584</v>
      </c>
      <c r="F297" s="662" t="s">
        <v>2869</v>
      </c>
      <c r="G297" s="661" t="s">
        <v>585</v>
      </c>
      <c r="H297" s="661" t="s">
        <v>844</v>
      </c>
      <c r="I297" s="661" t="s">
        <v>845</v>
      </c>
      <c r="J297" s="661" t="s">
        <v>650</v>
      </c>
      <c r="K297" s="661" t="s">
        <v>846</v>
      </c>
      <c r="L297" s="663">
        <v>60.349973870287805</v>
      </c>
      <c r="M297" s="663">
        <v>20</v>
      </c>
      <c r="N297" s="664">
        <v>1206.9994774057561</v>
      </c>
    </row>
    <row r="298" spans="1:14" ht="14.4" customHeight="1" x14ac:dyDescent="0.3">
      <c r="A298" s="659" t="s">
        <v>561</v>
      </c>
      <c r="B298" s="660" t="s">
        <v>562</v>
      </c>
      <c r="C298" s="661" t="s">
        <v>572</v>
      </c>
      <c r="D298" s="662" t="s">
        <v>2865</v>
      </c>
      <c r="E298" s="661" t="s">
        <v>584</v>
      </c>
      <c r="F298" s="662" t="s">
        <v>2869</v>
      </c>
      <c r="G298" s="661" t="s">
        <v>585</v>
      </c>
      <c r="H298" s="661" t="s">
        <v>1435</v>
      </c>
      <c r="I298" s="661" t="s">
        <v>1436</v>
      </c>
      <c r="J298" s="661" t="s">
        <v>1437</v>
      </c>
      <c r="K298" s="661" t="s">
        <v>1438</v>
      </c>
      <c r="L298" s="663">
        <v>66.189999999999984</v>
      </c>
      <c r="M298" s="663">
        <v>1</v>
      </c>
      <c r="N298" s="664">
        <v>66.189999999999984</v>
      </c>
    </row>
    <row r="299" spans="1:14" ht="14.4" customHeight="1" x14ac:dyDescent="0.3">
      <c r="A299" s="659" t="s">
        <v>561</v>
      </c>
      <c r="B299" s="660" t="s">
        <v>562</v>
      </c>
      <c r="C299" s="661" t="s">
        <v>572</v>
      </c>
      <c r="D299" s="662" t="s">
        <v>2865</v>
      </c>
      <c r="E299" s="661" t="s">
        <v>584</v>
      </c>
      <c r="F299" s="662" t="s">
        <v>2869</v>
      </c>
      <c r="G299" s="661" t="s">
        <v>585</v>
      </c>
      <c r="H299" s="661" t="s">
        <v>847</v>
      </c>
      <c r="I299" s="661" t="s">
        <v>848</v>
      </c>
      <c r="J299" s="661" t="s">
        <v>849</v>
      </c>
      <c r="K299" s="661" t="s">
        <v>850</v>
      </c>
      <c r="L299" s="663">
        <v>197.46966637208351</v>
      </c>
      <c r="M299" s="663">
        <v>4</v>
      </c>
      <c r="N299" s="664">
        <v>789.87866548833404</v>
      </c>
    </row>
    <row r="300" spans="1:14" ht="14.4" customHeight="1" x14ac:dyDescent="0.3">
      <c r="A300" s="659" t="s">
        <v>561</v>
      </c>
      <c r="B300" s="660" t="s">
        <v>562</v>
      </c>
      <c r="C300" s="661" t="s">
        <v>572</v>
      </c>
      <c r="D300" s="662" t="s">
        <v>2865</v>
      </c>
      <c r="E300" s="661" t="s">
        <v>584</v>
      </c>
      <c r="F300" s="662" t="s">
        <v>2869</v>
      </c>
      <c r="G300" s="661" t="s">
        <v>585</v>
      </c>
      <c r="H300" s="661" t="s">
        <v>1439</v>
      </c>
      <c r="I300" s="661" t="s">
        <v>1439</v>
      </c>
      <c r="J300" s="661" t="s">
        <v>1440</v>
      </c>
      <c r="K300" s="661" t="s">
        <v>1441</v>
      </c>
      <c r="L300" s="663">
        <v>252.34000000000006</v>
      </c>
      <c r="M300" s="663">
        <v>1</v>
      </c>
      <c r="N300" s="664">
        <v>252.34000000000006</v>
      </c>
    </row>
    <row r="301" spans="1:14" ht="14.4" customHeight="1" x14ac:dyDescent="0.3">
      <c r="A301" s="659" t="s">
        <v>561</v>
      </c>
      <c r="B301" s="660" t="s">
        <v>562</v>
      </c>
      <c r="C301" s="661" t="s">
        <v>572</v>
      </c>
      <c r="D301" s="662" t="s">
        <v>2865</v>
      </c>
      <c r="E301" s="661" t="s">
        <v>584</v>
      </c>
      <c r="F301" s="662" t="s">
        <v>2869</v>
      </c>
      <c r="G301" s="661" t="s">
        <v>585</v>
      </c>
      <c r="H301" s="661" t="s">
        <v>1442</v>
      </c>
      <c r="I301" s="661" t="s">
        <v>1443</v>
      </c>
      <c r="J301" s="661" t="s">
        <v>1444</v>
      </c>
      <c r="K301" s="661" t="s">
        <v>1445</v>
      </c>
      <c r="L301" s="663">
        <v>0</v>
      </c>
      <c r="M301" s="663">
        <v>0</v>
      </c>
      <c r="N301" s="664">
        <v>0</v>
      </c>
    </row>
    <row r="302" spans="1:14" ht="14.4" customHeight="1" x14ac:dyDescent="0.3">
      <c r="A302" s="659" t="s">
        <v>561</v>
      </c>
      <c r="B302" s="660" t="s">
        <v>562</v>
      </c>
      <c r="C302" s="661" t="s">
        <v>572</v>
      </c>
      <c r="D302" s="662" t="s">
        <v>2865</v>
      </c>
      <c r="E302" s="661" t="s">
        <v>584</v>
      </c>
      <c r="F302" s="662" t="s">
        <v>2869</v>
      </c>
      <c r="G302" s="661" t="s">
        <v>585</v>
      </c>
      <c r="H302" s="661" t="s">
        <v>851</v>
      </c>
      <c r="I302" s="661" t="s">
        <v>852</v>
      </c>
      <c r="J302" s="661" t="s">
        <v>853</v>
      </c>
      <c r="K302" s="661" t="s">
        <v>854</v>
      </c>
      <c r="L302" s="663">
        <v>47.180011588560731</v>
      </c>
      <c r="M302" s="663">
        <v>1</v>
      </c>
      <c r="N302" s="664">
        <v>47.180011588560731</v>
      </c>
    </row>
    <row r="303" spans="1:14" ht="14.4" customHeight="1" x14ac:dyDescent="0.3">
      <c r="A303" s="659" t="s">
        <v>561</v>
      </c>
      <c r="B303" s="660" t="s">
        <v>562</v>
      </c>
      <c r="C303" s="661" t="s">
        <v>572</v>
      </c>
      <c r="D303" s="662" t="s">
        <v>2865</v>
      </c>
      <c r="E303" s="661" t="s">
        <v>584</v>
      </c>
      <c r="F303" s="662" t="s">
        <v>2869</v>
      </c>
      <c r="G303" s="661" t="s">
        <v>585</v>
      </c>
      <c r="H303" s="661" t="s">
        <v>1446</v>
      </c>
      <c r="I303" s="661" t="s">
        <v>1447</v>
      </c>
      <c r="J303" s="661" t="s">
        <v>1448</v>
      </c>
      <c r="K303" s="661" t="s">
        <v>1449</v>
      </c>
      <c r="L303" s="663">
        <v>4096.3100000000013</v>
      </c>
      <c r="M303" s="663">
        <v>3</v>
      </c>
      <c r="N303" s="664">
        <v>12288.930000000004</v>
      </c>
    </row>
    <row r="304" spans="1:14" ht="14.4" customHeight="1" x14ac:dyDescent="0.3">
      <c r="A304" s="659" t="s">
        <v>561</v>
      </c>
      <c r="B304" s="660" t="s">
        <v>562</v>
      </c>
      <c r="C304" s="661" t="s">
        <v>572</v>
      </c>
      <c r="D304" s="662" t="s">
        <v>2865</v>
      </c>
      <c r="E304" s="661" t="s">
        <v>584</v>
      </c>
      <c r="F304" s="662" t="s">
        <v>2869</v>
      </c>
      <c r="G304" s="661" t="s">
        <v>585</v>
      </c>
      <c r="H304" s="661" t="s">
        <v>1450</v>
      </c>
      <c r="I304" s="661" t="s">
        <v>1451</v>
      </c>
      <c r="J304" s="661" t="s">
        <v>1335</v>
      </c>
      <c r="K304" s="661" t="s">
        <v>1452</v>
      </c>
      <c r="L304" s="663">
        <v>74.390000000000015</v>
      </c>
      <c r="M304" s="663">
        <v>1</v>
      </c>
      <c r="N304" s="664">
        <v>74.390000000000015</v>
      </c>
    </row>
    <row r="305" spans="1:14" ht="14.4" customHeight="1" x14ac:dyDescent="0.3">
      <c r="A305" s="659" t="s">
        <v>561</v>
      </c>
      <c r="B305" s="660" t="s">
        <v>562</v>
      </c>
      <c r="C305" s="661" t="s">
        <v>572</v>
      </c>
      <c r="D305" s="662" t="s">
        <v>2865</v>
      </c>
      <c r="E305" s="661" t="s">
        <v>584</v>
      </c>
      <c r="F305" s="662" t="s">
        <v>2869</v>
      </c>
      <c r="G305" s="661" t="s">
        <v>585</v>
      </c>
      <c r="H305" s="661" t="s">
        <v>1453</v>
      </c>
      <c r="I305" s="661" t="s">
        <v>1454</v>
      </c>
      <c r="J305" s="661" t="s">
        <v>1455</v>
      </c>
      <c r="K305" s="661" t="s">
        <v>1456</v>
      </c>
      <c r="L305" s="663">
        <v>27.159859315796151</v>
      </c>
      <c r="M305" s="663">
        <v>1</v>
      </c>
      <c r="N305" s="664">
        <v>27.159859315796151</v>
      </c>
    </row>
    <row r="306" spans="1:14" ht="14.4" customHeight="1" x14ac:dyDescent="0.3">
      <c r="A306" s="659" t="s">
        <v>561</v>
      </c>
      <c r="B306" s="660" t="s">
        <v>562</v>
      </c>
      <c r="C306" s="661" t="s">
        <v>572</v>
      </c>
      <c r="D306" s="662" t="s">
        <v>2865</v>
      </c>
      <c r="E306" s="661" t="s">
        <v>584</v>
      </c>
      <c r="F306" s="662" t="s">
        <v>2869</v>
      </c>
      <c r="G306" s="661" t="s">
        <v>585</v>
      </c>
      <c r="H306" s="661" t="s">
        <v>857</v>
      </c>
      <c r="I306" s="661" t="s">
        <v>237</v>
      </c>
      <c r="J306" s="661" t="s">
        <v>858</v>
      </c>
      <c r="K306" s="661"/>
      <c r="L306" s="663">
        <v>99.405938437722824</v>
      </c>
      <c r="M306" s="663">
        <v>5</v>
      </c>
      <c r="N306" s="664">
        <v>497.02969218861415</v>
      </c>
    </row>
    <row r="307" spans="1:14" ht="14.4" customHeight="1" x14ac:dyDescent="0.3">
      <c r="A307" s="659" t="s">
        <v>561</v>
      </c>
      <c r="B307" s="660" t="s">
        <v>562</v>
      </c>
      <c r="C307" s="661" t="s">
        <v>572</v>
      </c>
      <c r="D307" s="662" t="s">
        <v>2865</v>
      </c>
      <c r="E307" s="661" t="s">
        <v>584</v>
      </c>
      <c r="F307" s="662" t="s">
        <v>2869</v>
      </c>
      <c r="G307" s="661" t="s">
        <v>585</v>
      </c>
      <c r="H307" s="661" t="s">
        <v>1457</v>
      </c>
      <c r="I307" s="661" t="s">
        <v>1458</v>
      </c>
      <c r="J307" s="661" t="s">
        <v>1459</v>
      </c>
      <c r="K307" s="661" t="s">
        <v>1460</v>
      </c>
      <c r="L307" s="663">
        <v>164.85072743096387</v>
      </c>
      <c r="M307" s="663">
        <v>1</v>
      </c>
      <c r="N307" s="664">
        <v>164.85072743096387</v>
      </c>
    </row>
    <row r="308" spans="1:14" ht="14.4" customHeight="1" x14ac:dyDescent="0.3">
      <c r="A308" s="659" t="s">
        <v>561</v>
      </c>
      <c r="B308" s="660" t="s">
        <v>562</v>
      </c>
      <c r="C308" s="661" t="s">
        <v>572</v>
      </c>
      <c r="D308" s="662" t="s">
        <v>2865</v>
      </c>
      <c r="E308" s="661" t="s">
        <v>584</v>
      </c>
      <c r="F308" s="662" t="s">
        <v>2869</v>
      </c>
      <c r="G308" s="661" t="s">
        <v>585</v>
      </c>
      <c r="H308" s="661" t="s">
        <v>1461</v>
      </c>
      <c r="I308" s="661" t="s">
        <v>1462</v>
      </c>
      <c r="J308" s="661" t="s">
        <v>1463</v>
      </c>
      <c r="K308" s="661" t="s">
        <v>1072</v>
      </c>
      <c r="L308" s="663">
        <v>95.190000000000012</v>
      </c>
      <c r="M308" s="663">
        <v>1</v>
      </c>
      <c r="N308" s="664">
        <v>95.190000000000012</v>
      </c>
    </row>
    <row r="309" spans="1:14" ht="14.4" customHeight="1" x14ac:dyDescent="0.3">
      <c r="A309" s="659" t="s">
        <v>561</v>
      </c>
      <c r="B309" s="660" t="s">
        <v>562</v>
      </c>
      <c r="C309" s="661" t="s">
        <v>572</v>
      </c>
      <c r="D309" s="662" t="s">
        <v>2865</v>
      </c>
      <c r="E309" s="661" t="s">
        <v>584</v>
      </c>
      <c r="F309" s="662" t="s">
        <v>2869</v>
      </c>
      <c r="G309" s="661" t="s">
        <v>585</v>
      </c>
      <c r="H309" s="661" t="s">
        <v>1464</v>
      </c>
      <c r="I309" s="661" t="s">
        <v>1465</v>
      </c>
      <c r="J309" s="661" t="s">
        <v>1466</v>
      </c>
      <c r="K309" s="661" t="s">
        <v>1467</v>
      </c>
      <c r="L309" s="663">
        <v>178.02333333333334</v>
      </c>
      <c r="M309" s="663">
        <v>3</v>
      </c>
      <c r="N309" s="664">
        <v>534.07000000000005</v>
      </c>
    </row>
    <row r="310" spans="1:14" ht="14.4" customHeight="1" x14ac:dyDescent="0.3">
      <c r="A310" s="659" t="s">
        <v>561</v>
      </c>
      <c r="B310" s="660" t="s">
        <v>562</v>
      </c>
      <c r="C310" s="661" t="s">
        <v>572</v>
      </c>
      <c r="D310" s="662" t="s">
        <v>2865</v>
      </c>
      <c r="E310" s="661" t="s">
        <v>584</v>
      </c>
      <c r="F310" s="662" t="s">
        <v>2869</v>
      </c>
      <c r="G310" s="661" t="s">
        <v>585</v>
      </c>
      <c r="H310" s="661" t="s">
        <v>859</v>
      </c>
      <c r="I310" s="661" t="s">
        <v>237</v>
      </c>
      <c r="J310" s="661" t="s">
        <v>860</v>
      </c>
      <c r="K310" s="661"/>
      <c r="L310" s="663">
        <v>57.734900080316734</v>
      </c>
      <c r="M310" s="663">
        <v>4</v>
      </c>
      <c r="N310" s="664">
        <v>230.93960032126694</v>
      </c>
    </row>
    <row r="311" spans="1:14" ht="14.4" customHeight="1" x14ac:dyDescent="0.3">
      <c r="A311" s="659" t="s">
        <v>561</v>
      </c>
      <c r="B311" s="660" t="s">
        <v>562</v>
      </c>
      <c r="C311" s="661" t="s">
        <v>572</v>
      </c>
      <c r="D311" s="662" t="s">
        <v>2865</v>
      </c>
      <c r="E311" s="661" t="s">
        <v>584</v>
      </c>
      <c r="F311" s="662" t="s">
        <v>2869</v>
      </c>
      <c r="G311" s="661" t="s">
        <v>585</v>
      </c>
      <c r="H311" s="661" t="s">
        <v>1468</v>
      </c>
      <c r="I311" s="661" t="s">
        <v>1469</v>
      </c>
      <c r="J311" s="661" t="s">
        <v>1470</v>
      </c>
      <c r="K311" s="661" t="s">
        <v>1471</v>
      </c>
      <c r="L311" s="663">
        <v>59.0500485977973</v>
      </c>
      <c r="M311" s="663">
        <v>2</v>
      </c>
      <c r="N311" s="664">
        <v>118.1000971955946</v>
      </c>
    </row>
    <row r="312" spans="1:14" ht="14.4" customHeight="1" x14ac:dyDescent="0.3">
      <c r="A312" s="659" t="s">
        <v>561</v>
      </c>
      <c r="B312" s="660" t="s">
        <v>562</v>
      </c>
      <c r="C312" s="661" t="s">
        <v>572</v>
      </c>
      <c r="D312" s="662" t="s">
        <v>2865</v>
      </c>
      <c r="E312" s="661" t="s">
        <v>584</v>
      </c>
      <c r="F312" s="662" t="s">
        <v>2869</v>
      </c>
      <c r="G312" s="661" t="s">
        <v>585</v>
      </c>
      <c r="H312" s="661" t="s">
        <v>1472</v>
      </c>
      <c r="I312" s="661" t="s">
        <v>237</v>
      </c>
      <c r="J312" s="661" t="s">
        <v>1473</v>
      </c>
      <c r="K312" s="661"/>
      <c r="L312" s="663">
        <v>320.34381200259855</v>
      </c>
      <c r="M312" s="663">
        <v>1</v>
      </c>
      <c r="N312" s="664">
        <v>320.34381200259855</v>
      </c>
    </row>
    <row r="313" spans="1:14" ht="14.4" customHeight="1" x14ac:dyDescent="0.3">
      <c r="A313" s="659" t="s">
        <v>561</v>
      </c>
      <c r="B313" s="660" t="s">
        <v>562</v>
      </c>
      <c r="C313" s="661" t="s">
        <v>572</v>
      </c>
      <c r="D313" s="662" t="s">
        <v>2865</v>
      </c>
      <c r="E313" s="661" t="s">
        <v>584</v>
      </c>
      <c r="F313" s="662" t="s">
        <v>2869</v>
      </c>
      <c r="G313" s="661" t="s">
        <v>585</v>
      </c>
      <c r="H313" s="661" t="s">
        <v>861</v>
      </c>
      <c r="I313" s="661" t="s">
        <v>862</v>
      </c>
      <c r="J313" s="661" t="s">
        <v>604</v>
      </c>
      <c r="K313" s="661" t="s">
        <v>863</v>
      </c>
      <c r="L313" s="663">
        <v>51.694555114834017</v>
      </c>
      <c r="M313" s="663">
        <v>11</v>
      </c>
      <c r="N313" s="664">
        <v>568.64010626317418</v>
      </c>
    </row>
    <row r="314" spans="1:14" ht="14.4" customHeight="1" x14ac:dyDescent="0.3">
      <c r="A314" s="659" t="s">
        <v>561</v>
      </c>
      <c r="B314" s="660" t="s">
        <v>562</v>
      </c>
      <c r="C314" s="661" t="s">
        <v>572</v>
      </c>
      <c r="D314" s="662" t="s">
        <v>2865</v>
      </c>
      <c r="E314" s="661" t="s">
        <v>584</v>
      </c>
      <c r="F314" s="662" t="s">
        <v>2869</v>
      </c>
      <c r="G314" s="661" t="s">
        <v>585</v>
      </c>
      <c r="H314" s="661" t="s">
        <v>868</v>
      </c>
      <c r="I314" s="661" t="s">
        <v>869</v>
      </c>
      <c r="J314" s="661" t="s">
        <v>870</v>
      </c>
      <c r="K314" s="661" t="s">
        <v>601</v>
      </c>
      <c r="L314" s="663">
        <v>75.669999999999973</v>
      </c>
      <c r="M314" s="663">
        <v>1</v>
      </c>
      <c r="N314" s="664">
        <v>75.669999999999973</v>
      </c>
    </row>
    <row r="315" spans="1:14" ht="14.4" customHeight="1" x14ac:dyDescent="0.3">
      <c r="A315" s="659" t="s">
        <v>561</v>
      </c>
      <c r="B315" s="660" t="s">
        <v>562</v>
      </c>
      <c r="C315" s="661" t="s">
        <v>572</v>
      </c>
      <c r="D315" s="662" t="s">
        <v>2865</v>
      </c>
      <c r="E315" s="661" t="s">
        <v>584</v>
      </c>
      <c r="F315" s="662" t="s">
        <v>2869</v>
      </c>
      <c r="G315" s="661" t="s">
        <v>585</v>
      </c>
      <c r="H315" s="661" t="s">
        <v>871</v>
      </c>
      <c r="I315" s="661" t="s">
        <v>872</v>
      </c>
      <c r="J315" s="661" t="s">
        <v>873</v>
      </c>
      <c r="K315" s="661" t="s">
        <v>620</v>
      </c>
      <c r="L315" s="663">
        <v>41.466397512882665</v>
      </c>
      <c r="M315" s="663">
        <v>8</v>
      </c>
      <c r="N315" s="664">
        <v>331.73118010306132</v>
      </c>
    </row>
    <row r="316" spans="1:14" ht="14.4" customHeight="1" x14ac:dyDescent="0.3">
      <c r="A316" s="659" t="s">
        <v>561</v>
      </c>
      <c r="B316" s="660" t="s">
        <v>562</v>
      </c>
      <c r="C316" s="661" t="s">
        <v>572</v>
      </c>
      <c r="D316" s="662" t="s">
        <v>2865</v>
      </c>
      <c r="E316" s="661" t="s">
        <v>584</v>
      </c>
      <c r="F316" s="662" t="s">
        <v>2869</v>
      </c>
      <c r="G316" s="661" t="s">
        <v>585</v>
      </c>
      <c r="H316" s="661" t="s">
        <v>1474</v>
      </c>
      <c r="I316" s="661" t="s">
        <v>1475</v>
      </c>
      <c r="J316" s="661" t="s">
        <v>1476</v>
      </c>
      <c r="K316" s="661" t="s">
        <v>1477</v>
      </c>
      <c r="L316" s="663">
        <v>147.17699999999999</v>
      </c>
      <c r="M316" s="663">
        <v>1</v>
      </c>
      <c r="N316" s="664">
        <v>147.17699999999999</v>
      </c>
    </row>
    <row r="317" spans="1:14" ht="14.4" customHeight="1" x14ac:dyDescent="0.3">
      <c r="A317" s="659" t="s">
        <v>561</v>
      </c>
      <c r="B317" s="660" t="s">
        <v>562</v>
      </c>
      <c r="C317" s="661" t="s">
        <v>572</v>
      </c>
      <c r="D317" s="662" t="s">
        <v>2865</v>
      </c>
      <c r="E317" s="661" t="s">
        <v>584</v>
      </c>
      <c r="F317" s="662" t="s">
        <v>2869</v>
      </c>
      <c r="G317" s="661" t="s">
        <v>585</v>
      </c>
      <c r="H317" s="661" t="s">
        <v>1478</v>
      </c>
      <c r="I317" s="661" t="s">
        <v>1479</v>
      </c>
      <c r="J317" s="661" t="s">
        <v>1480</v>
      </c>
      <c r="K317" s="661" t="s">
        <v>1481</v>
      </c>
      <c r="L317" s="663">
        <v>126.96</v>
      </c>
      <c r="M317" s="663">
        <v>1</v>
      </c>
      <c r="N317" s="664">
        <v>126.96</v>
      </c>
    </row>
    <row r="318" spans="1:14" ht="14.4" customHeight="1" x14ac:dyDescent="0.3">
      <c r="A318" s="659" t="s">
        <v>561</v>
      </c>
      <c r="B318" s="660" t="s">
        <v>562</v>
      </c>
      <c r="C318" s="661" t="s">
        <v>572</v>
      </c>
      <c r="D318" s="662" t="s">
        <v>2865</v>
      </c>
      <c r="E318" s="661" t="s">
        <v>584</v>
      </c>
      <c r="F318" s="662" t="s">
        <v>2869</v>
      </c>
      <c r="G318" s="661" t="s">
        <v>585</v>
      </c>
      <c r="H318" s="661" t="s">
        <v>1482</v>
      </c>
      <c r="I318" s="661" t="s">
        <v>1483</v>
      </c>
      <c r="J318" s="661" t="s">
        <v>1484</v>
      </c>
      <c r="K318" s="661" t="s">
        <v>1485</v>
      </c>
      <c r="L318" s="663">
        <v>218.94000000000008</v>
      </c>
      <c r="M318" s="663">
        <v>1</v>
      </c>
      <c r="N318" s="664">
        <v>218.94000000000008</v>
      </c>
    </row>
    <row r="319" spans="1:14" ht="14.4" customHeight="1" x14ac:dyDescent="0.3">
      <c r="A319" s="659" t="s">
        <v>561</v>
      </c>
      <c r="B319" s="660" t="s">
        <v>562</v>
      </c>
      <c r="C319" s="661" t="s">
        <v>572</v>
      </c>
      <c r="D319" s="662" t="s">
        <v>2865</v>
      </c>
      <c r="E319" s="661" t="s">
        <v>584</v>
      </c>
      <c r="F319" s="662" t="s">
        <v>2869</v>
      </c>
      <c r="G319" s="661" t="s">
        <v>585</v>
      </c>
      <c r="H319" s="661" t="s">
        <v>1486</v>
      </c>
      <c r="I319" s="661" t="s">
        <v>1487</v>
      </c>
      <c r="J319" s="661" t="s">
        <v>1488</v>
      </c>
      <c r="K319" s="661" t="s">
        <v>1489</v>
      </c>
      <c r="L319" s="663">
        <v>128.65</v>
      </c>
      <c r="M319" s="663">
        <v>1</v>
      </c>
      <c r="N319" s="664">
        <v>128.65</v>
      </c>
    </row>
    <row r="320" spans="1:14" ht="14.4" customHeight="1" x14ac:dyDescent="0.3">
      <c r="A320" s="659" t="s">
        <v>561</v>
      </c>
      <c r="B320" s="660" t="s">
        <v>562</v>
      </c>
      <c r="C320" s="661" t="s">
        <v>572</v>
      </c>
      <c r="D320" s="662" t="s">
        <v>2865</v>
      </c>
      <c r="E320" s="661" t="s">
        <v>584</v>
      </c>
      <c r="F320" s="662" t="s">
        <v>2869</v>
      </c>
      <c r="G320" s="661" t="s">
        <v>585</v>
      </c>
      <c r="H320" s="661" t="s">
        <v>1490</v>
      </c>
      <c r="I320" s="661" t="s">
        <v>1491</v>
      </c>
      <c r="J320" s="661" t="s">
        <v>1492</v>
      </c>
      <c r="K320" s="661" t="s">
        <v>1493</v>
      </c>
      <c r="L320" s="663">
        <v>41.98</v>
      </c>
      <c r="M320" s="663">
        <v>1</v>
      </c>
      <c r="N320" s="664">
        <v>41.98</v>
      </c>
    </row>
    <row r="321" spans="1:14" ht="14.4" customHeight="1" x14ac:dyDescent="0.3">
      <c r="A321" s="659" t="s">
        <v>561</v>
      </c>
      <c r="B321" s="660" t="s">
        <v>562</v>
      </c>
      <c r="C321" s="661" t="s">
        <v>572</v>
      </c>
      <c r="D321" s="662" t="s">
        <v>2865</v>
      </c>
      <c r="E321" s="661" t="s">
        <v>584</v>
      </c>
      <c r="F321" s="662" t="s">
        <v>2869</v>
      </c>
      <c r="G321" s="661" t="s">
        <v>585</v>
      </c>
      <c r="H321" s="661" t="s">
        <v>880</v>
      </c>
      <c r="I321" s="661" t="s">
        <v>881</v>
      </c>
      <c r="J321" s="661" t="s">
        <v>882</v>
      </c>
      <c r="K321" s="661" t="s">
        <v>883</v>
      </c>
      <c r="L321" s="663">
        <v>304.06010064708647</v>
      </c>
      <c r="M321" s="663">
        <v>30</v>
      </c>
      <c r="N321" s="664">
        <v>9121.8030194125949</v>
      </c>
    </row>
    <row r="322" spans="1:14" ht="14.4" customHeight="1" x14ac:dyDescent="0.3">
      <c r="A322" s="659" t="s">
        <v>561</v>
      </c>
      <c r="B322" s="660" t="s">
        <v>562</v>
      </c>
      <c r="C322" s="661" t="s">
        <v>572</v>
      </c>
      <c r="D322" s="662" t="s">
        <v>2865</v>
      </c>
      <c r="E322" s="661" t="s">
        <v>584</v>
      </c>
      <c r="F322" s="662" t="s">
        <v>2869</v>
      </c>
      <c r="G322" s="661" t="s">
        <v>585</v>
      </c>
      <c r="H322" s="661" t="s">
        <v>888</v>
      </c>
      <c r="I322" s="661" t="s">
        <v>889</v>
      </c>
      <c r="J322" s="661" t="s">
        <v>890</v>
      </c>
      <c r="K322" s="661" t="s">
        <v>891</v>
      </c>
      <c r="L322" s="663">
        <v>60.873333333333321</v>
      </c>
      <c r="M322" s="663">
        <v>18</v>
      </c>
      <c r="N322" s="664">
        <v>1095.7199999999998</v>
      </c>
    </row>
    <row r="323" spans="1:14" ht="14.4" customHeight="1" x14ac:dyDescent="0.3">
      <c r="A323" s="659" t="s">
        <v>561</v>
      </c>
      <c r="B323" s="660" t="s">
        <v>562</v>
      </c>
      <c r="C323" s="661" t="s">
        <v>572</v>
      </c>
      <c r="D323" s="662" t="s">
        <v>2865</v>
      </c>
      <c r="E323" s="661" t="s">
        <v>584</v>
      </c>
      <c r="F323" s="662" t="s">
        <v>2869</v>
      </c>
      <c r="G323" s="661" t="s">
        <v>585</v>
      </c>
      <c r="H323" s="661" t="s">
        <v>892</v>
      </c>
      <c r="I323" s="661" t="s">
        <v>893</v>
      </c>
      <c r="J323" s="661" t="s">
        <v>894</v>
      </c>
      <c r="K323" s="661" t="s">
        <v>631</v>
      </c>
      <c r="L323" s="663">
        <v>110.39495733445253</v>
      </c>
      <c r="M323" s="663">
        <v>4</v>
      </c>
      <c r="N323" s="664">
        <v>441.57982933781011</v>
      </c>
    </row>
    <row r="324" spans="1:14" ht="14.4" customHeight="1" x14ac:dyDescent="0.3">
      <c r="A324" s="659" t="s">
        <v>561</v>
      </c>
      <c r="B324" s="660" t="s">
        <v>562</v>
      </c>
      <c r="C324" s="661" t="s">
        <v>572</v>
      </c>
      <c r="D324" s="662" t="s">
        <v>2865</v>
      </c>
      <c r="E324" s="661" t="s">
        <v>584</v>
      </c>
      <c r="F324" s="662" t="s">
        <v>2869</v>
      </c>
      <c r="G324" s="661" t="s">
        <v>585</v>
      </c>
      <c r="H324" s="661" t="s">
        <v>895</v>
      </c>
      <c r="I324" s="661" t="s">
        <v>896</v>
      </c>
      <c r="J324" s="661" t="s">
        <v>897</v>
      </c>
      <c r="K324" s="661" t="s">
        <v>898</v>
      </c>
      <c r="L324" s="663">
        <v>38.240000000000009</v>
      </c>
      <c r="M324" s="663">
        <v>4</v>
      </c>
      <c r="N324" s="664">
        <v>152.96000000000004</v>
      </c>
    </row>
    <row r="325" spans="1:14" ht="14.4" customHeight="1" x14ac:dyDescent="0.3">
      <c r="A325" s="659" t="s">
        <v>561</v>
      </c>
      <c r="B325" s="660" t="s">
        <v>562</v>
      </c>
      <c r="C325" s="661" t="s">
        <v>572</v>
      </c>
      <c r="D325" s="662" t="s">
        <v>2865</v>
      </c>
      <c r="E325" s="661" t="s">
        <v>584</v>
      </c>
      <c r="F325" s="662" t="s">
        <v>2869</v>
      </c>
      <c r="G325" s="661" t="s">
        <v>585</v>
      </c>
      <c r="H325" s="661" t="s">
        <v>1494</v>
      </c>
      <c r="I325" s="661" t="s">
        <v>1495</v>
      </c>
      <c r="J325" s="661" t="s">
        <v>1496</v>
      </c>
      <c r="K325" s="661" t="s">
        <v>1497</v>
      </c>
      <c r="L325" s="663">
        <v>69.819999999999993</v>
      </c>
      <c r="M325" s="663">
        <v>1</v>
      </c>
      <c r="N325" s="664">
        <v>69.819999999999993</v>
      </c>
    </row>
    <row r="326" spans="1:14" ht="14.4" customHeight="1" x14ac:dyDescent="0.3">
      <c r="A326" s="659" t="s">
        <v>561</v>
      </c>
      <c r="B326" s="660" t="s">
        <v>562</v>
      </c>
      <c r="C326" s="661" t="s">
        <v>572</v>
      </c>
      <c r="D326" s="662" t="s">
        <v>2865</v>
      </c>
      <c r="E326" s="661" t="s">
        <v>584</v>
      </c>
      <c r="F326" s="662" t="s">
        <v>2869</v>
      </c>
      <c r="G326" s="661" t="s">
        <v>585</v>
      </c>
      <c r="H326" s="661" t="s">
        <v>1498</v>
      </c>
      <c r="I326" s="661" t="s">
        <v>1499</v>
      </c>
      <c r="J326" s="661" t="s">
        <v>1500</v>
      </c>
      <c r="K326" s="661" t="s">
        <v>1501</v>
      </c>
      <c r="L326" s="663">
        <v>54.546578944995169</v>
      </c>
      <c r="M326" s="663">
        <v>3</v>
      </c>
      <c r="N326" s="664">
        <v>163.63973683498551</v>
      </c>
    </row>
    <row r="327" spans="1:14" ht="14.4" customHeight="1" x14ac:dyDescent="0.3">
      <c r="A327" s="659" t="s">
        <v>561</v>
      </c>
      <c r="B327" s="660" t="s">
        <v>562</v>
      </c>
      <c r="C327" s="661" t="s">
        <v>572</v>
      </c>
      <c r="D327" s="662" t="s">
        <v>2865</v>
      </c>
      <c r="E327" s="661" t="s">
        <v>584</v>
      </c>
      <c r="F327" s="662" t="s">
        <v>2869</v>
      </c>
      <c r="G327" s="661" t="s">
        <v>585</v>
      </c>
      <c r="H327" s="661" t="s">
        <v>903</v>
      </c>
      <c r="I327" s="661" t="s">
        <v>237</v>
      </c>
      <c r="J327" s="661" t="s">
        <v>904</v>
      </c>
      <c r="K327" s="661"/>
      <c r="L327" s="663">
        <v>77.684285714285721</v>
      </c>
      <c r="M327" s="663">
        <v>7</v>
      </c>
      <c r="N327" s="664">
        <v>543.79000000000008</v>
      </c>
    </row>
    <row r="328" spans="1:14" ht="14.4" customHeight="1" x14ac:dyDescent="0.3">
      <c r="A328" s="659" t="s">
        <v>561</v>
      </c>
      <c r="B328" s="660" t="s">
        <v>562</v>
      </c>
      <c r="C328" s="661" t="s">
        <v>572</v>
      </c>
      <c r="D328" s="662" t="s">
        <v>2865</v>
      </c>
      <c r="E328" s="661" t="s">
        <v>584</v>
      </c>
      <c r="F328" s="662" t="s">
        <v>2869</v>
      </c>
      <c r="G328" s="661" t="s">
        <v>585</v>
      </c>
      <c r="H328" s="661" t="s">
        <v>905</v>
      </c>
      <c r="I328" s="661" t="s">
        <v>906</v>
      </c>
      <c r="J328" s="661" t="s">
        <v>907</v>
      </c>
      <c r="K328" s="661" t="s">
        <v>908</v>
      </c>
      <c r="L328" s="663">
        <v>202.34999999999994</v>
      </c>
      <c r="M328" s="663">
        <v>1</v>
      </c>
      <c r="N328" s="664">
        <v>202.34999999999994</v>
      </c>
    </row>
    <row r="329" spans="1:14" ht="14.4" customHeight="1" x14ac:dyDescent="0.3">
      <c r="A329" s="659" t="s">
        <v>561</v>
      </c>
      <c r="B329" s="660" t="s">
        <v>562</v>
      </c>
      <c r="C329" s="661" t="s">
        <v>572</v>
      </c>
      <c r="D329" s="662" t="s">
        <v>2865</v>
      </c>
      <c r="E329" s="661" t="s">
        <v>584</v>
      </c>
      <c r="F329" s="662" t="s">
        <v>2869</v>
      </c>
      <c r="G329" s="661" t="s">
        <v>585</v>
      </c>
      <c r="H329" s="661" t="s">
        <v>1502</v>
      </c>
      <c r="I329" s="661" t="s">
        <v>1503</v>
      </c>
      <c r="J329" s="661" t="s">
        <v>1504</v>
      </c>
      <c r="K329" s="661" t="s">
        <v>1505</v>
      </c>
      <c r="L329" s="663">
        <v>48.469999999999992</v>
      </c>
      <c r="M329" s="663">
        <v>1</v>
      </c>
      <c r="N329" s="664">
        <v>48.469999999999992</v>
      </c>
    </row>
    <row r="330" spans="1:14" ht="14.4" customHeight="1" x14ac:dyDescent="0.3">
      <c r="A330" s="659" t="s">
        <v>561</v>
      </c>
      <c r="B330" s="660" t="s">
        <v>562</v>
      </c>
      <c r="C330" s="661" t="s">
        <v>572</v>
      </c>
      <c r="D330" s="662" t="s">
        <v>2865</v>
      </c>
      <c r="E330" s="661" t="s">
        <v>584</v>
      </c>
      <c r="F330" s="662" t="s">
        <v>2869</v>
      </c>
      <c r="G330" s="661" t="s">
        <v>585</v>
      </c>
      <c r="H330" s="661" t="s">
        <v>909</v>
      </c>
      <c r="I330" s="661" t="s">
        <v>910</v>
      </c>
      <c r="J330" s="661" t="s">
        <v>911</v>
      </c>
      <c r="K330" s="661" t="s">
        <v>912</v>
      </c>
      <c r="L330" s="663">
        <v>117.73960553674047</v>
      </c>
      <c r="M330" s="663">
        <v>128</v>
      </c>
      <c r="N330" s="664">
        <v>15070.66950870278</v>
      </c>
    </row>
    <row r="331" spans="1:14" ht="14.4" customHeight="1" x14ac:dyDescent="0.3">
      <c r="A331" s="659" t="s">
        <v>561</v>
      </c>
      <c r="B331" s="660" t="s">
        <v>562</v>
      </c>
      <c r="C331" s="661" t="s">
        <v>572</v>
      </c>
      <c r="D331" s="662" t="s">
        <v>2865</v>
      </c>
      <c r="E331" s="661" t="s">
        <v>584</v>
      </c>
      <c r="F331" s="662" t="s">
        <v>2869</v>
      </c>
      <c r="G331" s="661" t="s">
        <v>585</v>
      </c>
      <c r="H331" s="661" t="s">
        <v>1506</v>
      </c>
      <c r="I331" s="661" t="s">
        <v>1507</v>
      </c>
      <c r="J331" s="661" t="s">
        <v>1508</v>
      </c>
      <c r="K331" s="661" t="s">
        <v>1509</v>
      </c>
      <c r="L331" s="663">
        <v>457.48050816601017</v>
      </c>
      <c r="M331" s="663">
        <v>1</v>
      </c>
      <c r="N331" s="664">
        <v>457.48050816601017</v>
      </c>
    </row>
    <row r="332" spans="1:14" ht="14.4" customHeight="1" x14ac:dyDescent="0.3">
      <c r="A332" s="659" t="s">
        <v>561</v>
      </c>
      <c r="B332" s="660" t="s">
        <v>562</v>
      </c>
      <c r="C332" s="661" t="s">
        <v>572</v>
      </c>
      <c r="D332" s="662" t="s">
        <v>2865</v>
      </c>
      <c r="E332" s="661" t="s">
        <v>584</v>
      </c>
      <c r="F332" s="662" t="s">
        <v>2869</v>
      </c>
      <c r="G332" s="661" t="s">
        <v>585</v>
      </c>
      <c r="H332" s="661" t="s">
        <v>1510</v>
      </c>
      <c r="I332" s="661" t="s">
        <v>1510</v>
      </c>
      <c r="J332" s="661" t="s">
        <v>1511</v>
      </c>
      <c r="K332" s="661" t="s">
        <v>1512</v>
      </c>
      <c r="L332" s="663">
        <v>96.37005179669238</v>
      </c>
      <c r="M332" s="663">
        <v>2</v>
      </c>
      <c r="N332" s="664">
        <v>192.74010359338476</v>
      </c>
    </row>
    <row r="333" spans="1:14" ht="14.4" customHeight="1" x14ac:dyDescent="0.3">
      <c r="A333" s="659" t="s">
        <v>561</v>
      </c>
      <c r="B333" s="660" t="s">
        <v>562</v>
      </c>
      <c r="C333" s="661" t="s">
        <v>572</v>
      </c>
      <c r="D333" s="662" t="s">
        <v>2865</v>
      </c>
      <c r="E333" s="661" t="s">
        <v>584</v>
      </c>
      <c r="F333" s="662" t="s">
        <v>2869</v>
      </c>
      <c r="G333" s="661" t="s">
        <v>585</v>
      </c>
      <c r="H333" s="661" t="s">
        <v>1513</v>
      </c>
      <c r="I333" s="661" t="s">
        <v>1514</v>
      </c>
      <c r="J333" s="661" t="s">
        <v>1515</v>
      </c>
      <c r="K333" s="661" t="s">
        <v>1516</v>
      </c>
      <c r="L333" s="663">
        <v>243.74999999999997</v>
      </c>
      <c r="M333" s="663">
        <v>2</v>
      </c>
      <c r="N333" s="664">
        <v>487.49999999999994</v>
      </c>
    </row>
    <row r="334" spans="1:14" ht="14.4" customHeight="1" x14ac:dyDescent="0.3">
      <c r="A334" s="659" t="s">
        <v>561</v>
      </c>
      <c r="B334" s="660" t="s">
        <v>562</v>
      </c>
      <c r="C334" s="661" t="s">
        <v>572</v>
      </c>
      <c r="D334" s="662" t="s">
        <v>2865</v>
      </c>
      <c r="E334" s="661" t="s">
        <v>584</v>
      </c>
      <c r="F334" s="662" t="s">
        <v>2869</v>
      </c>
      <c r="G334" s="661" t="s">
        <v>585</v>
      </c>
      <c r="H334" s="661" t="s">
        <v>920</v>
      </c>
      <c r="I334" s="661" t="s">
        <v>237</v>
      </c>
      <c r="J334" s="661" t="s">
        <v>921</v>
      </c>
      <c r="K334" s="661"/>
      <c r="L334" s="663">
        <v>280.48490618757216</v>
      </c>
      <c r="M334" s="663">
        <v>4</v>
      </c>
      <c r="N334" s="664">
        <v>1121.9396247502887</v>
      </c>
    </row>
    <row r="335" spans="1:14" ht="14.4" customHeight="1" x14ac:dyDescent="0.3">
      <c r="A335" s="659" t="s">
        <v>561</v>
      </c>
      <c r="B335" s="660" t="s">
        <v>562</v>
      </c>
      <c r="C335" s="661" t="s">
        <v>572</v>
      </c>
      <c r="D335" s="662" t="s">
        <v>2865</v>
      </c>
      <c r="E335" s="661" t="s">
        <v>584</v>
      </c>
      <c r="F335" s="662" t="s">
        <v>2869</v>
      </c>
      <c r="G335" s="661" t="s">
        <v>585</v>
      </c>
      <c r="H335" s="661" t="s">
        <v>1517</v>
      </c>
      <c r="I335" s="661" t="s">
        <v>1518</v>
      </c>
      <c r="J335" s="661" t="s">
        <v>1519</v>
      </c>
      <c r="K335" s="661" t="s">
        <v>1520</v>
      </c>
      <c r="L335" s="663">
        <v>237</v>
      </c>
      <c r="M335" s="663">
        <v>2</v>
      </c>
      <c r="N335" s="664">
        <v>474</v>
      </c>
    </row>
    <row r="336" spans="1:14" ht="14.4" customHeight="1" x14ac:dyDescent="0.3">
      <c r="A336" s="659" t="s">
        <v>561</v>
      </c>
      <c r="B336" s="660" t="s">
        <v>562</v>
      </c>
      <c r="C336" s="661" t="s">
        <v>572</v>
      </c>
      <c r="D336" s="662" t="s">
        <v>2865</v>
      </c>
      <c r="E336" s="661" t="s">
        <v>584</v>
      </c>
      <c r="F336" s="662" t="s">
        <v>2869</v>
      </c>
      <c r="G336" s="661" t="s">
        <v>585</v>
      </c>
      <c r="H336" s="661" t="s">
        <v>1521</v>
      </c>
      <c r="I336" s="661" t="s">
        <v>1522</v>
      </c>
      <c r="J336" s="661" t="s">
        <v>1523</v>
      </c>
      <c r="K336" s="661" t="s">
        <v>1524</v>
      </c>
      <c r="L336" s="663">
        <v>74.358999999999995</v>
      </c>
      <c r="M336" s="663">
        <v>1</v>
      </c>
      <c r="N336" s="664">
        <v>74.358999999999995</v>
      </c>
    </row>
    <row r="337" spans="1:14" ht="14.4" customHeight="1" x14ac:dyDescent="0.3">
      <c r="A337" s="659" t="s">
        <v>561</v>
      </c>
      <c r="B337" s="660" t="s">
        <v>562</v>
      </c>
      <c r="C337" s="661" t="s">
        <v>572</v>
      </c>
      <c r="D337" s="662" t="s">
        <v>2865</v>
      </c>
      <c r="E337" s="661" t="s">
        <v>584</v>
      </c>
      <c r="F337" s="662" t="s">
        <v>2869</v>
      </c>
      <c r="G337" s="661" t="s">
        <v>585</v>
      </c>
      <c r="H337" s="661" t="s">
        <v>1525</v>
      </c>
      <c r="I337" s="661" t="s">
        <v>1526</v>
      </c>
      <c r="J337" s="661" t="s">
        <v>1527</v>
      </c>
      <c r="K337" s="661" t="s">
        <v>694</v>
      </c>
      <c r="L337" s="663">
        <v>59.94</v>
      </c>
      <c r="M337" s="663">
        <v>1</v>
      </c>
      <c r="N337" s="664">
        <v>59.94</v>
      </c>
    </row>
    <row r="338" spans="1:14" ht="14.4" customHeight="1" x14ac:dyDescent="0.3">
      <c r="A338" s="659" t="s">
        <v>561</v>
      </c>
      <c r="B338" s="660" t="s">
        <v>562</v>
      </c>
      <c r="C338" s="661" t="s">
        <v>572</v>
      </c>
      <c r="D338" s="662" t="s">
        <v>2865</v>
      </c>
      <c r="E338" s="661" t="s">
        <v>584</v>
      </c>
      <c r="F338" s="662" t="s">
        <v>2869</v>
      </c>
      <c r="G338" s="661" t="s">
        <v>585</v>
      </c>
      <c r="H338" s="661" t="s">
        <v>1528</v>
      </c>
      <c r="I338" s="661" t="s">
        <v>1529</v>
      </c>
      <c r="J338" s="661" t="s">
        <v>1530</v>
      </c>
      <c r="K338" s="661" t="s">
        <v>1531</v>
      </c>
      <c r="L338" s="663">
        <v>217.73051443686145</v>
      </c>
      <c r="M338" s="663">
        <v>2</v>
      </c>
      <c r="N338" s="664">
        <v>435.46102887372291</v>
      </c>
    </row>
    <row r="339" spans="1:14" ht="14.4" customHeight="1" x14ac:dyDescent="0.3">
      <c r="A339" s="659" t="s">
        <v>561</v>
      </c>
      <c r="B339" s="660" t="s">
        <v>562</v>
      </c>
      <c r="C339" s="661" t="s">
        <v>572</v>
      </c>
      <c r="D339" s="662" t="s">
        <v>2865</v>
      </c>
      <c r="E339" s="661" t="s">
        <v>584</v>
      </c>
      <c r="F339" s="662" t="s">
        <v>2869</v>
      </c>
      <c r="G339" s="661" t="s">
        <v>585</v>
      </c>
      <c r="H339" s="661" t="s">
        <v>925</v>
      </c>
      <c r="I339" s="661" t="s">
        <v>237</v>
      </c>
      <c r="J339" s="661" t="s">
        <v>926</v>
      </c>
      <c r="K339" s="661"/>
      <c r="L339" s="663">
        <v>70.420000000000016</v>
      </c>
      <c r="M339" s="663">
        <v>1</v>
      </c>
      <c r="N339" s="664">
        <v>70.420000000000016</v>
      </c>
    </row>
    <row r="340" spans="1:14" ht="14.4" customHeight="1" x14ac:dyDescent="0.3">
      <c r="A340" s="659" t="s">
        <v>561</v>
      </c>
      <c r="B340" s="660" t="s">
        <v>562</v>
      </c>
      <c r="C340" s="661" t="s">
        <v>572</v>
      </c>
      <c r="D340" s="662" t="s">
        <v>2865</v>
      </c>
      <c r="E340" s="661" t="s">
        <v>584</v>
      </c>
      <c r="F340" s="662" t="s">
        <v>2869</v>
      </c>
      <c r="G340" s="661" t="s">
        <v>585</v>
      </c>
      <c r="H340" s="661" t="s">
        <v>1532</v>
      </c>
      <c r="I340" s="661" t="s">
        <v>1533</v>
      </c>
      <c r="J340" s="661" t="s">
        <v>1534</v>
      </c>
      <c r="K340" s="661" t="s">
        <v>1535</v>
      </c>
      <c r="L340" s="663">
        <v>79.13</v>
      </c>
      <c r="M340" s="663">
        <v>1</v>
      </c>
      <c r="N340" s="664">
        <v>79.13</v>
      </c>
    </row>
    <row r="341" spans="1:14" ht="14.4" customHeight="1" x14ac:dyDescent="0.3">
      <c r="A341" s="659" t="s">
        <v>561</v>
      </c>
      <c r="B341" s="660" t="s">
        <v>562</v>
      </c>
      <c r="C341" s="661" t="s">
        <v>572</v>
      </c>
      <c r="D341" s="662" t="s">
        <v>2865</v>
      </c>
      <c r="E341" s="661" t="s">
        <v>584</v>
      </c>
      <c r="F341" s="662" t="s">
        <v>2869</v>
      </c>
      <c r="G341" s="661" t="s">
        <v>585</v>
      </c>
      <c r="H341" s="661" t="s">
        <v>1536</v>
      </c>
      <c r="I341" s="661" t="s">
        <v>1537</v>
      </c>
      <c r="J341" s="661" t="s">
        <v>1538</v>
      </c>
      <c r="K341" s="661" t="s">
        <v>1539</v>
      </c>
      <c r="L341" s="663">
        <v>495.59890031817957</v>
      </c>
      <c r="M341" s="663">
        <v>1</v>
      </c>
      <c r="N341" s="664">
        <v>495.59890031817957</v>
      </c>
    </row>
    <row r="342" spans="1:14" ht="14.4" customHeight="1" x14ac:dyDescent="0.3">
      <c r="A342" s="659" t="s">
        <v>561</v>
      </c>
      <c r="B342" s="660" t="s">
        <v>562</v>
      </c>
      <c r="C342" s="661" t="s">
        <v>572</v>
      </c>
      <c r="D342" s="662" t="s">
        <v>2865</v>
      </c>
      <c r="E342" s="661" t="s">
        <v>584</v>
      </c>
      <c r="F342" s="662" t="s">
        <v>2869</v>
      </c>
      <c r="G342" s="661" t="s">
        <v>585</v>
      </c>
      <c r="H342" s="661" t="s">
        <v>1540</v>
      </c>
      <c r="I342" s="661" t="s">
        <v>1541</v>
      </c>
      <c r="J342" s="661" t="s">
        <v>1542</v>
      </c>
      <c r="K342" s="661" t="s">
        <v>1543</v>
      </c>
      <c r="L342" s="663">
        <v>1961.6222505966041</v>
      </c>
      <c r="M342" s="663">
        <v>1</v>
      </c>
      <c r="N342" s="664">
        <v>1961.6222505966041</v>
      </c>
    </row>
    <row r="343" spans="1:14" ht="14.4" customHeight="1" x14ac:dyDescent="0.3">
      <c r="A343" s="659" t="s">
        <v>561</v>
      </c>
      <c r="B343" s="660" t="s">
        <v>562</v>
      </c>
      <c r="C343" s="661" t="s">
        <v>572</v>
      </c>
      <c r="D343" s="662" t="s">
        <v>2865</v>
      </c>
      <c r="E343" s="661" t="s">
        <v>584</v>
      </c>
      <c r="F343" s="662" t="s">
        <v>2869</v>
      </c>
      <c r="G343" s="661" t="s">
        <v>585</v>
      </c>
      <c r="H343" s="661" t="s">
        <v>1544</v>
      </c>
      <c r="I343" s="661" t="s">
        <v>1545</v>
      </c>
      <c r="J343" s="661" t="s">
        <v>1546</v>
      </c>
      <c r="K343" s="661" t="s">
        <v>1547</v>
      </c>
      <c r="L343" s="663">
        <v>141.99999999999997</v>
      </c>
      <c r="M343" s="663">
        <v>1</v>
      </c>
      <c r="N343" s="664">
        <v>141.99999999999997</v>
      </c>
    </row>
    <row r="344" spans="1:14" ht="14.4" customHeight="1" x14ac:dyDescent="0.3">
      <c r="A344" s="659" t="s">
        <v>561</v>
      </c>
      <c r="B344" s="660" t="s">
        <v>562</v>
      </c>
      <c r="C344" s="661" t="s">
        <v>572</v>
      </c>
      <c r="D344" s="662" t="s">
        <v>2865</v>
      </c>
      <c r="E344" s="661" t="s">
        <v>584</v>
      </c>
      <c r="F344" s="662" t="s">
        <v>2869</v>
      </c>
      <c r="G344" s="661" t="s">
        <v>585</v>
      </c>
      <c r="H344" s="661" t="s">
        <v>927</v>
      </c>
      <c r="I344" s="661" t="s">
        <v>237</v>
      </c>
      <c r="J344" s="661" t="s">
        <v>928</v>
      </c>
      <c r="K344" s="661"/>
      <c r="L344" s="663">
        <v>96.000000000000028</v>
      </c>
      <c r="M344" s="663">
        <v>1</v>
      </c>
      <c r="N344" s="664">
        <v>96.000000000000028</v>
      </c>
    </row>
    <row r="345" spans="1:14" ht="14.4" customHeight="1" x14ac:dyDescent="0.3">
      <c r="A345" s="659" t="s">
        <v>561</v>
      </c>
      <c r="B345" s="660" t="s">
        <v>562</v>
      </c>
      <c r="C345" s="661" t="s">
        <v>572</v>
      </c>
      <c r="D345" s="662" t="s">
        <v>2865</v>
      </c>
      <c r="E345" s="661" t="s">
        <v>584</v>
      </c>
      <c r="F345" s="662" t="s">
        <v>2869</v>
      </c>
      <c r="G345" s="661" t="s">
        <v>585</v>
      </c>
      <c r="H345" s="661" t="s">
        <v>1548</v>
      </c>
      <c r="I345" s="661" t="s">
        <v>1549</v>
      </c>
      <c r="J345" s="661" t="s">
        <v>1550</v>
      </c>
      <c r="K345" s="661" t="s">
        <v>1551</v>
      </c>
      <c r="L345" s="663">
        <v>54.499874322135497</v>
      </c>
      <c r="M345" s="663">
        <v>1</v>
      </c>
      <c r="N345" s="664">
        <v>54.499874322135497</v>
      </c>
    </row>
    <row r="346" spans="1:14" ht="14.4" customHeight="1" x14ac:dyDescent="0.3">
      <c r="A346" s="659" t="s">
        <v>561</v>
      </c>
      <c r="B346" s="660" t="s">
        <v>562</v>
      </c>
      <c r="C346" s="661" t="s">
        <v>572</v>
      </c>
      <c r="D346" s="662" t="s">
        <v>2865</v>
      </c>
      <c r="E346" s="661" t="s">
        <v>584</v>
      </c>
      <c r="F346" s="662" t="s">
        <v>2869</v>
      </c>
      <c r="G346" s="661" t="s">
        <v>585</v>
      </c>
      <c r="H346" s="661" t="s">
        <v>1552</v>
      </c>
      <c r="I346" s="661" t="s">
        <v>1553</v>
      </c>
      <c r="J346" s="661" t="s">
        <v>1433</v>
      </c>
      <c r="K346" s="661" t="s">
        <v>1554</v>
      </c>
      <c r="L346" s="663">
        <v>191.6935814479547</v>
      </c>
      <c r="M346" s="663">
        <v>3</v>
      </c>
      <c r="N346" s="664">
        <v>575.08074434386413</v>
      </c>
    </row>
    <row r="347" spans="1:14" ht="14.4" customHeight="1" x14ac:dyDescent="0.3">
      <c r="A347" s="659" t="s">
        <v>561</v>
      </c>
      <c r="B347" s="660" t="s">
        <v>562</v>
      </c>
      <c r="C347" s="661" t="s">
        <v>572</v>
      </c>
      <c r="D347" s="662" t="s">
        <v>2865</v>
      </c>
      <c r="E347" s="661" t="s">
        <v>584</v>
      </c>
      <c r="F347" s="662" t="s">
        <v>2869</v>
      </c>
      <c r="G347" s="661" t="s">
        <v>585</v>
      </c>
      <c r="H347" s="661" t="s">
        <v>1555</v>
      </c>
      <c r="I347" s="661" t="s">
        <v>1556</v>
      </c>
      <c r="J347" s="661" t="s">
        <v>1557</v>
      </c>
      <c r="K347" s="661" t="s">
        <v>1558</v>
      </c>
      <c r="L347" s="663">
        <v>142.35999999999996</v>
      </c>
      <c r="M347" s="663">
        <v>2</v>
      </c>
      <c r="N347" s="664">
        <v>284.71999999999991</v>
      </c>
    </row>
    <row r="348" spans="1:14" ht="14.4" customHeight="1" x14ac:dyDescent="0.3">
      <c r="A348" s="659" t="s">
        <v>561</v>
      </c>
      <c r="B348" s="660" t="s">
        <v>562</v>
      </c>
      <c r="C348" s="661" t="s">
        <v>572</v>
      </c>
      <c r="D348" s="662" t="s">
        <v>2865</v>
      </c>
      <c r="E348" s="661" t="s">
        <v>584</v>
      </c>
      <c r="F348" s="662" t="s">
        <v>2869</v>
      </c>
      <c r="G348" s="661" t="s">
        <v>585</v>
      </c>
      <c r="H348" s="661" t="s">
        <v>1559</v>
      </c>
      <c r="I348" s="661" t="s">
        <v>1559</v>
      </c>
      <c r="J348" s="661" t="s">
        <v>1560</v>
      </c>
      <c r="K348" s="661" t="s">
        <v>1561</v>
      </c>
      <c r="L348" s="663">
        <v>94.549999999999983</v>
      </c>
      <c r="M348" s="663">
        <v>1</v>
      </c>
      <c r="N348" s="664">
        <v>94.549999999999983</v>
      </c>
    </row>
    <row r="349" spans="1:14" ht="14.4" customHeight="1" x14ac:dyDescent="0.3">
      <c r="A349" s="659" t="s">
        <v>561</v>
      </c>
      <c r="B349" s="660" t="s">
        <v>562</v>
      </c>
      <c r="C349" s="661" t="s">
        <v>572</v>
      </c>
      <c r="D349" s="662" t="s">
        <v>2865</v>
      </c>
      <c r="E349" s="661" t="s">
        <v>584</v>
      </c>
      <c r="F349" s="662" t="s">
        <v>2869</v>
      </c>
      <c r="G349" s="661" t="s">
        <v>585</v>
      </c>
      <c r="H349" s="661" t="s">
        <v>1562</v>
      </c>
      <c r="I349" s="661" t="s">
        <v>1563</v>
      </c>
      <c r="J349" s="661" t="s">
        <v>1564</v>
      </c>
      <c r="K349" s="661" t="s">
        <v>1565</v>
      </c>
      <c r="L349" s="663">
        <v>39.649999999999984</v>
      </c>
      <c r="M349" s="663">
        <v>1</v>
      </c>
      <c r="N349" s="664">
        <v>39.649999999999984</v>
      </c>
    </row>
    <row r="350" spans="1:14" ht="14.4" customHeight="1" x14ac:dyDescent="0.3">
      <c r="A350" s="659" t="s">
        <v>561</v>
      </c>
      <c r="B350" s="660" t="s">
        <v>562</v>
      </c>
      <c r="C350" s="661" t="s">
        <v>572</v>
      </c>
      <c r="D350" s="662" t="s">
        <v>2865</v>
      </c>
      <c r="E350" s="661" t="s">
        <v>584</v>
      </c>
      <c r="F350" s="662" t="s">
        <v>2869</v>
      </c>
      <c r="G350" s="661" t="s">
        <v>585</v>
      </c>
      <c r="H350" s="661" t="s">
        <v>955</v>
      </c>
      <c r="I350" s="661" t="s">
        <v>956</v>
      </c>
      <c r="J350" s="661" t="s">
        <v>957</v>
      </c>
      <c r="K350" s="661" t="s">
        <v>958</v>
      </c>
      <c r="L350" s="663">
        <v>75.179999999999993</v>
      </c>
      <c r="M350" s="663">
        <v>3</v>
      </c>
      <c r="N350" s="664">
        <v>225.53999999999996</v>
      </c>
    </row>
    <row r="351" spans="1:14" ht="14.4" customHeight="1" x14ac:dyDescent="0.3">
      <c r="A351" s="659" t="s">
        <v>561</v>
      </c>
      <c r="B351" s="660" t="s">
        <v>562</v>
      </c>
      <c r="C351" s="661" t="s">
        <v>572</v>
      </c>
      <c r="D351" s="662" t="s">
        <v>2865</v>
      </c>
      <c r="E351" s="661" t="s">
        <v>584</v>
      </c>
      <c r="F351" s="662" t="s">
        <v>2869</v>
      </c>
      <c r="G351" s="661" t="s">
        <v>585</v>
      </c>
      <c r="H351" s="661" t="s">
        <v>1566</v>
      </c>
      <c r="I351" s="661" t="s">
        <v>1567</v>
      </c>
      <c r="J351" s="661" t="s">
        <v>1568</v>
      </c>
      <c r="K351" s="661" t="s">
        <v>1569</v>
      </c>
      <c r="L351" s="663">
        <v>36.42648474841716</v>
      </c>
      <c r="M351" s="663">
        <v>45</v>
      </c>
      <c r="N351" s="664">
        <v>1639.1918136787722</v>
      </c>
    </row>
    <row r="352" spans="1:14" ht="14.4" customHeight="1" x14ac:dyDescent="0.3">
      <c r="A352" s="659" t="s">
        <v>561</v>
      </c>
      <c r="B352" s="660" t="s">
        <v>562</v>
      </c>
      <c r="C352" s="661" t="s">
        <v>572</v>
      </c>
      <c r="D352" s="662" t="s">
        <v>2865</v>
      </c>
      <c r="E352" s="661" t="s">
        <v>584</v>
      </c>
      <c r="F352" s="662" t="s">
        <v>2869</v>
      </c>
      <c r="G352" s="661" t="s">
        <v>585</v>
      </c>
      <c r="H352" s="661" t="s">
        <v>1570</v>
      </c>
      <c r="I352" s="661" t="s">
        <v>1571</v>
      </c>
      <c r="J352" s="661" t="s">
        <v>1568</v>
      </c>
      <c r="K352" s="661" t="s">
        <v>1572</v>
      </c>
      <c r="L352" s="663">
        <v>31.57</v>
      </c>
      <c r="M352" s="663">
        <v>10</v>
      </c>
      <c r="N352" s="664">
        <v>315.7</v>
      </c>
    </row>
    <row r="353" spans="1:14" ht="14.4" customHeight="1" x14ac:dyDescent="0.3">
      <c r="A353" s="659" t="s">
        <v>561</v>
      </c>
      <c r="B353" s="660" t="s">
        <v>562</v>
      </c>
      <c r="C353" s="661" t="s">
        <v>572</v>
      </c>
      <c r="D353" s="662" t="s">
        <v>2865</v>
      </c>
      <c r="E353" s="661" t="s">
        <v>584</v>
      </c>
      <c r="F353" s="662" t="s">
        <v>2869</v>
      </c>
      <c r="G353" s="661" t="s">
        <v>585</v>
      </c>
      <c r="H353" s="661" t="s">
        <v>1573</v>
      </c>
      <c r="I353" s="661" t="s">
        <v>1574</v>
      </c>
      <c r="J353" s="661" t="s">
        <v>1575</v>
      </c>
      <c r="K353" s="661" t="s">
        <v>1576</v>
      </c>
      <c r="L353" s="663">
        <v>162.25519085045599</v>
      </c>
      <c r="M353" s="663">
        <v>17</v>
      </c>
      <c r="N353" s="664">
        <v>2758.3382444577519</v>
      </c>
    </row>
    <row r="354" spans="1:14" ht="14.4" customHeight="1" x14ac:dyDescent="0.3">
      <c r="A354" s="659" t="s">
        <v>561</v>
      </c>
      <c r="B354" s="660" t="s">
        <v>562</v>
      </c>
      <c r="C354" s="661" t="s">
        <v>572</v>
      </c>
      <c r="D354" s="662" t="s">
        <v>2865</v>
      </c>
      <c r="E354" s="661" t="s">
        <v>584</v>
      </c>
      <c r="F354" s="662" t="s">
        <v>2869</v>
      </c>
      <c r="G354" s="661" t="s">
        <v>585</v>
      </c>
      <c r="H354" s="661" t="s">
        <v>959</v>
      </c>
      <c r="I354" s="661" t="s">
        <v>960</v>
      </c>
      <c r="J354" s="661" t="s">
        <v>961</v>
      </c>
      <c r="K354" s="661" t="s">
        <v>962</v>
      </c>
      <c r="L354" s="663">
        <v>47.413348867926025</v>
      </c>
      <c r="M354" s="663">
        <v>9</v>
      </c>
      <c r="N354" s="664">
        <v>426.72013981133421</v>
      </c>
    </row>
    <row r="355" spans="1:14" ht="14.4" customHeight="1" x14ac:dyDescent="0.3">
      <c r="A355" s="659" t="s">
        <v>561</v>
      </c>
      <c r="B355" s="660" t="s">
        <v>562</v>
      </c>
      <c r="C355" s="661" t="s">
        <v>572</v>
      </c>
      <c r="D355" s="662" t="s">
        <v>2865</v>
      </c>
      <c r="E355" s="661" t="s">
        <v>584</v>
      </c>
      <c r="F355" s="662" t="s">
        <v>2869</v>
      </c>
      <c r="G355" s="661" t="s">
        <v>585</v>
      </c>
      <c r="H355" s="661" t="s">
        <v>1577</v>
      </c>
      <c r="I355" s="661" t="s">
        <v>1578</v>
      </c>
      <c r="J355" s="661" t="s">
        <v>1579</v>
      </c>
      <c r="K355" s="661" t="s">
        <v>1580</v>
      </c>
      <c r="L355" s="663">
        <v>699.95008089710916</v>
      </c>
      <c r="M355" s="663">
        <v>8</v>
      </c>
      <c r="N355" s="664">
        <v>5599.6006471768733</v>
      </c>
    </row>
    <row r="356" spans="1:14" ht="14.4" customHeight="1" x14ac:dyDescent="0.3">
      <c r="A356" s="659" t="s">
        <v>561</v>
      </c>
      <c r="B356" s="660" t="s">
        <v>562</v>
      </c>
      <c r="C356" s="661" t="s">
        <v>572</v>
      </c>
      <c r="D356" s="662" t="s">
        <v>2865</v>
      </c>
      <c r="E356" s="661" t="s">
        <v>584</v>
      </c>
      <c r="F356" s="662" t="s">
        <v>2869</v>
      </c>
      <c r="G356" s="661" t="s">
        <v>585</v>
      </c>
      <c r="H356" s="661" t="s">
        <v>967</v>
      </c>
      <c r="I356" s="661" t="s">
        <v>237</v>
      </c>
      <c r="J356" s="661" t="s">
        <v>968</v>
      </c>
      <c r="K356" s="661"/>
      <c r="L356" s="663">
        <v>467.32073485831125</v>
      </c>
      <c r="M356" s="663">
        <v>20</v>
      </c>
      <c r="N356" s="664">
        <v>9346.4146971662249</v>
      </c>
    </row>
    <row r="357" spans="1:14" ht="14.4" customHeight="1" x14ac:dyDescent="0.3">
      <c r="A357" s="659" t="s">
        <v>561</v>
      </c>
      <c r="B357" s="660" t="s">
        <v>562</v>
      </c>
      <c r="C357" s="661" t="s">
        <v>572</v>
      </c>
      <c r="D357" s="662" t="s">
        <v>2865</v>
      </c>
      <c r="E357" s="661" t="s">
        <v>584</v>
      </c>
      <c r="F357" s="662" t="s">
        <v>2869</v>
      </c>
      <c r="G357" s="661" t="s">
        <v>585</v>
      </c>
      <c r="H357" s="661" t="s">
        <v>1581</v>
      </c>
      <c r="I357" s="661" t="s">
        <v>237</v>
      </c>
      <c r="J357" s="661" t="s">
        <v>1582</v>
      </c>
      <c r="K357" s="661"/>
      <c r="L357" s="663">
        <v>379.89732517610463</v>
      </c>
      <c r="M357" s="663">
        <v>1</v>
      </c>
      <c r="N357" s="664">
        <v>379.89732517610463</v>
      </c>
    </row>
    <row r="358" spans="1:14" ht="14.4" customHeight="1" x14ac:dyDescent="0.3">
      <c r="A358" s="659" t="s">
        <v>561</v>
      </c>
      <c r="B358" s="660" t="s">
        <v>562</v>
      </c>
      <c r="C358" s="661" t="s">
        <v>572</v>
      </c>
      <c r="D358" s="662" t="s">
        <v>2865</v>
      </c>
      <c r="E358" s="661" t="s">
        <v>584</v>
      </c>
      <c r="F358" s="662" t="s">
        <v>2869</v>
      </c>
      <c r="G358" s="661" t="s">
        <v>585</v>
      </c>
      <c r="H358" s="661" t="s">
        <v>1583</v>
      </c>
      <c r="I358" s="661" t="s">
        <v>1584</v>
      </c>
      <c r="J358" s="661" t="s">
        <v>818</v>
      </c>
      <c r="K358" s="661" t="s">
        <v>1585</v>
      </c>
      <c r="L358" s="663">
        <v>55.3</v>
      </c>
      <c r="M358" s="663">
        <v>4</v>
      </c>
      <c r="N358" s="664">
        <v>221.2</v>
      </c>
    </row>
    <row r="359" spans="1:14" ht="14.4" customHeight="1" x14ac:dyDescent="0.3">
      <c r="A359" s="659" t="s">
        <v>561</v>
      </c>
      <c r="B359" s="660" t="s">
        <v>562</v>
      </c>
      <c r="C359" s="661" t="s">
        <v>572</v>
      </c>
      <c r="D359" s="662" t="s">
        <v>2865</v>
      </c>
      <c r="E359" s="661" t="s">
        <v>584</v>
      </c>
      <c r="F359" s="662" t="s">
        <v>2869</v>
      </c>
      <c r="G359" s="661" t="s">
        <v>585</v>
      </c>
      <c r="H359" s="661" t="s">
        <v>1586</v>
      </c>
      <c r="I359" s="661" t="s">
        <v>237</v>
      </c>
      <c r="J359" s="661" t="s">
        <v>1587</v>
      </c>
      <c r="K359" s="661" t="s">
        <v>1588</v>
      </c>
      <c r="L359" s="663">
        <v>152.72015558605065</v>
      </c>
      <c r="M359" s="663">
        <v>1</v>
      </c>
      <c r="N359" s="664">
        <v>152.72015558605065</v>
      </c>
    </row>
    <row r="360" spans="1:14" ht="14.4" customHeight="1" x14ac:dyDescent="0.3">
      <c r="A360" s="659" t="s">
        <v>561</v>
      </c>
      <c r="B360" s="660" t="s">
        <v>562</v>
      </c>
      <c r="C360" s="661" t="s">
        <v>572</v>
      </c>
      <c r="D360" s="662" t="s">
        <v>2865</v>
      </c>
      <c r="E360" s="661" t="s">
        <v>584</v>
      </c>
      <c r="F360" s="662" t="s">
        <v>2869</v>
      </c>
      <c r="G360" s="661" t="s">
        <v>585</v>
      </c>
      <c r="H360" s="661" t="s">
        <v>1589</v>
      </c>
      <c r="I360" s="661" t="s">
        <v>237</v>
      </c>
      <c r="J360" s="661" t="s">
        <v>1590</v>
      </c>
      <c r="K360" s="661"/>
      <c r="L360" s="663">
        <v>68.781549360972747</v>
      </c>
      <c r="M360" s="663">
        <v>2</v>
      </c>
      <c r="N360" s="664">
        <v>137.56309872194549</v>
      </c>
    </row>
    <row r="361" spans="1:14" ht="14.4" customHeight="1" x14ac:dyDescent="0.3">
      <c r="A361" s="659" t="s">
        <v>561</v>
      </c>
      <c r="B361" s="660" t="s">
        <v>562</v>
      </c>
      <c r="C361" s="661" t="s">
        <v>572</v>
      </c>
      <c r="D361" s="662" t="s">
        <v>2865</v>
      </c>
      <c r="E361" s="661" t="s">
        <v>584</v>
      </c>
      <c r="F361" s="662" t="s">
        <v>2869</v>
      </c>
      <c r="G361" s="661" t="s">
        <v>585</v>
      </c>
      <c r="H361" s="661" t="s">
        <v>969</v>
      </c>
      <c r="I361" s="661" t="s">
        <v>237</v>
      </c>
      <c r="J361" s="661" t="s">
        <v>970</v>
      </c>
      <c r="K361" s="661"/>
      <c r="L361" s="663">
        <v>258.75265792565892</v>
      </c>
      <c r="M361" s="663">
        <v>1</v>
      </c>
      <c r="N361" s="664">
        <v>258.75265792565892</v>
      </c>
    </row>
    <row r="362" spans="1:14" ht="14.4" customHeight="1" x14ac:dyDescent="0.3">
      <c r="A362" s="659" t="s">
        <v>561</v>
      </c>
      <c r="B362" s="660" t="s">
        <v>562</v>
      </c>
      <c r="C362" s="661" t="s">
        <v>572</v>
      </c>
      <c r="D362" s="662" t="s">
        <v>2865</v>
      </c>
      <c r="E362" s="661" t="s">
        <v>584</v>
      </c>
      <c r="F362" s="662" t="s">
        <v>2869</v>
      </c>
      <c r="G362" s="661" t="s">
        <v>585</v>
      </c>
      <c r="H362" s="661" t="s">
        <v>1591</v>
      </c>
      <c r="I362" s="661" t="s">
        <v>237</v>
      </c>
      <c r="J362" s="661" t="s">
        <v>1592</v>
      </c>
      <c r="K362" s="661"/>
      <c r="L362" s="663">
        <v>407.05900959259509</v>
      </c>
      <c r="M362" s="663">
        <v>8</v>
      </c>
      <c r="N362" s="664">
        <v>3256.4720767407607</v>
      </c>
    </row>
    <row r="363" spans="1:14" ht="14.4" customHeight="1" x14ac:dyDescent="0.3">
      <c r="A363" s="659" t="s">
        <v>561</v>
      </c>
      <c r="B363" s="660" t="s">
        <v>562</v>
      </c>
      <c r="C363" s="661" t="s">
        <v>572</v>
      </c>
      <c r="D363" s="662" t="s">
        <v>2865</v>
      </c>
      <c r="E363" s="661" t="s">
        <v>584</v>
      </c>
      <c r="F363" s="662" t="s">
        <v>2869</v>
      </c>
      <c r="G363" s="661" t="s">
        <v>585</v>
      </c>
      <c r="H363" s="661" t="s">
        <v>975</v>
      </c>
      <c r="I363" s="661" t="s">
        <v>976</v>
      </c>
      <c r="J363" s="661" t="s">
        <v>977</v>
      </c>
      <c r="K363" s="661" t="s">
        <v>978</v>
      </c>
      <c r="L363" s="663">
        <v>148.03</v>
      </c>
      <c r="M363" s="663">
        <v>3</v>
      </c>
      <c r="N363" s="664">
        <v>444.09000000000003</v>
      </c>
    </row>
    <row r="364" spans="1:14" ht="14.4" customHeight="1" x14ac:dyDescent="0.3">
      <c r="A364" s="659" t="s">
        <v>561</v>
      </c>
      <c r="B364" s="660" t="s">
        <v>562</v>
      </c>
      <c r="C364" s="661" t="s">
        <v>572</v>
      </c>
      <c r="D364" s="662" t="s">
        <v>2865</v>
      </c>
      <c r="E364" s="661" t="s">
        <v>584</v>
      </c>
      <c r="F364" s="662" t="s">
        <v>2869</v>
      </c>
      <c r="G364" s="661" t="s">
        <v>585</v>
      </c>
      <c r="H364" s="661" t="s">
        <v>1593</v>
      </c>
      <c r="I364" s="661" t="s">
        <v>1594</v>
      </c>
      <c r="J364" s="661" t="s">
        <v>1595</v>
      </c>
      <c r="K364" s="661" t="s">
        <v>1596</v>
      </c>
      <c r="L364" s="663">
        <v>75.979742237526196</v>
      </c>
      <c r="M364" s="663">
        <v>1</v>
      </c>
      <c r="N364" s="664">
        <v>75.979742237526196</v>
      </c>
    </row>
    <row r="365" spans="1:14" ht="14.4" customHeight="1" x14ac:dyDescent="0.3">
      <c r="A365" s="659" t="s">
        <v>561</v>
      </c>
      <c r="B365" s="660" t="s">
        <v>562</v>
      </c>
      <c r="C365" s="661" t="s">
        <v>572</v>
      </c>
      <c r="D365" s="662" t="s">
        <v>2865</v>
      </c>
      <c r="E365" s="661" t="s">
        <v>584</v>
      </c>
      <c r="F365" s="662" t="s">
        <v>2869</v>
      </c>
      <c r="G365" s="661" t="s">
        <v>585</v>
      </c>
      <c r="H365" s="661" t="s">
        <v>1597</v>
      </c>
      <c r="I365" s="661" t="s">
        <v>1598</v>
      </c>
      <c r="J365" s="661" t="s">
        <v>1599</v>
      </c>
      <c r="K365" s="661" t="s">
        <v>1600</v>
      </c>
      <c r="L365" s="663">
        <v>117.23</v>
      </c>
      <c r="M365" s="663">
        <v>1</v>
      </c>
      <c r="N365" s="664">
        <v>117.23</v>
      </c>
    </row>
    <row r="366" spans="1:14" ht="14.4" customHeight="1" x14ac:dyDescent="0.3">
      <c r="A366" s="659" t="s">
        <v>561</v>
      </c>
      <c r="B366" s="660" t="s">
        <v>562</v>
      </c>
      <c r="C366" s="661" t="s">
        <v>572</v>
      </c>
      <c r="D366" s="662" t="s">
        <v>2865</v>
      </c>
      <c r="E366" s="661" t="s">
        <v>584</v>
      </c>
      <c r="F366" s="662" t="s">
        <v>2869</v>
      </c>
      <c r="G366" s="661" t="s">
        <v>585</v>
      </c>
      <c r="H366" s="661" t="s">
        <v>1601</v>
      </c>
      <c r="I366" s="661" t="s">
        <v>1602</v>
      </c>
      <c r="J366" s="661" t="s">
        <v>1603</v>
      </c>
      <c r="K366" s="661" t="s">
        <v>1604</v>
      </c>
      <c r="L366" s="663">
        <v>57.02000000000001</v>
      </c>
      <c r="M366" s="663">
        <v>3</v>
      </c>
      <c r="N366" s="664">
        <v>171.06000000000003</v>
      </c>
    </row>
    <row r="367" spans="1:14" ht="14.4" customHeight="1" x14ac:dyDescent="0.3">
      <c r="A367" s="659" t="s">
        <v>561</v>
      </c>
      <c r="B367" s="660" t="s">
        <v>562</v>
      </c>
      <c r="C367" s="661" t="s">
        <v>572</v>
      </c>
      <c r="D367" s="662" t="s">
        <v>2865</v>
      </c>
      <c r="E367" s="661" t="s">
        <v>584</v>
      </c>
      <c r="F367" s="662" t="s">
        <v>2869</v>
      </c>
      <c r="G367" s="661" t="s">
        <v>585</v>
      </c>
      <c r="H367" s="661" t="s">
        <v>1605</v>
      </c>
      <c r="I367" s="661" t="s">
        <v>1606</v>
      </c>
      <c r="J367" s="661" t="s">
        <v>1019</v>
      </c>
      <c r="K367" s="661" t="s">
        <v>1607</v>
      </c>
      <c r="L367" s="663">
        <v>112.21060588189494</v>
      </c>
      <c r="M367" s="663">
        <v>2</v>
      </c>
      <c r="N367" s="664">
        <v>224.42121176378987</v>
      </c>
    </row>
    <row r="368" spans="1:14" ht="14.4" customHeight="1" x14ac:dyDescent="0.3">
      <c r="A368" s="659" t="s">
        <v>561</v>
      </c>
      <c r="B368" s="660" t="s">
        <v>562</v>
      </c>
      <c r="C368" s="661" t="s">
        <v>572</v>
      </c>
      <c r="D368" s="662" t="s">
        <v>2865</v>
      </c>
      <c r="E368" s="661" t="s">
        <v>584</v>
      </c>
      <c r="F368" s="662" t="s">
        <v>2869</v>
      </c>
      <c r="G368" s="661" t="s">
        <v>585</v>
      </c>
      <c r="H368" s="661" t="s">
        <v>1608</v>
      </c>
      <c r="I368" s="661" t="s">
        <v>1608</v>
      </c>
      <c r="J368" s="661" t="s">
        <v>731</v>
      </c>
      <c r="K368" s="661" t="s">
        <v>1609</v>
      </c>
      <c r="L368" s="663">
        <v>569.83000000000004</v>
      </c>
      <c r="M368" s="663">
        <v>0.3</v>
      </c>
      <c r="N368" s="664">
        <v>170.94900000000001</v>
      </c>
    </row>
    <row r="369" spans="1:14" ht="14.4" customHeight="1" x14ac:dyDescent="0.3">
      <c r="A369" s="659" t="s">
        <v>561</v>
      </c>
      <c r="B369" s="660" t="s">
        <v>562</v>
      </c>
      <c r="C369" s="661" t="s">
        <v>572</v>
      </c>
      <c r="D369" s="662" t="s">
        <v>2865</v>
      </c>
      <c r="E369" s="661" t="s">
        <v>584</v>
      </c>
      <c r="F369" s="662" t="s">
        <v>2869</v>
      </c>
      <c r="G369" s="661" t="s">
        <v>585</v>
      </c>
      <c r="H369" s="661" t="s">
        <v>1610</v>
      </c>
      <c r="I369" s="661" t="s">
        <v>1611</v>
      </c>
      <c r="J369" s="661" t="s">
        <v>1612</v>
      </c>
      <c r="K369" s="661" t="s">
        <v>1613</v>
      </c>
      <c r="L369" s="663">
        <v>1693.9299999999998</v>
      </c>
      <c r="M369" s="663">
        <v>1</v>
      </c>
      <c r="N369" s="664">
        <v>1693.9299999999998</v>
      </c>
    </row>
    <row r="370" spans="1:14" ht="14.4" customHeight="1" x14ac:dyDescent="0.3">
      <c r="A370" s="659" t="s">
        <v>561</v>
      </c>
      <c r="B370" s="660" t="s">
        <v>562</v>
      </c>
      <c r="C370" s="661" t="s">
        <v>572</v>
      </c>
      <c r="D370" s="662" t="s">
        <v>2865</v>
      </c>
      <c r="E370" s="661" t="s">
        <v>584</v>
      </c>
      <c r="F370" s="662" t="s">
        <v>2869</v>
      </c>
      <c r="G370" s="661" t="s">
        <v>585</v>
      </c>
      <c r="H370" s="661" t="s">
        <v>1614</v>
      </c>
      <c r="I370" s="661" t="s">
        <v>1615</v>
      </c>
      <c r="J370" s="661" t="s">
        <v>1616</v>
      </c>
      <c r="K370" s="661" t="s">
        <v>1617</v>
      </c>
      <c r="L370" s="663">
        <v>98.049454104608103</v>
      </c>
      <c r="M370" s="663">
        <v>1</v>
      </c>
      <c r="N370" s="664">
        <v>98.049454104608103</v>
      </c>
    </row>
    <row r="371" spans="1:14" ht="14.4" customHeight="1" x14ac:dyDescent="0.3">
      <c r="A371" s="659" t="s">
        <v>561</v>
      </c>
      <c r="B371" s="660" t="s">
        <v>562</v>
      </c>
      <c r="C371" s="661" t="s">
        <v>572</v>
      </c>
      <c r="D371" s="662" t="s">
        <v>2865</v>
      </c>
      <c r="E371" s="661" t="s">
        <v>584</v>
      </c>
      <c r="F371" s="662" t="s">
        <v>2869</v>
      </c>
      <c r="G371" s="661" t="s">
        <v>585</v>
      </c>
      <c r="H371" s="661" t="s">
        <v>1618</v>
      </c>
      <c r="I371" s="661" t="s">
        <v>1619</v>
      </c>
      <c r="J371" s="661" t="s">
        <v>1620</v>
      </c>
      <c r="K371" s="661"/>
      <c r="L371" s="663">
        <v>106.810017032452</v>
      </c>
      <c r="M371" s="663">
        <v>1</v>
      </c>
      <c r="N371" s="664">
        <v>106.810017032452</v>
      </c>
    </row>
    <row r="372" spans="1:14" ht="14.4" customHeight="1" x14ac:dyDescent="0.3">
      <c r="A372" s="659" t="s">
        <v>561</v>
      </c>
      <c r="B372" s="660" t="s">
        <v>562</v>
      </c>
      <c r="C372" s="661" t="s">
        <v>572</v>
      </c>
      <c r="D372" s="662" t="s">
        <v>2865</v>
      </c>
      <c r="E372" s="661" t="s">
        <v>584</v>
      </c>
      <c r="F372" s="662" t="s">
        <v>2869</v>
      </c>
      <c r="G372" s="661" t="s">
        <v>585</v>
      </c>
      <c r="H372" s="661" t="s">
        <v>1621</v>
      </c>
      <c r="I372" s="661" t="s">
        <v>1622</v>
      </c>
      <c r="J372" s="661" t="s">
        <v>1623</v>
      </c>
      <c r="K372" s="661" t="s">
        <v>1624</v>
      </c>
      <c r="L372" s="663">
        <v>88.48</v>
      </c>
      <c r="M372" s="663">
        <v>1</v>
      </c>
      <c r="N372" s="664">
        <v>88.48</v>
      </c>
    </row>
    <row r="373" spans="1:14" ht="14.4" customHeight="1" x14ac:dyDescent="0.3">
      <c r="A373" s="659" t="s">
        <v>561</v>
      </c>
      <c r="B373" s="660" t="s">
        <v>562</v>
      </c>
      <c r="C373" s="661" t="s">
        <v>572</v>
      </c>
      <c r="D373" s="662" t="s">
        <v>2865</v>
      </c>
      <c r="E373" s="661" t="s">
        <v>584</v>
      </c>
      <c r="F373" s="662" t="s">
        <v>2869</v>
      </c>
      <c r="G373" s="661" t="s">
        <v>585</v>
      </c>
      <c r="H373" s="661" t="s">
        <v>1625</v>
      </c>
      <c r="I373" s="661" t="s">
        <v>1625</v>
      </c>
      <c r="J373" s="661" t="s">
        <v>1626</v>
      </c>
      <c r="K373" s="661" t="s">
        <v>1627</v>
      </c>
      <c r="L373" s="663">
        <v>1005.96</v>
      </c>
      <c r="M373" s="663">
        <v>1</v>
      </c>
      <c r="N373" s="664">
        <v>1005.96</v>
      </c>
    </row>
    <row r="374" spans="1:14" ht="14.4" customHeight="1" x14ac:dyDescent="0.3">
      <c r="A374" s="659" t="s">
        <v>561</v>
      </c>
      <c r="B374" s="660" t="s">
        <v>562</v>
      </c>
      <c r="C374" s="661" t="s">
        <v>572</v>
      </c>
      <c r="D374" s="662" t="s">
        <v>2865</v>
      </c>
      <c r="E374" s="661" t="s">
        <v>584</v>
      </c>
      <c r="F374" s="662" t="s">
        <v>2869</v>
      </c>
      <c r="G374" s="661" t="s">
        <v>585</v>
      </c>
      <c r="H374" s="661" t="s">
        <v>1628</v>
      </c>
      <c r="I374" s="661" t="s">
        <v>1629</v>
      </c>
      <c r="J374" s="661" t="s">
        <v>1630</v>
      </c>
      <c r="K374" s="661" t="s">
        <v>1631</v>
      </c>
      <c r="L374" s="663">
        <v>230.24000000000012</v>
      </c>
      <c r="M374" s="663">
        <v>1</v>
      </c>
      <c r="N374" s="664">
        <v>230.24000000000012</v>
      </c>
    </row>
    <row r="375" spans="1:14" ht="14.4" customHeight="1" x14ac:dyDescent="0.3">
      <c r="A375" s="659" t="s">
        <v>561</v>
      </c>
      <c r="B375" s="660" t="s">
        <v>562</v>
      </c>
      <c r="C375" s="661" t="s">
        <v>572</v>
      </c>
      <c r="D375" s="662" t="s">
        <v>2865</v>
      </c>
      <c r="E375" s="661" t="s">
        <v>584</v>
      </c>
      <c r="F375" s="662" t="s">
        <v>2869</v>
      </c>
      <c r="G375" s="661" t="s">
        <v>585</v>
      </c>
      <c r="H375" s="661" t="s">
        <v>993</v>
      </c>
      <c r="I375" s="661" t="s">
        <v>993</v>
      </c>
      <c r="J375" s="661" t="s">
        <v>994</v>
      </c>
      <c r="K375" s="661" t="s">
        <v>995</v>
      </c>
      <c r="L375" s="663">
        <v>285.01679999999999</v>
      </c>
      <c r="M375" s="663">
        <v>2</v>
      </c>
      <c r="N375" s="664">
        <v>570.03359999999998</v>
      </c>
    </row>
    <row r="376" spans="1:14" ht="14.4" customHeight="1" x14ac:dyDescent="0.3">
      <c r="A376" s="659" t="s">
        <v>561</v>
      </c>
      <c r="B376" s="660" t="s">
        <v>562</v>
      </c>
      <c r="C376" s="661" t="s">
        <v>572</v>
      </c>
      <c r="D376" s="662" t="s">
        <v>2865</v>
      </c>
      <c r="E376" s="661" t="s">
        <v>584</v>
      </c>
      <c r="F376" s="662" t="s">
        <v>2869</v>
      </c>
      <c r="G376" s="661" t="s">
        <v>585</v>
      </c>
      <c r="H376" s="661" t="s">
        <v>1632</v>
      </c>
      <c r="I376" s="661" t="s">
        <v>1633</v>
      </c>
      <c r="J376" s="661" t="s">
        <v>1634</v>
      </c>
      <c r="K376" s="661" t="s">
        <v>1635</v>
      </c>
      <c r="L376" s="663">
        <v>181.87416666666667</v>
      </c>
      <c r="M376" s="663">
        <v>2</v>
      </c>
      <c r="N376" s="664">
        <v>363.74833333333333</v>
      </c>
    </row>
    <row r="377" spans="1:14" ht="14.4" customHeight="1" x14ac:dyDescent="0.3">
      <c r="A377" s="659" t="s">
        <v>561</v>
      </c>
      <c r="B377" s="660" t="s">
        <v>562</v>
      </c>
      <c r="C377" s="661" t="s">
        <v>572</v>
      </c>
      <c r="D377" s="662" t="s">
        <v>2865</v>
      </c>
      <c r="E377" s="661" t="s">
        <v>584</v>
      </c>
      <c r="F377" s="662" t="s">
        <v>2869</v>
      </c>
      <c r="G377" s="661" t="s">
        <v>585</v>
      </c>
      <c r="H377" s="661" t="s">
        <v>1636</v>
      </c>
      <c r="I377" s="661" t="s">
        <v>1636</v>
      </c>
      <c r="J377" s="661" t="s">
        <v>693</v>
      </c>
      <c r="K377" s="661" t="s">
        <v>1637</v>
      </c>
      <c r="L377" s="663">
        <v>91.999876011354559</v>
      </c>
      <c r="M377" s="663">
        <v>2</v>
      </c>
      <c r="N377" s="664">
        <v>183.99975202270912</v>
      </c>
    </row>
    <row r="378" spans="1:14" ht="14.4" customHeight="1" x14ac:dyDescent="0.3">
      <c r="A378" s="659" t="s">
        <v>561</v>
      </c>
      <c r="B378" s="660" t="s">
        <v>562</v>
      </c>
      <c r="C378" s="661" t="s">
        <v>572</v>
      </c>
      <c r="D378" s="662" t="s">
        <v>2865</v>
      </c>
      <c r="E378" s="661" t="s">
        <v>584</v>
      </c>
      <c r="F378" s="662" t="s">
        <v>2869</v>
      </c>
      <c r="G378" s="661" t="s">
        <v>585</v>
      </c>
      <c r="H378" s="661" t="s">
        <v>1638</v>
      </c>
      <c r="I378" s="661" t="s">
        <v>1638</v>
      </c>
      <c r="J378" s="661" t="s">
        <v>1639</v>
      </c>
      <c r="K378" s="661" t="s">
        <v>1640</v>
      </c>
      <c r="L378" s="663">
        <v>426.04</v>
      </c>
      <c r="M378" s="663">
        <v>1</v>
      </c>
      <c r="N378" s="664">
        <v>426.04</v>
      </c>
    </row>
    <row r="379" spans="1:14" ht="14.4" customHeight="1" x14ac:dyDescent="0.3">
      <c r="A379" s="659" t="s">
        <v>561</v>
      </c>
      <c r="B379" s="660" t="s">
        <v>562</v>
      </c>
      <c r="C379" s="661" t="s">
        <v>572</v>
      </c>
      <c r="D379" s="662" t="s">
        <v>2865</v>
      </c>
      <c r="E379" s="661" t="s">
        <v>584</v>
      </c>
      <c r="F379" s="662" t="s">
        <v>2869</v>
      </c>
      <c r="G379" s="661" t="s">
        <v>585</v>
      </c>
      <c r="H379" s="661" t="s">
        <v>1641</v>
      </c>
      <c r="I379" s="661" t="s">
        <v>1642</v>
      </c>
      <c r="J379" s="661" t="s">
        <v>1643</v>
      </c>
      <c r="K379" s="661" t="s">
        <v>1644</v>
      </c>
      <c r="L379" s="663">
        <v>147.55000000000001</v>
      </c>
      <c r="M379" s="663">
        <v>1</v>
      </c>
      <c r="N379" s="664">
        <v>147.55000000000001</v>
      </c>
    </row>
    <row r="380" spans="1:14" ht="14.4" customHeight="1" x14ac:dyDescent="0.3">
      <c r="A380" s="659" t="s">
        <v>561</v>
      </c>
      <c r="B380" s="660" t="s">
        <v>562</v>
      </c>
      <c r="C380" s="661" t="s">
        <v>572</v>
      </c>
      <c r="D380" s="662" t="s">
        <v>2865</v>
      </c>
      <c r="E380" s="661" t="s">
        <v>584</v>
      </c>
      <c r="F380" s="662" t="s">
        <v>2869</v>
      </c>
      <c r="G380" s="661" t="s">
        <v>585</v>
      </c>
      <c r="H380" s="661" t="s">
        <v>996</v>
      </c>
      <c r="I380" s="661" t="s">
        <v>996</v>
      </c>
      <c r="J380" s="661" t="s">
        <v>616</v>
      </c>
      <c r="K380" s="661" t="s">
        <v>997</v>
      </c>
      <c r="L380" s="663">
        <v>59.989979077435194</v>
      </c>
      <c r="M380" s="663">
        <v>4</v>
      </c>
      <c r="N380" s="664">
        <v>239.95991630974078</v>
      </c>
    </row>
    <row r="381" spans="1:14" ht="14.4" customHeight="1" x14ac:dyDescent="0.3">
      <c r="A381" s="659" t="s">
        <v>561</v>
      </c>
      <c r="B381" s="660" t="s">
        <v>562</v>
      </c>
      <c r="C381" s="661" t="s">
        <v>572</v>
      </c>
      <c r="D381" s="662" t="s">
        <v>2865</v>
      </c>
      <c r="E381" s="661" t="s">
        <v>584</v>
      </c>
      <c r="F381" s="662" t="s">
        <v>2869</v>
      </c>
      <c r="G381" s="661" t="s">
        <v>585</v>
      </c>
      <c r="H381" s="661" t="s">
        <v>1645</v>
      </c>
      <c r="I381" s="661" t="s">
        <v>237</v>
      </c>
      <c r="J381" s="661" t="s">
        <v>1646</v>
      </c>
      <c r="K381" s="661"/>
      <c r="L381" s="663">
        <v>306.44683546219005</v>
      </c>
      <c r="M381" s="663">
        <v>1</v>
      </c>
      <c r="N381" s="664">
        <v>306.44683546219005</v>
      </c>
    </row>
    <row r="382" spans="1:14" ht="14.4" customHeight="1" x14ac:dyDescent="0.3">
      <c r="A382" s="659" t="s">
        <v>561</v>
      </c>
      <c r="B382" s="660" t="s">
        <v>562</v>
      </c>
      <c r="C382" s="661" t="s">
        <v>572</v>
      </c>
      <c r="D382" s="662" t="s">
        <v>2865</v>
      </c>
      <c r="E382" s="661" t="s">
        <v>584</v>
      </c>
      <c r="F382" s="662" t="s">
        <v>2869</v>
      </c>
      <c r="G382" s="661" t="s">
        <v>585</v>
      </c>
      <c r="H382" s="661" t="s">
        <v>1647</v>
      </c>
      <c r="I382" s="661" t="s">
        <v>1647</v>
      </c>
      <c r="J382" s="661" t="s">
        <v>1648</v>
      </c>
      <c r="K382" s="661" t="s">
        <v>1649</v>
      </c>
      <c r="L382" s="663">
        <v>154.98999999999998</v>
      </c>
      <c r="M382" s="663">
        <v>1</v>
      </c>
      <c r="N382" s="664">
        <v>154.98999999999998</v>
      </c>
    </row>
    <row r="383" spans="1:14" ht="14.4" customHeight="1" x14ac:dyDescent="0.3">
      <c r="A383" s="659" t="s">
        <v>561</v>
      </c>
      <c r="B383" s="660" t="s">
        <v>562</v>
      </c>
      <c r="C383" s="661" t="s">
        <v>572</v>
      </c>
      <c r="D383" s="662" t="s">
        <v>2865</v>
      </c>
      <c r="E383" s="661" t="s">
        <v>584</v>
      </c>
      <c r="F383" s="662" t="s">
        <v>2869</v>
      </c>
      <c r="G383" s="661" t="s">
        <v>585</v>
      </c>
      <c r="H383" s="661" t="s">
        <v>1005</v>
      </c>
      <c r="I383" s="661" t="s">
        <v>1006</v>
      </c>
      <c r="J383" s="661" t="s">
        <v>1007</v>
      </c>
      <c r="K383" s="661" t="s">
        <v>1008</v>
      </c>
      <c r="L383" s="663">
        <v>8.9700000000000006</v>
      </c>
      <c r="M383" s="663">
        <v>160</v>
      </c>
      <c r="N383" s="664">
        <v>1435.2</v>
      </c>
    </row>
    <row r="384" spans="1:14" ht="14.4" customHeight="1" x14ac:dyDescent="0.3">
      <c r="A384" s="659" t="s">
        <v>561</v>
      </c>
      <c r="B384" s="660" t="s">
        <v>562</v>
      </c>
      <c r="C384" s="661" t="s">
        <v>572</v>
      </c>
      <c r="D384" s="662" t="s">
        <v>2865</v>
      </c>
      <c r="E384" s="661" t="s">
        <v>584</v>
      </c>
      <c r="F384" s="662" t="s">
        <v>2869</v>
      </c>
      <c r="G384" s="661" t="s">
        <v>1009</v>
      </c>
      <c r="H384" s="661" t="s">
        <v>1650</v>
      </c>
      <c r="I384" s="661" t="s">
        <v>1650</v>
      </c>
      <c r="J384" s="661" t="s">
        <v>1651</v>
      </c>
      <c r="K384" s="661" t="s">
        <v>1652</v>
      </c>
      <c r="L384" s="663">
        <v>8.1500187306131</v>
      </c>
      <c r="M384" s="663">
        <v>1</v>
      </c>
      <c r="N384" s="664">
        <v>8.1500187306131</v>
      </c>
    </row>
    <row r="385" spans="1:14" ht="14.4" customHeight="1" x14ac:dyDescent="0.3">
      <c r="A385" s="659" t="s">
        <v>561</v>
      </c>
      <c r="B385" s="660" t="s">
        <v>562</v>
      </c>
      <c r="C385" s="661" t="s">
        <v>572</v>
      </c>
      <c r="D385" s="662" t="s">
        <v>2865</v>
      </c>
      <c r="E385" s="661" t="s">
        <v>584</v>
      </c>
      <c r="F385" s="662" t="s">
        <v>2869</v>
      </c>
      <c r="G385" s="661" t="s">
        <v>1009</v>
      </c>
      <c r="H385" s="661" t="s">
        <v>1653</v>
      </c>
      <c r="I385" s="661" t="s">
        <v>1654</v>
      </c>
      <c r="J385" s="661" t="s">
        <v>1655</v>
      </c>
      <c r="K385" s="661" t="s">
        <v>1656</v>
      </c>
      <c r="L385" s="663">
        <v>106.84922116190425</v>
      </c>
      <c r="M385" s="663">
        <v>1</v>
      </c>
      <c r="N385" s="664">
        <v>106.84922116190425</v>
      </c>
    </row>
    <row r="386" spans="1:14" ht="14.4" customHeight="1" x14ac:dyDescent="0.3">
      <c r="A386" s="659" t="s">
        <v>561</v>
      </c>
      <c r="B386" s="660" t="s">
        <v>562</v>
      </c>
      <c r="C386" s="661" t="s">
        <v>572</v>
      </c>
      <c r="D386" s="662" t="s">
        <v>2865</v>
      </c>
      <c r="E386" s="661" t="s">
        <v>584</v>
      </c>
      <c r="F386" s="662" t="s">
        <v>2869</v>
      </c>
      <c r="G386" s="661" t="s">
        <v>1009</v>
      </c>
      <c r="H386" s="661" t="s">
        <v>1013</v>
      </c>
      <c r="I386" s="661" t="s">
        <v>1014</v>
      </c>
      <c r="J386" s="661" t="s">
        <v>1015</v>
      </c>
      <c r="K386" s="661" t="s">
        <v>1016</v>
      </c>
      <c r="L386" s="663">
        <v>36.329927830440425</v>
      </c>
      <c r="M386" s="663">
        <v>6</v>
      </c>
      <c r="N386" s="664">
        <v>217.97956698264255</v>
      </c>
    </row>
    <row r="387" spans="1:14" ht="14.4" customHeight="1" x14ac:dyDescent="0.3">
      <c r="A387" s="659" t="s">
        <v>561</v>
      </c>
      <c r="B387" s="660" t="s">
        <v>562</v>
      </c>
      <c r="C387" s="661" t="s">
        <v>572</v>
      </c>
      <c r="D387" s="662" t="s">
        <v>2865</v>
      </c>
      <c r="E387" s="661" t="s">
        <v>584</v>
      </c>
      <c r="F387" s="662" t="s">
        <v>2869</v>
      </c>
      <c r="G387" s="661" t="s">
        <v>1009</v>
      </c>
      <c r="H387" s="661" t="s">
        <v>1017</v>
      </c>
      <c r="I387" s="661" t="s">
        <v>1018</v>
      </c>
      <c r="J387" s="661" t="s">
        <v>1019</v>
      </c>
      <c r="K387" s="661" t="s">
        <v>1020</v>
      </c>
      <c r="L387" s="663">
        <v>114.6</v>
      </c>
      <c r="M387" s="663">
        <v>1</v>
      </c>
      <c r="N387" s="664">
        <v>114.6</v>
      </c>
    </row>
    <row r="388" spans="1:14" ht="14.4" customHeight="1" x14ac:dyDescent="0.3">
      <c r="A388" s="659" t="s">
        <v>561</v>
      </c>
      <c r="B388" s="660" t="s">
        <v>562</v>
      </c>
      <c r="C388" s="661" t="s">
        <v>572</v>
      </c>
      <c r="D388" s="662" t="s">
        <v>2865</v>
      </c>
      <c r="E388" s="661" t="s">
        <v>584</v>
      </c>
      <c r="F388" s="662" t="s">
        <v>2869</v>
      </c>
      <c r="G388" s="661" t="s">
        <v>1009</v>
      </c>
      <c r="H388" s="661" t="s">
        <v>1657</v>
      </c>
      <c r="I388" s="661" t="s">
        <v>1658</v>
      </c>
      <c r="J388" s="661" t="s">
        <v>1659</v>
      </c>
      <c r="K388" s="661" t="s">
        <v>1660</v>
      </c>
      <c r="L388" s="663">
        <v>123.28999999999996</v>
      </c>
      <c r="M388" s="663">
        <v>1</v>
      </c>
      <c r="N388" s="664">
        <v>123.28999999999996</v>
      </c>
    </row>
    <row r="389" spans="1:14" ht="14.4" customHeight="1" x14ac:dyDescent="0.3">
      <c r="A389" s="659" t="s">
        <v>561</v>
      </c>
      <c r="B389" s="660" t="s">
        <v>562</v>
      </c>
      <c r="C389" s="661" t="s">
        <v>572</v>
      </c>
      <c r="D389" s="662" t="s">
        <v>2865</v>
      </c>
      <c r="E389" s="661" t="s">
        <v>584</v>
      </c>
      <c r="F389" s="662" t="s">
        <v>2869</v>
      </c>
      <c r="G389" s="661" t="s">
        <v>1009</v>
      </c>
      <c r="H389" s="661" t="s">
        <v>1661</v>
      </c>
      <c r="I389" s="661" t="s">
        <v>1662</v>
      </c>
      <c r="J389" s="661" t="s">
        <v>1663</v>
      </c>
      <c r="K389" s="661" t="s">
        <v>1072</v>
      </c>
      <c r="L389" s="663">
        <v>84.510403085584997</v>
      </c>
      <c r="M389" s="663">
        <v>1</v>
      </c>
      <c r="N389" s="664">
        <v>84.510403085584997</v>
      </c>
    </row>
    <row r="390" spans="1:14" ht="14.4" customHeight="1" x14ac:dyDescent="0.3">
      <c r="A390" s="659" t="s">
        <v>561</v>
      </c>
      <c r="B390" s="660" t="s">
        <v>562</v>
      </c>
      <c r="C390" s="661" t="s">
        <v>572</v>
      </c>
      <c r="D390" s="662" t="s">
        <v>2865</v>
      </c>
      <c r="E390" s="661" t="s">
        <v>584</v>
      </c>
      <c r="F390" s="662" t="s">
        <v>2869</v>
      </c>
      <c r="G390" s="661" t="s">
        <v>1009</v>
      </c>
      <c r="H390" s="661" t="s">
        <v>1664</v>
      </c>
      <c r="I390" s="661" t="s">
        <v>1665</v>
      </c>
      <c r="J390" s="661" t="s">
        <v>1666</v>
      </c>
      <c r="K390" s="661" t="s">
        <v>1667</v>
      </c>
      <c r="L390" s="663">
        <v>379.5</v>
      </c>
      <c r="M390" s="663">
        <v>1</v>
      </c>
      <c r="N390" s="664">
        <v>379.5</v>
      </c>
    </row>
    <row r="391" spans="1:14" ht="14.4" customHeight="1" x14ac:dyDescent="0.3">
      <c r="A391" s="659" t="s">
        <v>561</v>
      </c>
      <c r="B391" s="660" t="s">
        <v>562</v>
      </c>
      <c r="C391" s="661" t="s">
        <v>572</v>
      </c>
      <c r="D391" s="662" t="s">
        <v>2865</v>
      </c>
      <c r="E391" s="661" t="s">
        <v>584</v>
      </c>
      <c r="F391" s="662" t="s">
        <v>2869</v>
      </c>
      <c r="G391" s="661" t="s">
        <v>1009</v>
      </c>
      <c r="H391" s="661" t="s">
        <v>1668</v>
      </c>
      <c r="I391" s="661" t="s">
        <v>1669</v>
      </c>
      <c r="J391" s="661" t="s">
        <v>1105</v>
      </c>
      <c r="K391" s="661" t="s">
        <v>1670</v>
      </c>
      <c r="L391" s="663">
        <v>492.2000000000001</v>
      </c>
      <c r="M391" s="663">
        <v>1</v>
      </c>
      <c r="N391" s="664">
        <v>492.2000000000001</v>
      </c>
    </row>
    <row r="392" spans="1:14" ht="14.4" customHeight="1" x14ac:dyDescent="0.3">
      <c r="A392" s="659" t="s">
        <v>561</v>
      </c>
      <c r="B392" s="660" t="s">
        <v>562</v>
      </c>
      <c r="C392" s="661" t="s">
        <v>572</v>
      </c>
      <c r="D392" s="662" t="s">
        <v>2865</v>
      </c>
      <c r="E392" s="661" t="s">
        <v>584</v>
      </c>
      <c r="F392" s="662" t="s">
        <v>2869</v>
      </c>
      <c r="G392" s="661" t="s">
        <v>1009</v>
      </c>
      <c r="H392" s="661" t="s">
        <v>1021</v>
      </c>
      <c r="I392" s="661" t="s">
        <v>1022</v>
      </c>
      <c r="J392" s="661" t="s">
        <v>1023</v>
      </c>
      <c r="K392" s="661" t="s">
        <v>1024</v>
      </c>
      <c r="L392" s="663">
        <v>40.349846552210067</v>
      </c>
      <c r="M392" s="663">
        <v>1</v>
      </c>
      <c r="N392" s="664">
        <v>40.349846552210067</v>
      </c>
    </row>
    <row r="393" spans="1:14" ht="14.4" customHeight="1" x14ac:dyDescent="0.3">
      <c r="A393" s="659" t="s">
        <v>561</v>
      </c>
      <c r="B393" s="660" t="s">
        <v>562</v>
      </c>
      <c r="C393" s="661" t="s">
        <v>572</v>
      </c>
      <c r="D393" s="662" t="s">
        <v>2865</v>
      </c>
      <c r="E393" s="661" t="s">
        <v>584</v>
      </c>
      <c r="F393" s="662" t="s">
        <v>2869</v>
      </c>
      <c r="G393" s="661" t="s">
        <v>1009</v>
      </c>
      <c r="H393" s="661" t="s">
        <v>1025</v>
      </c>
      <c r="I393" s="661" t="s">
        <v>1026</v>
      </c>
      <c r="J393" s="661" t="s">
        <v>1027</v>
      </c>
      <c r="K393" s="661" t="s">
        <v>1028</v>
      </c>
      <c r="L393" s="663">
        <v>61.388968419866735</v>
      </c>
      <c r="M393" s="663">
        <v>53</v>
      </c>
      <c r="N393" s="664">
        <v>3253.6153262529369</v>
      </c>
    </row>
    <row r="394" spans="1:14" ht="14.4" customHeight="1" x14ac:dyDescent="0.3">
      <c r="A394" s="659" t="s">
        <v>561</v>
      </c>
      <c r="B394" s="660" t="s">
        <v>562</v>
      </c>
      <c r="C394" s="661" t="s">
        <v>572</v>
      </c>
      <c r="D394" s="662" t="s">
        <v>2865</v>
      </c>
      <c r="E394" s="661" t="s">
        <v>584</v>
      </c>
      <c r="F394" s="662" t="s">
        <v>2869</v>
      </c>
      <c r="G394" s="661" t="s">
        <v>1009</v>
      </c>
      <c r="H394" s="661" t="s">
        <v>1671</v>
      </c>
      <c r="I394" s="661" t="s">
        <v>1672</v>
      </c>
      <c r="J394" s="661" t="s">
        <v>1673</v>
      </c>
      <c r="K394" s="661" t="s">
        <v>1674</v>
      </c>
      <c r="L394" s="663">
        <v>48.940012020859733</v>
      </c>
      <c r="M394" s="663">
        <v>1</v>
      </c>
      <c r="N394" s="664">
        <v>48.940012020859733</v>
      </c>
    </row>
    <row r="395" spans="1:14" ht="14.4" customHeight="1" x14ac:dyDescent="0.3">
      <c r="A395" s="659" t="s">
        <v>561</v>
      </c>
      <c r="B395" s="660" t="s">
        <v>562</v>
      </c>
      <c r="C395" s="661" t="s">
        <v>572</v>
      </c>
      <c r="D395" s="662" t="s">
        <v>2865</v>
      </c>
      <c r="E395" s="661" t="s">
        <v>584</v>
      </c>
      <c r="F395" s="662" t="s">
        <v>2869</v>
      </c>
      <c r="G395" s="661" t="s">
        <v>1009</v>
      </c>
      <c r="H395" s="661" t="s">
        <v>1675</v>
      </c>
      <c r="I395" s="661" t="s">
        <v>1676</v>
      </c>
      <c r="J395" s="661" t="s">
        <v>1677</v>
      </c>
      <c r="K395" s="661" t="s">
        <v>1678</v>
      </c>
      <c r="L395" s="663">
        <v>113.30999999999999</v>
      </c>
      <c r="M395" s="663">
        <v>1</v>
      </c>
      <c r="N395" s="664">
        <v>113.30999999999999</v>
      </c>
    </row>
    <row r="396" spans="1:14" ht="14.4" customHeight="1" x14ac:dyDescent="0.3">
      <c r="A396" s="659" t="s">
        <v>561</v>
      </c>
      <c r="B396" s="660" t="s">
        <v>562</v>
      </c>
      <c r="C396" s="661" t="s">
        <v>572</v>
      </c>
      <c r="D396" s="662" t="s">
        <v>2865</v>
      </c>
      <c r="E396" s="661" t="s">
        <v>584</v>
      </c>
      <c r="F396" s="662" t="s">
        <v>2869</v>
      </c>
      <c r="G396" s="661" t="s">
        <v>1009</v>
      </c>
      <c r="H396" s="661" t="s">
        <v>1679</v>
      </c>
      <c r="I396" s="661" t="s">
        <v>1680</v>
      </c>
      <c r="J396" s="661" t="s">
        <v>1681</v>
      </c>
      <c r="K396" s="661" t="s">
        <v>1068</v>
      </c>
      <c r="L396" s="663">
        <v>45.54999999999999</v>
      </c>
      <c r="M396" s="663">
        <v>1</v>
      </c>
      <c r="N396" s="664">
        <v>45.54999999999999</v>
      </c>
    </row>
    <row r="397" spans="1:14" ht="14.4" customHeight="1" x14ac:dyDescent="0.3">
      <c r="A397" s="659" t="s">
        <v>561</v>
      </c>
      <c r="B397" s="660" t="s">
        <v>562</v>
      </c>
      <c r="C397" s="661" t="s">
        <v>572</v>
      </c>
      <c r="D397" s="662" t="s">
        <v>2865</v>
      </c>
      <c r="E397" s="661" t="s">
        <v>584</v>
      </c>
      <c r="F397" s="662" t="s">
        <v>2869</v>
      </c>
      <c r="G397" s="661" t="s">
        <v>1009</v>
      </c>
      <c r="H397" s="661" t="s">
        <v>1682</v>
      </c>
      <c r="I397" s="661" t="s">
        <v>1683</v>
      </c>
      <c r="J397" s="661" t="s">
        <v>1684</v>
      </c>
      <c r="K397" s="661" t="s">
        <v>1102</v>
      </c>
      <c r="L397" s="663">
        <v>55.14</v>
      </c>
      <c r="M397" s="663">
        <v>1</v>
      </c>
      <c r="N397" s="664">
        <v>55.14</v>
      </c>
    </row>
    <row r="398" spans="1:14" ht="14.4" customHeight="1" x14ac:dyDescent="0.3">
      <c r="A398" s="659" t="s">
        <v>561</v>
      </c>
      <c r="B398" s="660" t="s">
        <v>562</v>
      </c>
      <c r="C398" s="661" t="s">
        <v>572</v>
      </c>
      <c r="D398" s="662" t="s">
        <v>2865</v>
      </c>
      <c r="E398" s="661" t="s">
        <v>584</v>
      </c>
      <c r="F398" s="662" t="s">
        <v>2869</v>
      </c>
      <c r="G398" s="661" t="s">
        <v>1009</v>
      </c>
      <c r="H398" s="661" t="s">
        <v>1685</v>
      </c>
      <c r="I398" s="661" t="s">
        <v>1686</v>
      </c>
      <c r="J398" s="661" t="s">
        <v>1687</v>
      </c>
      <c r="K398" s="661" t="s">
        <v>1688</v>
      </c>
      <c r="L398" s="663">
        <v>73.580278242060771</v>
      </c>
      <c r="M398" s="663">
        <v>1</v>
      </c>
      <c r="N398" s="664">
        <v>73.580278242060771</v>
      </c>
    </row>
    <row r="399" spans="1:14" ht="14.4" customHeight="1" x14ac:dyDescent="0.3">
      <c r="A399" s="659" t="s">
        <v>561</v>
      </c>
      <c r="B399" s="660" t="s">
        <v>562</v>
      </c>
      <c r="C399" s="661" t="s">
        <v>572</v>
      </c>
      <c r="D399" s="662" t="s">
        <v>2865</v>
      </c>
      <c r="E399" s="661" t="s">
        <v>584</v>
      </c>
      <c r="F399" s="662" t="s">
        <v>2869</v>
      </c>
      <c r="G399" s="661" t="s">
        <v>1009</v>
      </c>
      <c r="H399" s="661" t="s">
        <v>1689</v>
      </c>
      <c r="I399" s="661" t="s">
        <v>1690</v>
      </c>
      <c r="J399" s="661" t="s">
        <v>1691</v>
      </c>
      <c r="K399" s="661" t="s">
        <v>1692</v>
      </c>
      <c r="L399" s="663">
        <v>79.83</v>
      </c>
      <c r="M399" s="663">
        <v>1</v>
      </c>
      <c r="N399" s="664">
        <v>79.83</v>
      </c>
    </row>
    <row r="400" spans="1:14" ht="14.4" customHeight="1" x14ac:dyDescent="0.3">
      <c r="A400" s="659" t="s">
        <v>561</v>
      </c>
      <c r="B400" s="660" t="s">
        <v>562</v>
      </c>
      <c r="C400" s="661" t="s">
        <v>572</v>
      </c>
      <c r="D400" s="662" t="s">
        <v>2865</v>
      </c>
      <c r="E400" s="661" t="s">
        <v>584</v>
      </c>
      <c r="F400" s="662" t="s">
        <v>2869</v>
      </c>
      <c r="G400" s="661" t="s">
        <v>1009</v>
      </c>
      <c r="H400" s="661" t="s">
        <v>1033</v>
      </c>
      <c r="I400" s="661" t="s">
        <v>1034</v>
      </c>
      <c r="J400" s="661" t="s">
        <v>1035</v>
      </c>
      <c r="K400" s="661" t="s">
        <v>1036</v>
      </c>
      <c r="L400" s="663">
        <v>3669.2177229165536</v>
      </c>
      <c r="M400" s="663">
        <v>18</v>
      </c>
      <c r="N400" s="664">
        <v>66045.919012497965</v>
      </c>
    </row>
    <row r="401" spans="1:14" ht="14.4" customHeight="1" x14ac:dyDescent="0.3">
      <c r="A401" s="659" t="s">
        <v>561</v>
      </c>
      <c r="B401" s="660" t="s">
        <v>562</v>
      </c>
      <c r="C401" s="661" t="s">
        <v>572</v>
      </c>
      <c r="D401" s="662" t="s">
        <v>2865</v>
      </c>
      <c r="E401" s="661" t="s">
        <v>584</v>
      </c>
      <c r="F401" s="662" t="s">
        <v>2869</v>
      </c>
      <c r="G401" s="661" t="s">
        <v>1009</v>
      </c>
      <c r="H401" s="661" t="s">
        <v>1693</v>
      </c>
      <c r="I401" s="661" t="s">
        <v>1694</v>
      </c>
      <c r="J401" s="661" t="s">
        <v>1695</v>
      </c>
      <c r="K401" s="661" t="s">
        <v>686</v>
      </c>
      <c r="L401" s="663">
        <v>50.63</v>
      </c>
      <c r="M401" s="663">
        <v>1</v>
      </c>
      <c r="N401" s="664">
        <v>50.63</v>
      </c>
    </row>
    <row r="402" spans="1:14" ht="14.4" customHeight="1" x14ac:dyDescent="0.3">
      <c r="A402" s="659" t="s">
        <v>561</v>
      </c>
      <c r="B402" s="660" t="s">
        <v>562</v>
      </c>
      <c r="C402" s="661" t="s">
        <v>572</v>
      </c>
      <c r="D402" s="662" t="s">
        <v>2865</v>
      </c>
      <c r="E402" s="661" t="s">
        <v>584</v>
      </c>
      <c r="F402" s="662" t="s">
        <v>2869</v>
      </c>
      <c r="G402" s="661" t="s">
        <v>1009</v>
      </c>
      <c r="H402" s="661" t="s">
        <v>1696</v>
      </c>
      <c r="I402" s="661" t="s">
        <v>1697</v>
      </c>
      <c r="J402" s="661" t="s">
        <v>1698</v>
      </c>
      <c r="K402" s="661" t="s">
        <v>1699</v>
      </c>
      <c r="L402" s="663">
        <v>171.96</v>
      </c>
      <c r="M402" s="663">
        <v>1</v>
      </c>
      <c r="N402" s="664">
        <v>171.96</v>
      </c>
    </row>
    <row r="403" spans="1:14" ht="14.4" customHeight="1" x14ac:dyDescent="0.3">
      <c r="A403" s="659" t="s">
        <v>561</v>
      </c>
      <c r="B403" s="660" t="s">
        <v>562</v>
      </c>
      <c r="C403" s="661" t="s">
        <v>572</v>
      </c>
      <c r="D403" s="662" t="s">
        <v>2865</v>
      </c>
      <c r="E403" s="661" t="s">
        <v>584</v>
      </c>
      <c r="F403" s="662" t="s">
        <v>2869</v>
      </c>
      <c r="G403" s="661" t="s">
        <v>1009</v>
      </c>
      <c r="H403" s="661" t="s">
        <v>1041</v>
      </c>
      <c r="I403" s="661" t="s">
        <v>1042</v>
      </c>
      <c r="J403" s="661" t="s">
        <v>1039</v>
      </c>
      <c r="K403" s="661" t="s">
        <v>1043</v>
      </c>
      <c r="L403" s="663">
        <v>96.783329280127973</v>
      </c>
      <c r="M403" s="663">
        <v>6</v>
      </c>
      <c r="N403" s="664">
        <v>580.69997568076781</v>
      </c>
    </row>
    <row r="404" spans="1:14" ht="14.4" customHeight="1" x14ac:dyDescent="0.3">
      <c r="A404" s="659" t="s">
        <v>561</v>
      </c>
      <c r="B404" s="660" t="s">
        <v>562</v>
      </c>
      <c r="C404" s="661" t="s">
        <v>572</v>
      </c>
      <c r="D404" s="662" t="s">
        <v>2865</v>
      </c>
      <c r="E404" s="661" t="s">
        <v>584</v>
      </c>
      <c r="F404" s="662" t="s">
        <v>2869</v>
      </c>
      <c r="G404" s="661" t="s">
        <v>1009</v>
      </c>
      <c r="H404" s="661" t="s">
        <v>1700</v>
      </c>
      <c r="I404" s="661" t="s">
        <v>1701</v>
      </c>
      <c r="J404" s="661" t="s">
        <v>1039</v>
      </c>
      <c r="K404" s="661" t="s">
        <v>1702</v>
      </c>
      <c r="L404" s="663">
        <v>122.970193582131</v>
      </c>
      <c r="M404" s="663">
        <v>1</v>
      </c>
      <c r="N404" s="664">
        <v>122.970193582131</v>
      </c>
    </row>
    <row r="405" spans="1:14" ht="14.4" customHeight="1" x14ac:dyDescent="0.3">
      <c r="A405" s="659" t="s">
        <v>561</v>
      </c>
      <c r="B405" s="660" t="s">
        <v>562</v>
      </c>
      <c r="C405" s="661" t="s">
        <v>572</v>
      </c>
      <c r="D405" s="662" t="s">
        <v>2865</v>
      </c>
      <c r="E405" s="661" t="s">
        <v>584</v>
      </c>
      <c r="F405" s="662" t="s">
        <v>2869</v>
      </c>
      <c r="G405" s="661" t="s">
        <v>1009</v>
      </c>
      <c r="H405" s="661" t="s">
        <v>1703</v>
      </c>
      <c r="I405" s="661" t="s">
        <v>1704</v>
      </c>
      <c r="J405" s="661" t="s">
        <v>1705</v>
      </c>
      <c r="K405" s="661" t="s">
        <v>1706</v>
      </c>
      <c r="L405" s="663">
        <v>1452.0772093897422</v>
      </c>
      <c r="M405" s="663">
        <v>1</v>
      </c>
      <c r="N405" s="664">
        <v>1452.0772093897422</v>
      </c>
    </row>
    <row r="406" spans="1:14" ht="14.4" customHeight="1" x14ac:dyDescent="0.3">
      <c r="A406" s="659" t="s">
        <v>561</v>
      </c>
      <c r="B406" s="660" t="s">
        <v>562</v>
      </c>
      <c r="C406" s="661" t="s">
        <v>572</v>
      </c>
      <c r="D406" s="662" t="s">
        <v>2865</v>
      </c>
      <c r="E406" s="661" t="s">
        <v>584</v>
      </c>
      <c r="F406" s="662" t="s">
        <v>2869</v>
      </c>
      <c r="G406" s="661" t="s">
        <v>1009</v>
      </c>
      <c r="H406" s="661" t="s">
        <v>1707</v>
      </c>
      <c r="I406" s="661" t="s">
        <v>1708</v>
      </c>
      <c r="J406" s="661" t="s">
        <v>1705</v>
      </c>
      <c r="K406" s="661" t="s">
        <v>1709</v>
      </c>
      <c r="L406" s="663">
        <v>1964</v>
      </c>
      <c r="M406" s="663">
        <v>1</v>
      </c>
      <c r="N406" s="664">
        <v>1964</v>
      </c>
    </row>
    <row r="407" spans="1:14" ht="14.4" customHeight="1" x14ac:dyDescent="0.3">
      <c r="A407" s="659" t="s">
        <v>561</v>
      </c>
      <c r="B407" s="660" t="s">
        <v>562</v>
      </c>
      <c r="C407" s="661" t="s">
        <v>572</v>
      </c>
      <c r="D407" s="662" t="s">
        <v>2865</v>
      </c>
      <c r="E407" s="661" t="s">
        <v>584</v>
      </c>
      <c r="F407" s="662" t="s">
        <v>2869</v>
      </c>
      <c r="G407" s="661" t="s">
        <v>1009</v>
      </c>
      <c r="H407" s="661" t="s">
        <v>1048</v>
      </c>
      <c r="I407" s="661" t="s">
        <v>1049</v>
      </c>
      <c r="J407" s="661" t="s">
        <v>1046</v>
      </c>
      <c r="K407" s="661" t="s">
        <v>1050</v>
      </c>
      <c r="L407" s="663">
        <v>103.51980250352349</v>
      </c>
      <c r="M407" s="663">
        <v>1</v>
      </c>
      <c r="N407" s="664">
        <v>103.51980250352349</v>
      </c>
    </row>
    <row r="408" spans="1:14" ht="14.4" customHeight="1" x14ac:dyDescent="0.3">
      <c r="A408" s="659" t="s">
        <v>561</v>
      </c>
      <c r="B408" s="660" t="s">
        <v>562</v>
      </c>
      <c r="C408" s="661" t="s">
        <v>572</v>
      </c>
      <c r="D408" s="662" t="s">
        <v>2865</v>
      </c>
      <c r="E408" s="661" t="s">
        <v>584</v>
      </c>
      <c r="F408" s="662" t="s">
        <v>2869</v>
      </c>
      <c r="G408" s="661" t="s">
        <v>1009</v>
      </c>
      <c r="H408" s="661" t="s">
        <v>1710</v>
      </c>
      <c r="I408" s="661" t="s">
        <v>1711</v>
      </c>
      <c r="J408" s="661" t="s">
        <v>1712</v>
      </c>
      <c r="K408" s="661" t="s">
        <v>1713</v>
      </c>
      <c r="L408" s="663">
        <v>337.36763617261425</v>
      </c>
      <c r="M408" s="663">
        <v>3</v>
      </c>
      <c r="N408" s="664">
        <v>1012.1029085178428</v>
      </c>
    </row>
    <row r="409" spans="1:14" ht="14.4" customHeight="1" x14ac:dyDescent="0.3">
      <c r="A409" s="659" t="s">
        <v>561</v>
      </c>
      <c r="B409" s="660" t="s">
        <v>562</v>
      </c>
      <c r="C409" s="661" t="s">
        <v>572</v>
      </c>
      <c r="D409" s="662" t="s">
        <v>2865</v>
      </c>
      <c r="E409" s="661" t="s">
        <v>584</v>
      </c>
      <c r="F409" s="662" t="s">
        <v>2869</v>
      </c>
      <c r="G409" s="661" t="s">
        <v>1009</v>
      </c>
      <c r="H409" s="661" t="s">
        <v>1714</v>
      </c>
      <c r="I409" s="661" t="s">
        <v>1714</v>
      </c>
      <c r="J409" s="661" t="s">
        <v>1715</v>
      </c>
      <c r="K409" s="661" t="s">
        <v>1098</v>
      </c>
      <c r="L409" s="663">
        <v>192.02</v>
      </c>
      <c r="M409" s="663">
        <v>1</v>
      </c>
      <c r="N409" s="664">
        <v>192.02</v>
      </c>
    </row>
    <row r="410" spans="1:14" ht="14.4" customHeight="1" x14ac:dyDescent="0.3">
      <c r="A410" s="659" t="s">
        <v>561</v>
      </c>
      <c r="B410" s="660" t="s">
        <v>562</v>
      </c>
      <c r="C410" s="661" t="s">
        <v>572</v>
      </c>
      <c r="D410" s="662" t="s">
        <v>2865</v>
      </c>
      <c r="E410" s="661" t="s">
        <v>584</v>
      </c>
      <c r="F410" s="662" t="s">
        <v>2869</v>
      </c>
      <c r="G410" s="661" t="s">
        <v>1009</v>
      </c>
      <c r="H410" s="661" t="s">
        <v>1051</v>
      </c>
      <c r="I410" s="661" t="s">
        <v>1052</v>
      </c>
      <c r="J410" s="661" t="s">
        <v>1053</v>
      </c>
      <c r="K410" s="661" t="s">
        <v>1054</v>
      </c>
      <c r="L410" s="663">
        <v>47.240032844352264</v>
      </c>
      <c r="M410" s="663">
        <v>2</v>
      </c>
      <c r="N410" s="664">
        <v>94.480065688704528</v>
      </c>
    </row>
    <row r="411" spans="1:14" ht="14.4" customHeight="1" x14ac:dyDescent="0.3">
      <c r="A411" s="659" t="s">
        <v>561</v>
      </c>
      <c r="B411" s="660" t="s">
        <v>562</v>
      </c>
      <c r="C411" s="661" t="s">
        <v>572</v>
      </c>
      <c r="D411" s="662" t="s">
        <v>2865</v>
      </c>
      <c r="E411" s="661" t="s">
        <v>584</v>
      </c>
      <c r="F411" s="662" t="s">
        <v>2869</v>
      </c>
      <c r="G411" s="661" t="s">
        <v>1009</v>
      </c>
      <c r="H411" s="661" t="s">
        <v>1055</v>
      </c>
      <c r="I411" s="661" t="s">
        <v>1056</v>
      </c>
      <c r="J411" s="661" t="s">
        <v>1057</v>
      </c>
      <c r="K411" s="661" t="s">
        <v>1058</v>
      </c>
      <c r="L411" s="663">
        <v>47.172525049478182</v>
      </c>
      <c r="M411" s="663">
        <v>16</v>
      </c>
      <c r="N411" s="664">
        <v>754.76040079165091</v>
      </c>
    </row>
    <row r="412" spans="1:14" ht="14.4" customHeight="1" x14ac:dyDescent="0.3">
      <c r="A412" s="659" t="s">
        <v>561</v>
      </c>
      <c r="B412" s="660" t="s">
        <v>562</v>
      </c>
      <c r="C412" s="661" t="s">
        <v>572</v>
      </c>
      <c r="D412" s="662" t="s">
        <v>2865</v>
      </c>
      <c r="E412" s="661" t="s">
        <v>584</v>
      </c>
      <c r="F412" s="662" t="s">
        <v>2869</v>
      </c>
      <c r="G412" s="661" t="s">
        <v>1009</v>
      </c>
      <c r="H412" s="661" t="s">
        <v>1716</v>
      </c>
      <c r="I412" s="661" t="s">
        <v>1717</v>
      </c>
      <c r="J412" s="661" t="s">
        <v>1718</v>
      </c>
      <c r="K412" s="661" t="s">
        <v>1719</v>
      </c>
      <c r="L412" s="663">
        <v>98.07</v>
      </c>
      <c r="M412" s="663">
        <v>2</v>
      </c>
      <c r="N412" s="664">
        <v>196.14</v>
      </c>
    </row>
    <row r="413" spans="1:14" ht="14.4" customHeight="1" x14ac:dyDescent="0.3">
      <c r="A413" s="659" t="s">
        <v>561</v>
      </c>
      <c r="B413" s="660" t="s">
        <v>562</v>
      </c>
      <c r="C413" s="661" t="s">
        <v>572</v>
      </c>
      <c r="D413" s="662" t="s">
        <v>2865</v>
      </c>
      <c r="E413" s="661" t="s">
        <v>584</v>
      </c>
      <c r="F413" s="662" t="s">
        <v>2869</v>
      </c>
      <c r="G413" s="661" t="s">
        <v>1009</v>
      </c>
      <c r="H413" s="661" t="s">
        <v>1720</v>
      </c>
      <c r="I413" s="661" t="s">
        <v>1721</v>
      </c>
      <c r="J413" s="661" t="s">
        <v>1053</v>
      </c>
      <c r="K413" s="661" t="s">
        <v>1332</v>
      </c>
      <c r="L413" s="663">
        <v>105.71000000000004</v>
      </c>
      <c r="M413" s="663">
        <v>1</v>
      </c>
      <c r="N413" s="664">
        <v>105.71000000000004</v>
      </c>
    </row>
    <row r="414" spans="1:14" ht="14.4" customHeight="1" x14ac:dyDescent="0.3">
      <c r="A414" s="659" t="s">
        <v>561</v>
      </c>
      <c r="B414" s="660" t="s">
        <v>562</v>
      </c>
      <c r="C414" s="661" t="s">
        <v>572</v>
      </c>
      <c r="D414" s="662" t="s">
        <v>2865</v>
      </c>
      <c r="E414" s="661" t="s">
        <v>584</v>
      </c>
      <c r="F414" s="662" t="s">
        <v>2869</v>
      </c>
      <c r="G414" s="661" t="s">
        <v>1009</v>
      </c>
      <c r="H414" s="661" t="s">
        <v>1722</v>
      </c>
      <c r="I414" s="661" t="s">
        <v>1723</v>
      </c>
      <c r="J414" s="661" t="s">
        <v>1724</v>
      </c>
      <c r="K414" s="661" t="s">
        <v>1725</v>
      </c>
      <c r="L414" s="663">
        <v>96.123024946861662</v>
      </c>
      <c r="M414" s="663">
        <v>3</v>
      </c>
      <c r="N414" s="664">
        <v>288.36907484058497</v>
      </c>
    </row>
    <row r="415" spans="1:14" ht="14.4" customHeight="1" x14ac:dyDescent="0.3">
      <c r="A415" s="659" t="s">
        <v>561</v>
      </c>
      <c r="B415" s="660" t="s">
        <v>562</v>
      </c>
      <c r="C415" s="661" t="s">
        <v>572</v>
      </c>
      <c r="D415" s="662" t="s">
        <v>2865</v>
      </c>
      <c r="E415" s="661" t="s">
        <v>584</v>
      </c>
      <c r="F415" s="662" t="s">
        <v>2869</v>
      </c>
      <c r="G415" s="661" t="s">
        <v>1009</v>
      </c>
      <c r="H415" s="661" t="s">
        <v>1065</v>
      </c>
      <c r="I415" s="661" t="s">
        <v>1066</v>
      </c>
      <c r="J415" s="661" t="s">
        <v>1067</v>
      </c>
      <c r="K415" s="661" t="s">
        <v>1068</v>
      </c>
      <c r="L415" s="663">
        <v>88.27</v>
      </c>
      <c r="M415" s="663">
        <v>2</v>
      </c>
      <c r="N415" s="664">
        <v>176.54</v>
      </c>
    </row>
    <row r="416" spans="1:14" ht="14.4" customHeight="1" x14ac:dyDescent="0.3">
      <c r="A416" s="659" t="s">
        <v>561</v>
      </c>
      <c r="B416" s="660" t="s">
        <v>562</v>
      </c>
      <c r="C416" s="661" t="s">
        <v>572</v>
      </c>
      <c r="D416" s="662" t="s">
        <v>2865</v>
      </c>
      <c r="E416" s="661" t="s">
        <v>584</v>
      </c>
      <c r="F416" s="662" t="s">
        <v>2869</v>
      </c>
      <c r="G416" s="661" t="s">
        <v>1009</v>
      </c>
      <c r="H416" s="661" t="s">
        <v>1726</v>
      </c>
      <c r="I416" s="661" t="s">
        <v>1727</v>
      </c>
      <c r="J416" s="661" t="s">
        <v>1067</v>
      </c>
      <c r="K416" s="661" t="s">
        <v>1728</v>
      </c>
      <c r="L416" s="663">
        <v>227.08999999999995</v>
      </c>
      <c r="M416" s="663">
        <v>1</v>
      </c>
      <c r="N416" s="664">
        <v>227.08999999999995</v>
      </c>
    </row>
    <row r="417" spans="1:14" ht="14.4" customHeight="1" x14ac:dyDescent="0.3">
      <c r="A417" s="659" t="s">
        <v>561</v>
      </c>
      <c r="B417" s="660" t="s">
        <v>562</v>
      </c>
      <c r="C417" s="661" t="s">
        <v>572</v>
      </c>
      <c r="D417" s="662" t="s">
        <v>2865</v>
      </c>
      <c r="E417" s="661" t="s">
        <v>584</v>
      </c>
      <c r="F417" s="662" t="s">
        <v>2869</v>
      </c>
      <c r="G417" s="661" t="s">
        <v>1009</v>
      </c>
      <c r="H417" s="661" t="s">
        <v>1069</v>
      </c>
      <c r="I417" s="661" t="s">
        <v>1070</v>
      </c>
      <c r="J417" s="661" t="s">
        <v>1071</v>
      </c>
      <c r="K417" s="661" t="s">
        <v>1072</v>
      </c>
      <c r="L417" s="663">
        <v>121.31976908674584</v>
      </c>
      <c r="M417" s="663">
        <v>2</v>
      </c>
      <c r="N417" s="664">
        <v>242.63953817349167</v>
      </c>
    </row>
    <row r="418" spans="1:14" ht="14.4" customHeight="1" x14ac:dyDescent="0.3">
      <c r="A418" s="659" t="s">
        <v>561</v>
      </c>
      <c r="B418" s="660" t="s">
        <v>562</v>
      </c>
      <c r="C418" s="661" t="s">
        <v>572</v>
      </c>
      <c r="D418" s="662" t="s">
        <v>2865</v>
      </c>
      <c r="E418" s="661" t="s">
        <v>584</v>
      </c>
      <c r="F418" s="662" t="s">
        <v>2869</v>
      </c>
      <c r="G418" s="661" t="s">
        <v>1009</v>
      </c>
      <c r="H418" s="661" t="s">
        <v>1729</v>
      </c>
      <c r="I418" s="661" t="s">
        <v>1730</v>
      </c>
      <c r="J418" s="661" t="s">
        <v>1731</v>
      </c>
      <c r="K418" s="661" t="s">
        <v>774</v>
      </c>
      <c r="L418" s="663">
        <v>151.63999999999999</v>
      </c>
      <c r="M418" s="663">
        <v>1</v>
      </c>
      <c r="N418" s="664">
        <v>151.63999999999999</v>
      </c>
    </row>
    <row r="419" spans="1:14" ht="14.4" customHeight="1" x14ac:dyDescent="0.3">
      <c r="A419" s="659" t="s">
        <v>561</v>
      </c>
      <c r="B419" s="660" t="s">
        <v>562</v>
      </c>
      <c r="C419" s="661" t="s">
        <v>572</v>
      </c>
      <c r="D419" s="662" t="s">
        <v>2865</v>
      </c>
      <c r="E419" s="661" t="s">
        <v>584</v>
      </c>
      <c r="F419" s="662" t="s">
        <v>2869</v>
      </c>
      <c r="G419" s="661" t="s">
        <v>1009</v>
      </c>
      <c r="H419" s="661" t="s">
        <v>1073</v>
      </c>
      <c r="I419" s="661" t="s">
        <v>1074</v>
      </c>
      <c r="J419" s="661" t="s">
        <v>1075</v>
      </c>
      <c r="K419" s="661" t="s">
        <v>1072</v>
      </c>
      <c r="L419" s="663">
        <v>198.44</v>
      </c>
      <c r="M419" s="663">
        <v>1</v>
      </c>
      <c r="N419" s="664">
        <v>198.44</v>
      </c>
    </row>
    <row r="420" spans="1:14" ht="14.4" customHeight="1" x14ac:dyDescent="0.3">
      <c r="A420" s="659" t="s">
        <v>561</v>
      </c>
      <c r="B420" s="660" t="s">
        <v>562</v>
      </c>
      <c r="C420" s="661" t="s">
        <v>572</v>
      </c>
      <c r="D420" s="662" t="s">
        <v>2865</v>
      </c>
      <c r="E420" s="661" t="s">
        <v>584</v>
      </c>
      <c r="F420" s="662" t="s">
        <v>2869</v>
      </c>
      <c r="G420" s="661" t="s">
        <v>1009</v>
      </c>
      <c r="H420" s="661" t="s">
        <v>1732</v>
      </c>
      <c r="I420" s="661" t="s">
        <v>1733</v>
      </c>
      <c r="J420" s="661" t="s">
        <v>1734</v>
      </c>
      <c r="K420" s="661" t="s">
        <v>1735</v>
      </c>
      <c r="L420" s="663">
        <v>26.109975093542303</v>
      </c>
      <c r="M420" s="663">
        <v>2</v>
      </c>
      <c r="N420" s="664">
        <v>52.219950187084606</v>
      </c>
    </row>
    <row r="421" spans="1:14" ht="14.4" customHeight="1" x14ac:dyDescent="0.3">
      <c r="A421" s="659" t="s">
        <v>561</v>
      </c>
      <c r="B421" s="660" t="s">
        <v>562</v>
      </c>
      <c r="C421" s="661" t="s">
        <v>572</v>
      </c>
      <c r="D421" s="662" t="s">
        <v>2865</v>
      </c>
      <c r="E421" s="661" t="s">
        <v>584</v>
      </c>
      <c r="F421" s="662" t="s">
        <v>2869</v>
      </c>
      <c r="G421" s="661" t="s">
        <v>1009</v>
      </c>
      <c r="H421" s="661" t="s">
        <v>1736</v>
      </c>
      <c r="I421" s="661" t="s">
        <v>1737</v>
      </c>
      <c r="J421" s="661" t="s">
        <v>1738</v>
      </c>
      <c r="K421" s="661" t="s">
        <v>1739</v>
      </c>
      <c r="L421" s="663">
        <v>65.460000000000008</v>
      </c>
      <c r="M421" s="663">
        <v>1</v>
      </c>
      <c r="N421" s="664">
        <v>65.460000000000008</v>
      </c>
    </row>
    <row r="422" spans="1:14" ht="14.4" customHeight="1" x14ac:dyDescent="0.3">
      <c r="A422" s="659" t="s">
        <v>561</v>
      </c>
      <c r="B422" s="660" t="s">
        <v>562</v>
      </c>
      <c r="C422" s="661" t="s">
        <v>572</v>
      </c>
      <c r="D422" s="662" t="s">
        <v>2865</v>
      </c>
      <c r="E422" s="661" t="s">
        <v>584</v>
      </c>
      <c r="F422" s="662" t="s">
        <v>2869</v>
      </c>
      <c r="G422" s="661" t="s">
        <v>1009</v>
      </c>
      <c r="H422" s="661" t="s">
        <v>1740</v>
      </c>
      <c r="I422" s="661" t="s">
        <v>1741</v>
      </c>
      <c r="J422" s="661" t="s">
        <v>1742</v>
      </c>
      <c r="K422" s="661" t="s">
        <v>774</v>
      </c>
      <c r="L422" s="663">
        <v>63.87</v>
      </c>
      <c r="M422" s="663">
        <v>1</v>
      </c>
      <c r="N422" s="664">
        <v>63.87</v>
      </c>
    </row>
    <row r="423" spans="1:14" ht="14.4" customHeight="1" x14ac:dyDescent="0.3">
      <c r="A423" s="659" t="s">
        <v>561</v>
      </c>
      <c r="B423" s="660" t="s">
        <v>562</v>
      </c>
      <c r="C423" s="661" t="s">
        <v>572</v>
      </c>
      <c r="D423" s="662" t="s">
        <v>2865</v>
      </c>
      <c r="E423" s="661" t="s">
        <v>584</v>
      </c>
      <c r="F423" s="662" t="s">
        <v>2869</v>
      </c>
      <c r="G423" s="661" t="s">
        <v>1009</v>
      </c>
      <c r="H423" s="661" t="s">
        <v>1079</v>
      </c>
      <c r="I423" s="661" t="s">
        <v>1080</v>
      </c>
      <c r="J423" s="661" t="s">
        <v>1081</v>
      </c>
      <c r="K423" s="661" t="s">
        <v>1082</v>
      </c>
      <c r="L423" s="663">
        <v>51.81</v>
      </c>
      <c r="M423" s="663">
        <v>2</v>
      </c>
      <c r="N423" s="664">
        <v>103.62</v>
      </c>
    </row>
    <row r="424" spans="1:14" ht="14.4" customHeight="1" x14ac:dyDescent="0.3">
      <c r="A424" s="659" t="s">
        <v>561</v>
      </c>
      <c r="B424" s="660" t="s">
        <v>562</v>
      </c>
      <c r="C424" s="661" t="s">
        <v>572</v>
      </c>
      <c r="D424" s="662" t="s">
        <v>2865</v>
      </c>
      <c r="E424" s="661" t="s">
        <v>584</v>
      </c>
      <c r="F424" s="662" t="s">
        <v>2869</v>
      </c>
      <c r="G424" s="661" t="s">
        <v>1009</v>
      </c>
      <c r="H424" s="661" t="s">
        <v>1743</v>
      </c>
      <c r="I424" s="661" t="s">
        <v>1744</v>
      </c>
      <c r="J424" s="661" t="s">
        <v>1745</v>
      </c>
      <c r="K424" s="661" t="s">
        <v>1746</v>
      </c>
      <c r="L424" s="663">
        <v>250.11</v>
      </c>
      <c r="M424" s="663">
        <v>1</v>
      </c>
      <c r="N424" s="664">
        <v>250.11</v>
      </c>
    </row>
    <row r="425" spans="1:14" ht="14.4" customHeight="1" x14ac:dyDescent="0.3">
      <c r="A425" s="659" t="s">
        <v>561</v>
      </c>
      <c r="B425" s="660" t="s">
        <v>562</v>
      </c>
      <c r="C425" s="661" t="s">
        <v>572</v>
      </c>
      <c r="D425" s="662" t="s">
        <v>2865</v>
      </c>
      <c r="E425" s="661" t="s">
        <v>584</v>
      </c>
      <c r="F425" s="662" t="s">
        <v>2869</v>
      </c>
      <c r="G425" s="661" t="s">
        <v>1009</v>
      </c>
      <c r="H425" s="661" t="s">
        <v>1083</v>
      </c>
      <c r="I425" s="661" t="s">
        <v>1084</v>
      </c>
      <c r="J425" s="661" t="s">
        <v>1085</v>
      </c>
      <c r="K425" s="661" t="s">
        <v>1086</v>
      </c>
      <c r="L425" s="663">
        <v>52.81</v>
      </c>
      <c r="M425" s="663">
        <v>1</v>
      </c>
      <c r="N425" s="664">
        <v>52.81</v>
      </c>
    </row>
    <row r="426" spans="1:14" ht="14.4" customHeight="1" x14ac:dyDescent="0.3">
      <c r="A426" s="659" t="s">
        <v>561</v>
      </c>
      <c r="B426" s="660" t="s">
        <v>562</v>
      </c>
      <c r="C426" s="661" t="s">
        <v>572</v>
      </c>
      <c r="D426" s="662" t="s">
        <v>2865</v>
      </c>
      <c r="E426" s="661" t="s">
        <v>584</v>
      </c>
      <c r="F426" s="662" t="s">
        <v>2869</v>
      </c>
      <c r="G426" s="661" t="s">
        <v>1009</v>
      </c>
      <c r="H426" s="661" t="s">
        <v>1087</v>
      </c>
      <c r="I426" s="661" t="s">
        <v>1088</v>
      </c>
      <c r="J426" s="661" t="s">
        <v>1089</v>
      </c>
      <c r="K426" s="661" t="s">
        <v>1090</v>
      </c>
      <c r="L426" s="663">
        <v>70.910028209247358</v>
      </c>
      <c r="M426" s="663">
        <v>28</v>
      </c>
      <c r="N426" s="664">
        <v>1985.4807898589261</v>
      </c>
    </row>
    <row r="427" spans="1:14" ht="14.4" customHeight="1" x14ac:dyDescent="0.3">
      <c r="A427" s="659" t="s">
        <v>561</v>
      </c>
      <c r="B427" s="660" t="s">
        <v>562</v>
      </c>
      <c r="C427" s="661" t="s">
        <v>572</v>
      </c>
      <c r="D427" s="662" t="s">
        <v>2865</v>
      </c>
      <c r="E427" s="661" t="s">
        <v>584</v>
      </c>
      <c r="F427" s="662" t="s">
        <v>2869</v>
      </c>
      <c r="G427" s="661" t="s">
        <v>1009</v>
      </c>
      <c r="H427" s="661" t="s">
        <v>1747</v>
      </c>
      <c r="I427" s="661" t="s">
        <v>1748</v>
      </c>
      <c r="J427" s="661" t="s">
        <v>1749</v>
      </c>
      <c r="K427" s="661" t="s">
        <v>1750</v>
      </c>
      <c r="L427" s="663">
        <v>67.479944821801965</v>
      </c>
      <c r="M427" s="663">
        <v>2</v>
      </c>
      <c r="N427" s="664">
        <v>134.95988964360393</v>
      </c>
    </row>
    <row r="428" spans="1:14" ht="14.4" customHeight="1" x14ac:dyDescent="0.3">
      <c r="A428" s="659" t="s">
        <v>561</v>
      </c>
      <c r="B428" s="660" t="s">
        <v>562</v>
      </c>
      <c r="C428" s="661" t="s">
        <v>572</v>
      </c>
      <c r="D428" s="662" t="s">
        <v>2865</v>
      </c>
      <c r="E428" s="661" t="s">
        <v>584</v>
      </c>
      <c r="F428" s="662" t="s">
        <v>2869</v>
      </c>
      <c r="G428" s="661" t="s">
        <v>1009</v>
      </c>
      <c r="H428" s="661" t="s">
        <v>1751</v>
      </c>
      <c r="I428" s="661" t="s">
        <v>861</v>
      </c>
      <c r="J428" s="661" t="s">
        <v>1752</v>
      </c>
      <c r="K428" s="661" t="s">
        <v>1753</v>
      </c>
      <c r="L428" s="663">
        <v>101.43999999999997</v>
      </c>
      <c r="M428" s="663">
        <v>1</v>
      </c>
      <c r="N428" s="664">
        <v>101.43999999999997</v>
      </c>
    </row>
    <row r="429" spans="1:14" ht="14.4" customHeight="1" x14ac:dyDescent="0.3">
      <c r="A429" s="659" t="s">
        <v>561</v>
      </c>
      <c r="B429" s="660" t="s">
        <v>562</v>
      </c>
      <c r="C429" s="661" t="s">
        <v>572</v>
      </c>
      <c r="D429" s="662" t="s">
        <v>2865</v>
      </c>
      <c r="E429" s="661" t="s">
        <v>584</v>
      </c>
      <c r="F429" s="662" t="s">
        <v>2869</v>
      </c>
      <c r="G429" s="661" t="s">
        <v>1009</v>
      </c>
      <c r="H429" s="661" t="s">
        <v>1754</v>
      </c>
      <c r="I429" s="661" t="s">
        <v>1755</v>
      </c>
      <c r="J429" s="661" t="s">
        <v>1756</v>
      </c>
      <c r="K429" s="661" t="s">
        <v>1757</v>
      </c>
      <c r="L429" s="663">
        <v>46.839999999999982</v>
      </c>
      <c r="M429" s="663">
        <v>1</v>
      </c>
      <c r="N429" s="664">
        <v>46.839999999999982</v>
      </c>
    </row>
    <row r="430" spans="1:14" ht="14.4" customHeight="1" x14ac:dyDescent="0.3">
      <c r="A430" s="659" t="s">
        <v>561</v>
      </c>
      <c r="B430" s="660" t="s">
        <v>562</v>
      </c>
      <c r="C430" s="661" t="s">
        <v>572</v>
      </c>
      <c r="D430" s="662" t="s">
        <v>2865</v>
      </c>
      <c r="E430" s="661" t="s">
        <v>584</v>
      </c>
      <c r="F430" s="662" t="s">
        <v>2869</v>
      </c>
      <c r="G430" s="661" t="s">
        <v>1009</v>
      </c>
      <c r="H430" s="661" t="s">
        <v>1758</v>
      </c>
      <c r="I430" s="661" t="s">
        <v>1759</v>
      </c>
      <c r="J430" s="661" t="s">
        <v>1760</v>
      </c>
      <c r="K430" s="661" t="s">
        <v>1761</v>
      </c>
      <c r="L430" s="663">
        <v>86.181021380113762</v>
      </c>
      <c r="M430" s="663">
        <v>1</v>
      </c>
      <c r="N430" s="664">
        <v>86.181021380113762</v>
      </c>
    </row>
    <row r="431" spans="1:14" ht="14.4" customHeight="1" x14ac:dyDescent="0.3">
      <c r="A431" s="659" t="s">
        <v>561</v>
      </c>
      <c r="B431" s="660" t="s">
        <v>562</v>
      </c>
      <c r="C431" s="661" t="s">
        <v>572</v>
      </c>
      <c r="D431" s="662" t="s">
        <v>2865</v>
      </c>
      <c r="E431" s="661" t="s">
        <v>584</v>
      </c>
      <c r="F431" s="662" t="s">
        <v>2869</v>
      </c>
      <c r="G431" s="661" t="s">
        <v>1009</v>
      </c>
      <c r="H431" s="661" t="s">
        <v>1095</v>
      </c>
      <c r="I431" s="661" t="s">
        <v>1096</v>
      </c>
      <c r="J431" s="661" t="s">
        <v>1097</v>
      </c>
      <c r="K431" s="661" t="s">
        <v>1098</v>
      </c>
      <c r="L431" s="663">
        <v>237.76429799088697</v>
      </c>
      <c r="M431" s="663">
        <v>2</v>
      </c>
      <c r="N431" s="664">
        <v>475.52859598177395</v>
      </c>
    </row>
    <row r="432" spans="1:14" ht="14.4" customHeight="1" x14ac:dyDescent="0.3">
      <c r="A432" s="659" t="s">
        <v>561</v>
      </c>
      <c r="B432" s="660" t="s">
        <v>562</v>
      </c>
      <c r="C432" s="661" t="s">
        <v>572</v>
      </c>
      <c r="D432" s="662" t="s">
        <v>2865</v>
      </c>
      <c r="E432" s="661" t="s">
        <v>584</v>
      </c>
      <c r="F432" s="662" t="s">
        <v>2869</v>
      </c>
      <c r="G432" s="661" t="s">
        <v>1009</v>
      </c>
      <c r="H432" s="661" t="s">
        <v>1099</v>
      </c>
      <c r="I432" s="661" t="s">
        <v>1100</v>
      </c>
      <c r="J432" s="661" t="s">
        <v>1101</v>
      </c>
      <c r="K432" s="661" t="s">
        <v>1102</v>
      </c>
      <c r="L432" s="663">
        <v>103.44017235161732</v>
      </c>
      <c r="M432" s="663">
        <v>1</v>
      </c>
      <c r="N432" s="664">
        <v>103.44017235161732</v>
      </c>
    </row>
    <row r="433" spans="1:14" ht="14.4" customHeight="1" x14ac:dyDescent="0.3">
      <c r="A433" s="659" t="s">
        <v>561</v>
      </c>
      <c r="B433" s="660" t="s">
        <v>562</v>
      </c>
      <c r="C433" s="661" t="s">
        <v>572</v>
      </c>
      <c r="D433" s="662" t="s">
        <v>2865</v>
      </c>
      <c r="E433" s="661" t="s">
        <v>584</v>
      </c>
      <c r="F433" s="662" t="s">
        <v>2869</v>
      </c>
      <c r="G433" s="661" t="s">
        <v>1009</v>
      </c>
      <c r="H433" s="661" t="s">
        <v>1103</v>
      </c>
      <c r="I433" s="661" t="s">
        <v>1104</v>
      </c>
      <c r="J433" s="661" t="s">
        <v>1105</v>
      </c>
      <c r="K433" s="661" t="s">
        <v>1106</v>
      </c>
      <c r="L433" s="663">
        <v>356.5</v>
      </c>
      <c r="M433" s="663">
        <v>9</v>
      </c>
      <c r="N433" s="664">
        <v>3208.5</v>
      </c>
    </row>
    <row r="434" spans="1:14" ht="14.4" customHeight="1" x14ac:dyDescent="0.3">
      <c r="A434" s="659" t="s">
        <v>561</v>
      </c>
      <c r="B434" s="660" t="s">
        <v>562</v>
      </c>
      <c r="C434" s="661" t="s">
        <v>572</v>
      </c>
      <c r="D434" s="662" t="s">
        <v>2865</v>
      </c>
      <c r="E434" s="661" t="s">
        <v>584</v>
      </c>
      <c r="F434" s="662" t="s">
        <v>2869</v>
      </c>
      <c r="G434" s="661" t="s">
        <v>1009</v>
      </c>
      <c r="H434" s="661" t="s">
        <v>1107</v>
      </c>
      <c r="I434" s="661" t="s">
        <v>1108</v>
      </c>
      <c r="J434" s="661" t="s">
        <v>1105</v>
      </c>
      <c r="K434" s="661" t="s">
        <v>1109</v>
      </c>
      <c r="L434" s="663">
        <v>414.00009562578947</v>
      </c>
      <c r="M434" s="663">
        <v>11</v>
      </c>
      <c r="N434" s="664">
        <v>4554.0010518836843</v>
      </c>
    </row>
    <row r="435" spans="1:14" ht="14.4" customHeight="1" x14ac:dyDescent="0.3">
      <c r="A435" s="659" t="s">
        <v>561</v>
      </c>
      <c r="B435" s="660" t="s">
        <v>562</v>
      </c>
      <c r="C435" s="661" t="s">
        <v>572</v>
      </c>
      <c r="D435" s="662" t="s">
        <v>2865</v>
      </c>
      <c r="E435" s="661" t="s">
        <v>584</v>
      </c>
      <c r="F435" s="662" t="s">
        <v>2869</v>
      </c>
      <c r="G435" s="661" t="s">
        <v>1009</v>
      </c>
      <c r="H435" s="661" t="s">
        <v>1762</v>
      </c>
      <c r="I435" s="661" t="s">
        <v>1763</v>
      </c>
      <c r="J435" s="661" t="s">
        <v>1764</v>
      </c>
      <c r="K435" s="661" t="s">
        <v>1765</v>
      </c>
      <c r="L435" s="663">
        <v>202.78</v>
      </c>
      <c r="M435" s="663">
        <v>1</v>
      </c>
      <c r="N435" s="664">
        <v>202.78</v>
      </c>
    </row>
    <row r="436" spans="1:14" ht="14.4" customHeight="1" x14ac:dyDescent="0.3">
      <c r="A436" s="659" t="s">
        <v>561</v>
      </c>
      <c r="B436" s="660" t="s">
        <v>562</v>
      </c>
      <c r="C436" s="661" t="s">
        <v>572</v>
      </c>
      <c r="D436" s="662" t="s">
        <v>2865</v>
      </c>
      <c r="E436" s="661" t="s">
        <v>584</v>
      </c>
      <c r="F436" s="662" t="s">
        <v>2869</v>
      </c>
      <c r="G436" s="661" t="s">
        <v>1009</v>
      </c>
      <c r="H436" s="661" t="s">
        <v>1766</v>
      </c>
      <c r="I436" s="661" t="s">
        <v>1767</v>
      </c>
      <c r="J436" s="661" t="s">
        <v>1768</v>
      </c>
      <c r="K436" s="661" t="s">
        <v>1769</v>
      </c>
      <c r="L436" s="663">
        <v>78.249999999999972</v>
      </c>
      <c r="M436" s="663">
        <v>1</v>
      </c>
      <c r="N436" s="664">
        <v>78.249999999999972</v>
      </c>
    </row>
    <row r="437" spans="1:14" ht="14.4" customHeight="1" x14ac:dyDescent="0.3">
      <c r="A437" s="659" t="s">
        <v>561</v>
      </c>
      <c r="B437" s="660" t="s">
        <v>562</v>
      </c>
      <c r="C437" s="661" t="s">
        <v>572</v>
      </c>
      <c r="D437" s="662" t="s">
        <v>2865</v>
      </c>
      <c r="E437" s="661" t="s">
        <v>584</v>
      </c>
      <c r="F437" s="662" t="s">
        <v>2869</v>
      </c>
      <c r="G437" s="661" t="s">
        <v>1009</v>
      </c>
      <c r="H437" s="661" t="s">
        <v>1770</v>
      </c>
      <c r="I437" s="661" t="s">
        <v>1770</v>
      </c>
      <c r="J437" s="661" t="s">
        <v>1771</v>
      </c>
      <c r="K437" s="661" t="s">
        <v>1772</v>
      </c>
      <c r="L437" s="663">
        <v>76.959999999999994</v>
      </c>
      <c r="M437" s="663">
        <v>1</v>
      </c>
      <c r="N437" s="664">
        <v>76.959999999999994</v>
      </c>
    </row>
    <row r="438" spans="1:14" ht="14.4" customHeight="1" x14ac:dyDescent="0.3">
      <c r="A438" s="659" t="s">
        <v>561</v>
      </c>
      <c r="B438" s="660" t="s">
        <v>562</v>
      </c>
      <c r="C438" s="661" t="s">
        <v>572</v>
      </c>
      <c r="D438" s="662" t="s">
        <v>2865</v>
      </c>
      <c r="E438" s="661" t="s">
        <v>584</v>
      </c>
      <c r="F438" s="662" t="s">
        <v>2869</v>
      </c>
      <c r="G438" s="661" t="s">
        <v>1009</v>
      </c>
      <c r="H438" s="661" t="s">
        <v>1773</v>
      </c>
      <c r="I438" s="661" t="s">
        <v>1774</v>
      </c>
      <c r="J438" s="661" t="s">
        <v>1775</v>
      </c>
      <c r="K438" s="661" t="s">
        <v>1776</v>
      </c>
      <c r="L438" s="663">
        <v>162.03960041319104</v>
      </c>
      <c r="M438" s="663">
        <v>2</v>
      </c>
      <c r="N438" s="664">
        <v>324.07920082638208</v>
      </c>
    </row>
    <row r="439" spans="1:14" ht="14.4" customHeight="1" x14ac:dyDescent="0.3">
      <c r="A439" s="659" t="s">
        <v>561</v>
      </c>
      <c r="B439" s="660" t="s">
        <v>562</v>
      </c>
      <c r="C439" s="661" t="s">
        <v>572</v>
      </c>
      <c r="D439" s="662" t="s">
        <v>2865</v>
      </c>
      <c r="E439" s="661" t="s">
        <v>584</v>
      </c>
      <c r="F439" s="662" t="s">
        <v>2869</v>
      </c>
      <c r="G439" s="661" t="s">
        <v>1009</v>
      </c>
      <c r="H439" s="661" t="s">
        <v>1777</v>
      </c>
      <c r="I439" s="661" t="s">
        <v>1778</v>
      </c>
      <c r="J439" s="661" t="s">
        <v>1779</v>
      </c>
      <c r="K439" s="661" t="s">
        <v>1780</v>
      </c>
      <c r="L439" s="663">
        <v>84.350000000000009</v>
      </c>
      <c r="M439" s="663">
        <v>1</v>
      </c>
      <c r="N439" s="664">
        <v>84.350000000000009</v>
      </c>
    </row>
    <row r="440" spans="1:14" ht="14.4" customHeight="1" x14ac:dyDescent="0.3">
      <c r="A440" s="659" t="s">
        <v>561</v>
      </c>
      <c r="B440" s="660" t="s">
        <v>562</v>
      </c>
      <c r="C440" s="661" t="s">
        <v>572</v>
      </c>
      <c r="D440" s="662" t="s">
        <v>2865</v>
      </c>
      <c r="E440" s="661" t="s">
        <v>584</v>
      </c>
      <c r="F440" s="662" t="s">
        <v>2869</v>
      </c>
      <c r="G440" s="661" t="s">
        <v>1009</v>
      </c>
      <c r="H440" s="661" t="s">
        <v>1781</v>
      </c>
      <c r="I440" s="661" t="s">
        <v>1782</v>
      </c>
      <c r="J440" s="661" t="s">
        <v>1783</v>
      </c>
      <c r="K440" s="661" t="s">
        <v>1784</v>
      </c>
      <c r="L440" s="663">
        <v>217.43000000000006</v>
      </c>
      <c r="M440" s="663">
        <v>1</v>
      </c>
      <c r="N440" s="664">
        <v>217.43000000000006</v>
      </c>
    </row>
    <row r="441" spans="1:14" ht="14.4" customHeight="1" x14ac:dyDescent="0.3">
      <c r="A441" s="659" t="s">
        <v>561</v>
      </c>
      <c r="B441" s="660" t="s">
        <v>562</v>
      </c>
      <c r="C441" s="661" t="s">
        <v>572</v>
      </c>
      <c r="D441" s="662" t="s">
        <v>2865</v>
      </c>
      <c r="E441" s="661" t="s">
        <v>584</v>
      </c>
      <c r="F441" s="662" t="s">
        <v>2869</v>
      </c>
      <c r="G441" s="661" t="s">
        <v>1009</v>
      </c>
      <c r="H441" s="661" t="s">
        <v>1785</v>
      </c>
      <c r="I441" s="661" t="s">
        <v>1786</v>
      </c>
      <c r="J441" s="661" t="s">
        <v>1787</v>
      </c>
      <c r="K441" s="661" t="s">
        <v>1788</v>
      </c>
      <c r="L441" s="663">
        <v>373.93020787953128</v>
      </c>
      <c r="M441" s="663">
        <v>2</v>
      </c>
      <c r="N441" s="664">
        <v>747.86041575906256</v>
      </c>
    </row>
    <row r="442" spans="1:14" ht="14.4" customHeight="1" x14ac:dyDescent="0.3">
      <c r="A442" s="659" t="s">
        <v>561</v>
      </c>
      <c r="B442" s="660" t="s">
        <v>562</v>
      </c>
      <c r="C442" s="661" t="s">
        <v>572</v>
      </c>
      <c r="D442" s="662" t="s">
        <v>2865</v>
      </c>
      <c r="E442" s="661" t="s">
        <v>584</v>
      </c>
      <c r="F442" s="662" t="s">
        <v>2869</v>
      </c>
      <c r="G442" s="661" t="s">
        <v>1009</v>
      </c>
      <c r="H442" s="661" t="s">
        <v>1789</v>
      </c>
      <c r="I442" s="661" t="s">
        <v>1790</v>
      </c>
      <c r="J442" s="661" t="s">
        <v>1791</v>
      </c>
      <c r="K442" s="661" t="s">
        <v>1535</v>
      </c>
      <c r="L442" s="663">
        <v>83.26</v>
      </c>
      <c r="M442" s="663">
        <v>1</v>
      </c>
      <c r="N442" s="664">
        <v>83.26</v>
      </c>
    </row>
    <row r="443" spans="1:14" ht="14.4" customHeight="1" x14ac:dyDescent="0.3">
      <c r="A443" s="659" t="s">
        <v>561</v>
      </c>
      <c r="B443" s="660" t="s">
        <v>562</v>
      </c>
      <c r="C443" s="661" t="s">
        <v>572</v>
      </c>
      <c r="D443" s="662" t="s">
        <v>2865</v>
      </c>
      <c r="E443" s="661" t="s">
        <v>584</v>
      </c>
      <c r="F443" s="662" t="s">
        <v>2869</v>
      </c>
      <c r="G443" s="661" t="s">
        <v>1009</v>
      </c>
      <c r="H443" s="661" t="s">
        <v>1792</v>
      </c>
      <c r="I443" s="661" t="s">
        <v>1793</v>
      </c>
      <c r="J443" s="661" t="s">
        <v>1794</v>
      </c>
      <c r="K443" s="661" t="s">
        <v>1795</v>
      </c>
      <c r="L443" s="663">
        <v>88.57</v>
      </c>
      <c r="M443" s="663">
        <v>1</v>
      </c>
      <c r="N443" s="664">
        <v>88.57</v>
      </c>
    </row>
    <row r="444" spans="1:14" ht="14.4" customHeight="1" x14ac:dyDescent="0.3">
      <c r="A444" s="659" t="s">
        <v>561</v>
      </c>
      <c r="B444" s="660" t="s">
        <v>562</v>
      </c>
      <c r="C444" s="661" t="s">
        <v>572</v>
      </c>
      <c r="D444" s="662" t="s">
        <v>2865</v>
      </c>
      <c r="E444" s="661" t="s">
        <v>584</v>
      </c>
      <c r="F444" s="662" t="s">
        <v>2869</v>
      </c>
      <c r="G444" s="661" t="s">
        <v>1009</v>
      </c>
      <c r="H444" s="661" t="s">
        <v>1796</v>
      </c>
      <c r="I444" s="661" t="s">
        <v>1796</v>
      </c>
      <c r="J444" s="661" t="s">
        <v>1797</v>
      </c>
      <c r="K444" s="661" t="s">
        <v>1798</v>
      </c>
      <c r="L444" s="663">
        <v>997.44</v>
      </c>
      <c r="M444" s="663">
        <v>1</v>
      </c>
      <c r="N444" s="664">
        <v>997.44</v>
      </c>
    </row>
    <row r="445" spans="1:14" ht="14.4" customHeight="1" x14ac:dyDescent="0.3">
      <c r="A445" s="659" t="s">
        <v>561</v>
      </c>
      <c r="B445" s="660" t="s">
        <v>562</v>
      </c>
      <c r="C445" s="661" t="s">
        <v>572</v>
      </c>
      <c r="D445" s="662" t="s">
        <v>2865</v>
      </c>
      <c r="E445" s="661" t="s">
        <v>584</v>
      </c>
      <c r="F445" s="662" t="s">
        <v>2869</v>
      </c>
      <c r="G445" s="661" t="s">
        <v>1009</v>
      </c>
      <c r="H445" s="661" t="s">
        <v>1799</v>
      </c>
      <c r="I445" s="661" t="s">
        <v>1800</v>
      </c>
      <c r="J445" s="661" t="s">
        <v>1801</v>
      </c>
      <c r="K445" s="661" t="s">
        <v>1802</v>
      </c>
      <c r="L445" s="663">
        <v>73.220106360564301</v>
      </c>
      <c r="M445" s="663">
        <v>1</v>
      </c>
      <c r="N445" s="664">
        <v>73.220106360564301</v>
      </c>
    </row>
    <row r="446" spans="1:14" ht="14.4" customHeight="1" x14ac:dyDescent="0.3">
      <c r="A446" s="659" t="s">
        <v>561</v>
      </c>
      <c r="B446" s="660" t="s">
        <v>562</v>
      </c>
      <c r="C446" s="661" t="s">
        <v>572</v>
      </c>
      <c r="D446" s="662" t="s">
        <v>2865</v>
      </c>
      <c r="E446" s="661" t="s">
        <v>1113</v>
      </c>
      <c r="F446" s="662" t="s">
        <v>2870</v>
      </c>
      <c r="G446" s="661"/>
      <c r="H446" s="661" t="s">
        <v>1803</v>
      </c>
      <c r="I446" s="661" t="s">
        <v>1804</v>
      </c>
      <c r="J446" s="661" t="s">
        <v>1805</v>
      </c>
      <c r="K446" s="661" t="s">
        <v>1806</v>
      </c>
      <c r="L446" s="663">
        <v>64.150000000000006</v>
      </c>
      <c r="M446" s="663">
        <v>2</v>
      </c>
      <c r="N446" s="664">
        <v>128.30000000000001</v>
      </c>
    </row>
    <row r="447" spans="1:14" ht="14.4" customHeight="1" x14ac:dyDescent="0.3">
      <c r="A447" s="659" t="s">
        <v>561</v>
      </c>
      <c r="B447" s="660" t="s">
        <v>562</v>
      </c>
      <c r="C447" s="661" t="s">
        <v>572</v>
      </c>
      <c r="D447" s="662" t="s">
        <v>2865</v>
      </c>
      <c r="E447" s="661" t="s">
        <v>1113</v>
      </c>
      <c r="F447" s="662" t="s">
        <v>2870</v>
      </c>
      <c r="G447" s="661"/>
      <c r="H447" s="661" t="s">
        <v>1807</v>
      </c>
      <c r="I447" s="661" t="s">
        <v>1808</v>
      </c>
      <c r="J447" s="661" t="s">
        <v>1809</v>
      </c>
      <c r="K447" s="661" t="s">
        <v>1810</v>
      </c>
      <c r="L447" s="663">
        <v>31.14</v>
      </c>
      <c r="M447" s="663">
        <v>2</v>
      </c>
      <c r="N447" s="664">
        <v>62.28</v>
      </c>
    </row>
    <row r="448" spans="1:14" ht="14.4" customHeight="1" x14ac:dyDescent="0.3">
      <c r="A448" s="659" t="s">
        <v>561</v>
      </c>
      <c r="B448" s="660" t="s">
        <v>562</v>
      </c>
      <c r="C448" s="661" t="s">
        <v>572</v>
      </c>
      <c r="D448" s="662" t="s">
        <v>2865</v>
      </c>
      <c r="E448" s="661" t="s">
        <v>1113</v>
      </c>
      <c r="F448" s="662" t="s">
        <v>2870</v>
      </c>
      <c r="G448" s="661"/>
      <c r="H448" s="661" t="s">
        <v>1811</v>
      </c>
      <c r="I448" s="661" t="s">
        <v>1812</v>
      </c>
      <c r="J448" s="661" t="s">
        <v>1813</v>
      </c>
      <c r="K448" s="661" t="s">
        <v>1814</v>
      </c>
      <c r="L448" s="663">
        <v>77.430000000000007</v>
      </c>
      <c r="M448" s="663">
        <v>2</v>
      </c>
      <c r="N448" s="664">
        <v>154.86000000000001</v>
      </c>
    </row>
    <row r="449" spans="1:14" ht="14.4" customHeight="1" x14ac:dyDescent="0.3">
      <c r="A449" s="659" t="s">
        <v>561</v>
      </c>
      <c r="B449" s="660" t="s">
        <v>562</v>
      </c>
      <c r="C449" s="661" t="s">
        <v>572</v>
      </c>
      <c r="D449" s="662" t="s">
        <v>2865</v>
      </c>
      <c r="E449" s="661" t="s">
        <v>1113</v>
      </c>
      <c r="F449" s="662" t="s">
        <v>2870</v>
      </c>
      <c r="G449" s="661"/>
      <c r="H449" s="661" t="s">
        <v>1117</v>
      </c>
      <c r="I449" s="661" t="s">
        <v>1117</v>
      </c>
      <c r="J449" s="661" t="s">
        <v>1118</v>
      </c>
      <c r="K449" s="661" t="s">
        <v>1119</v>
      </c>
      <c r="L449" s="663">
        <v>412.98496408282966</v>
      </c>
      <c r="M449" s="663">
        <v>1.6999999999999991</v>
      </c>
      <c r="N449" s="664">
        <v>702.07443894081007</v>
      </c>
    </row>
    <row r="450" spans="1:14" ht="14.4" customHeight="1" x14ac:dyDescent="0.3">
      <c r="A450" s="659" t="s">
        <v>561</v>
      </c>
      <c r="B450" s="660" t="s">
        <v>562</v>
      </c>
      <c r="C450" s="661" t="s">
        <v>572</v>
      </c>
      <c r="D450" s="662" t="s">
        <v>2865</v>
      </c>
      <c r="E450" s="661" t="s">
        <v>1113</v>
      </c>
      <c r="F450" s="662" t="s">
        <v>2870</v>
      </c>
      <c r="G450" s="661" t="s">
        <v>585</v>
      </c>
      <c r="H450" s="661" t="s">
        <v>1123</v>
      </c>
      <c r="I450" s="661" t="s">
        <v>1124</v>
      </c>
      <c r="J450" s="661" t="s">
        <v>1125</v>
      </c>
      <c r="K450" s="661" t="s">
        <v>1126</v>
      </c>
      <c r="L450" s="663">
        <v>39.403333333333329</v>
      </c>
      <c r="M450" s="663">
        <v>3</v>
      </c>
      <c r="N450" s="664">
        <v>118.20999999999998</v>
      </c>
    </row>
    <row r="451" spans="1:14" ht="14.4" customHeight="1" x14ac:dyDescent="0.3">
      <c r="A451" s="659" t="s">
        <v>561</v>
      </c>
      <c r="B451" s="660" t="s">
        <v>562</v>
      </c>
      <c r="C451" s="661" t="s">
        <v>572</v>
      </c>
      <c r="D451" s="662" t="s">
        <v>2865</v>
      </c>
      <c r="E451" s="661" t="s">
        <v>1113</v>
      </c>
      <c r="F451" s="662" t="s">
        <v>2870</v>
      </c>
      <c r="G451" s="661" t="s">
        <v>585</v>
      </c>
      <c r="H451" s="661" t="s">
        <v>1815</v>
      </c>
      <c r="I451" s="661" t="s">
        <v>1816</v>
      </c>
      <c r="J451" s="661" t="s">
        <v>1817</v>
      </c>
      <c r="K451" s="661" t="s">
        <v>620</v>
      </c>
      <c r="L451" s="663">
        <v>68.625</v>
      </c>
      <c r="M451" s="663">
        <v>2</v>
      </c>
      <c r="N451" s="664">
        <v>137.25</v>
      </c>
    </row>
    <row r="452" spans="1:14" ht="14.4" customHeight="1" x14ac:dyDescent="0.3">
      <c r="A452" s="659" t="s">
        <v>561</v>
      </c>
      <c r="B452" s="660" t="s">
        <v>562</v>
      </c>
      <c r="C452" s="661" t="s">
        <v>572</v>
      </c>
      <c r="D452" s="662" t="s">
        <v>2865</v>
      </c>
      <c r="E452" s="661" t="s">
        <v>1113</v>
      </c>
      <c r="F452" s="662" t="s">
        <v>2870</v>
      </c>
      <c r="G452" s="661" t="s">
        <v>585</v>
      </c>
      <c r="H452" s="661" t="s">
        <v>1818</v>
      </c>
      <c r="I452" s="661" t="s">
        <v>1819</v>
      </c>
      <c r="J452" s="661" t="s">
        <v>1820</v>
      </c>
      <c r="K452" s="661" t="s">
        <v>1821</v>
      </c>
      <c r="L452" s="663">
        <v>85.1</v>
      </c>
      <c r="M452" s="663">
        <v>1</v>
      </c>
      <c r="N452" s="664">
        <v>85.1</v>
      </c>
    </row>
    <row r="453" spans="1:14" ht="14.4" customHeight="1" x14ac:dyDescent="0.3">
      <c r="A453" s="659" t="s">
        <v>561</v>
      </c>
      <c r="B453" s="660" t="s">
        <v>562</v>
      </c>
      <c r="C453" s="661" t="s">
        <v>572</v>
      </c>
      <c r="D453" s="662" t="s">
        <v>2865</v>
      </c>
      <c r="E453" s="661" t="s">
        <v>1113</v>
      </c>
      <c r="F453" s="662" t="s">
        <v>2870</v>
      </c>
      <c r="G453" s="661" t="s">
        <v>585</v>
      </c>
      <c r="H453" s="661" t="s">
        <v>1131</v>
      </c>
      <c r="I453" s="661" t="s">
        <v>1132</v>
      </c>
      <c r="J453" s="661" t="s">
        <v>1133</v>
      </c>
      <c r="K453" s="661" t="s">
        <v>1130</v>
      </c>
      <c r="L453" s="663">
        <v>33.350748165972718</v>
      </c>
      <c r="M453" s="663">
        <v>14</v>
      </c>
      <c r="N453" s="664">
        <v>466.91047432361802</v>
      </c>
    </row>
    <row r="454" spans="1:14" ht="14.4" customHeight="1" x14ac:dyDescent="0.3">
      <c r="A454" s="659" t="s">
        <v>561</v>
      </c>
      <c r="B454" s="660" t="s">
        <v>562</v>
      </c>
      <c r="C454" s="661" t="s">
        <v>572</v>
      </c>
      <c r="D454" s="662" t="s">
        <v>2865</v>
      </c>
      <c r="E454" s="661" t="s">
        <v>1113</v>
      </c>
      <c r="F454" s="662" t="s">
        <v>2870</v>
      </c>
      <c r="G454" s="661" t="s">
        <v>585</v>
      </c>
      <c r="H454" s="661" t="s">
        <v>1134</v>
      </c>
      <c r="I454" s="661" t="s">
        <v>1135</v>
      </c>
      <c r="J454" s="661" t="s">
        <v>1136</v>
      </c>
      <c r="K454" s="661" t="s">
        <v>1137</v>
      </c>
      <c r="L454" s="663">
        <v>428.73153963452444</v>
      </c>
      <c r="M454" s="663">
        <v>10.200000000000003</v>
      </c>
      <c r="N454" s="664">
        <v>4373.0617042721506</v>
      </c>
    </row>
    <row r="455" spans="1:14" ht="14.4" customHeight="1" x14ac:dyDescent="0.3">
      <c r="A455" s="659" t="s">
        <v>561</v>
      </c>
      <c r="B455" s="660" t="s">
        <v>562</v>
      </c>
      <c r="C455" s="661" t="s">
        <v>572</v>
      </c>
      <c r="D455" s="662" t="s">
        <v>2865</v>
      </c>
      <c r="E455" s="661" t="s">
        <v>1113</v>
      </c>
      <c r="F455" s="662" t="s">
        <v>2870</v>
      </c>
      <c r="G455" s="661" t="s">
        <v>585</v>
      </c>
      <c r="H455" s="661" t="s">
        <v>1138</v>
      </c>
      <c r="I455" s="661" t="s">
        <v>1139</v>
      </c>
      <c r="J455" s="661" t="s">
        <v>1140</v>
      </c>
      <c r="K455" s="661" t="s">
        <v>1141</v>
      </c>
      <c r="L455" s="663">
        <v>181.80000000000004</v>
      </c>
      <c r="M455" s="663">
        <v>2</v>
      </c>
      <c r="N455" s="664">
        <v>363.60000000000008</v>
      </c>
    </row>
    <row r="456" spans="1:14" ht="14.4" customHeight="1" x14ac:dyDescent="0.3">
      <c r="A456" s="659" t="s">
        <v>561</v>
      </c>
      <c r="B456" s="660" t="s">
        <v>562</v>
      </c>
      <c r="C456" s="661" t="s">
        <v>572</v>
      </c>
      <c r="D456" s="662" t="s">
        <v>2865</v>
      </c>
      <c r="E456" s="661" t="s">
        <v>1113</v>
      </c>
      <c r="F456" s="662" t="s">
        <v>2870</v>
      </c>
      <c r="G456" s="661" t="s">
        <v>585</v>
      </c>
      <c r="H456" s="661" t="s">
        <v>1822</v>
      </c>
      <c r="I456" s="661" t="s">
        <v>1823</v>
      </c>
      <c r="J456" s="661" t="s">
        <v>1824</v>
      </c>
      <c r="K456" s="661" t="s">
        <v>1825</v>
      </c>
      <c r="L456" s="663">
        <v>1105.94</v>
      </c>
      <c r="M456" s="663">
        <v>0.5</v>
      </c>
      <c r="N456" s="664">
        <v>552.97</v>
      </c>
    </row>
    <row r="457" spans="1:14" ht="14.4" customHeight="1" x14ac:dyDescent="0.3">
      <c r="A457" s="659" t="s">
        <v>561</v>
      </c>
      <c r="B457" s="660" t="s">
        <v>562</v>
      </c>
      <c r="C457" s="661" t="s">
        <v>572</v>
      </c>
      <c r="D457" s="662" t="s">
        <v>2865</v>
      </c>
      <c r="E457" s="661" t="s">
        <v>1113</v>
      </c>
      <c r="F457" s="662" t="s">
        <v>2870</v>
      </c>
      <c r="G457" s="661" t="s">
        <v>585</v>
      </c>
      <c r="H457" s="661" t="s">
        <v>1826</v>
      </c>
      <c r="I457" s="661" t="s">
        <v>1827</v>
      </c>
      <c r="J457" s="661" t="s">
        <v>1828</v>
      </c>
      <c r="K457" s="661" t="s">
        <v>1829</v>
      </c>
      <c r="L457" s="663">
        <v>37.606538438937612</v>
      </c>
      <c r="M457" s="663">
        <v>208</v>
      </c>
      <c r="N457" s="664">
        <v>7822.1599952990227</v>
      </c>
    </row>
    <row r="458" spans="1:14" ht="14.4" customHeight="1" x14ac:dyDescent="0.3">
      <c r="A458" s="659" t="s">
        <v>561</v>
      </c>
      <c r="B458" s="660" t="s">
        <v>562</v>
      </c>
      <c r="C458" s="661" t="s">
        <v>572</v>
      </c>
      <c r="D458" s="662" t="s">
        <v>2865</v>
      </c>
      <c r="E458" s="661" t="s">
        <v>1113</v>
      </c>
      <c r="F458" s="662" t="s">
        <v>2870</v>
      </c>
      <c r="G458" s="661" t="s">
        <v>585</v>
      </c>
      <c r="H458" s="661" t="s">
        <v>1830</v>
      </c>
      <c r="I458" s="661" t="s">
        <v>1831</v>
      </c>
      <c r="J458" s="661" t="s">
        <v>1832</v>
      </c>
      <c r="K458" s="661" t="s">
        <v>1833</v>
      </c>
      <c r="L458" s="663">
        <v>402.93000000000012</v>
      </c>
      <c r="M458" s="663">
        <v>1</v>
      </c>
      <c r="N458" s="664">
        <v>402.93000000000012</v>
      </c>
    </row>
    <row r="459" spans="1:14" ht="14.4" customHeight="1" x14ac:dyDescent="0.3">
      <c r="A459" s="659" t="s">
        <v>561</v>
      </c>
      <c r="B459" s="660" t="s">
        <v>562</v>
      </c>
      <c r="C459" s="661" t="s">
        <v>572</v>
      </c>
      <c r="D459" s="662" t="s">
        <v>2865</v>
      </c>
      <c r="E459" s="661" t="s">
        <v>1113</v>
      </c>
      <c r="F459" s="662" t="s">
        <v>2870</v>
      </c>
      <c r="G459" s="661" t="s">
        <v>585</v>
      </c>
      <c r="H459" s="661" t="s">
        <v>1149</v>
      </c>
      <c r="I459" s="661" t="s">
        <v>1150</v>
      </c>
      <c r="J459" s="661" t="s">
        <v>1151</v>
      </c>
      <c r="K459" s="661" t="s">
        <v>1152</v>
      </c>
      <c r="L459" s="663">
        <v>605.26789473684209</v>
      </c>
      <c r="M459" s="663">
        <v>0.6</v>
      </c>
      <c r="N459" s="664">
        <v>363.16073684210522</v>
      </c>
    </row>
    <row r="460" spans="1:14" ht="14.4" customHeight="1" x14ac:dyDescent="0.3">
      <c r="A460" s="659" t="s">
        <v>561</v>
      </c>
      <c r="B460" s="660" t="s">
        <v>562</v>
      </c>
      <c r="C460" s="661" t="s">
        <v>572</v>
      </c>
      <c r="D460" s="662" t="s">
        <v>2865</v>
      </c>
      <c r="E460" s="661" t="s">
        <v>1113</v>
      </c>
      <c r="F460" s="662" t="s">
        <v>2870</v>
      </c>
      <c r="G460" s="661" t="s">
        <v>585</v>
      </c>
      <c r="H460" s="661" t="s">
        <v>1153</v>
      </c>
      <c r="I460" s="661" t="s">
        <v>1154</v>
      </c>
      <c r="J460" s="661" t="s">
        <v>1155</v>
      </c>
      <c r="K460" s="661" t="s">
        <v>1156</v>
      </c>
      <c r="L460" s="663">
        <v>517.49927085673016</v>
      </c>
      <c r="M460" s="663">
        <v>1.2</v>
      </c>
      <c r="N460" s="664">
        <v>620.99912502807615</v>
      </c>
    </row>
    <row r="461" spans="1:14" ht="14.4" customHeight="1" x14ac:dyDescent="0.3">
      <c r="A461" s="659" t="s">
        <v>561</v>
      </c>
      <c r="B461" s="660" t="s">
        <v>562</v>
      </c>
      <c r="C461" s="661" t="s">
        <v>572</v>
      </c>
      <c r="D461" s="662" t="s">
        <v>2865</v>
      </c>
      <c r="E461" s="661" t="s">
        <v>1113</v>
      </c>
      <c r="F461" s="662" t="s">
        <v>2870</v>
      </c>
      <c r="G461" s="661" t="s">
        <v>585</v>
      </c>
      <c r="H461" s="661" t="s">
        <v>1161</v>
      </c>
      <c r="I461" s="661" t="s">
        <v>1161</v>
      </c>
      <c r="J461" s="661" t="s">
        <v>1162</v>
      </c>
      <c r="K461" s="661" t="s">
        <v>1163</v>
      </c>
      <c r="L461" s="663">
        <v>814.63094601716375</v>
      </c>
      <c r="M461" s="663">
        <v>2</v>
      </c>
      <c r="N461" s="664">
        <v>1629.2618920343275</v>
      </c>
    </row>
    <row r="462" spans="1:14" ht="14.4" customHeight="1" x14ac:dyDescent="0.3">
      <c r="A462" s="659" t="s">
        <v>561</v>
      </c>
      <c r="B462" s="660" t="s">
        <v>562</v>
      </c>
      <c r="C462" s="661" t="s">
        <v>572</v>
      </c>
      <c r="D462" s="662" t="s">
        <v>2865</v>
      </c>
      <c r="E462" s="661" t="s">
        <v>1113</v>
      </c>
      <c r="F462" s="662" t="s">
        <v>2870</v>
      </c>
      <c r="G462" s="661" t="s">
        <v>585</v>
      </c>
      <c r="H462" s="661" t="s">
        <v>1834</v>
      </c>
      <c r="I462" s="661" t="s">
        <v>1835</v>
      </c>
      <c r="J462" s="661" t="s">
        <v>1836</v>
      </c>
      <c r="K462" s="661" t="s">
        <v>1837</v>
      </c>
      <c r="L462" s="663">
        <v>82.83</v>
      </c>
      <c r="M462" s="663">
        <v>14</v>
      </c>
      <c r="N462" s="664">
        <v>1159.6199999999999</v>
      </c>
    </row>
    <row r="463" spans="1:14" ht="14.4" customHeight="1" x14ac:dyDescent="0.3">
      <c r="A463" s="659" t="s">
        <v>561</v>
      </c>
      <c r="B463" s="660" t="s">
        <v>562</v>
      </c>
      <c r="C463" s="661" t="s">
        <v>572</v>
      </c>
      <c r="D463" s="662" t="s">
        <v>2865</v>
      </c>
      <c r="E463" s="661" t="s">
        <v>1113</v>
      </c>
      <c r="F463" s="662" t="s">
        <v>2870</v>
      </c>
      <c r="G463" s="661" t="s">
        <v>585</v>
      </c>
      <c r="H463" s="661" t="s">
        <v>1838</v>
      </c>
      <c r="I463" s="661" t="s">
        <v>1838</v>
      </c>
      <c r="J463" s="661" t="s">
        <v>1839</v>
      </c>
      <c r="K463" s="661" t="s">
        <v>1840</v>
      </c>
      <c r="L463" s="663">
        <v>1851.4999999999998</v>
      </c>
      <c r="M463" s="663">
        <v>0.3</v>
      </c>
      <c r="N463" s="664">
        <v>555.44999999999993</v>
      </c>
    </row>
    <row r="464" spans="1:14" ht="14.4" customHeight="1" x14ac:dyDescent="0.3">
      <c r="A464" s="659" t="s">
        <v>561</v>
      </c>
      <c r="B464" s="660" t="s">
        <v>562</v>
      </c>
      <c r="C464" s="661" t="s">
        <v>572</v>
      </c>
      <c r="D464" s="662" t="s">
        <v>2865</v>
      </c>
      <c r="E464" s="661" t="s">
        <v>1113</v>
      </c>
      <c r="F464" s="662" t="s">
        <v>2870</v>
      </c>
      <c r="G464" s="661" t="s">
        <v>585</v>
      </c>
      <c r="H464" s="661" t="s">
        <v>1841</v>
      </c>
      <c r="I464" s="661" t="s">
        <v>1842</v>
      </c>
      <c r="J464" s="661" t="s">
        <v>1843</v>
      </c>
      <c r="K464" s="661" t="s">
        <v>1844</v>
      </c>
      <c r="L464" s="663">
        <v>26.249999999999986</v>
      </c>
      <c r="M464" s="663">
        <v>3</v>
      </c>
      <c r="N464" s="664">
        <v>78.749999999999957</v>
      </c>
    </row>
    <row r="465" spans="1:14" ht="14.4" customHeight="1" x14ac:dyDescent="0.3">
      <c r="A465" s="659" t="s">
        <v>561</v>
      </c>
      <c r="B465" s="660" t="s">
        <v>562</v>
      </c>
      <c r="C465" s="661" t="s">
        <v>572</v>
      </c>
      <c r="D465" s="662" t="s">
        <v>2865</v>
      </c>
      <c r="E465" s="661" t="s">
        <v>1113</v>
      </c>
      <c r="F465" s="662" t="s">
        <v>2870</v>
      </c>
      <c r="G465" s="661" t="s">
        <v>585</v>
      </c>
      <c r="H465" s="661" t="s">
        <v>1182</v>
      </c>
      <c r="I465" s="661" t="s">
        <v>1182</v>
      </c>
      <c r="J465" s="661" t="s">
        <v>1183</v>
      </c>
      <c r="K465" s="661" t="s">
        <v>1184</v>
      </c>
      <c r="L465" s="663">
        <v>35.259879253386195</v>
      </c>
      <c r="M465" s="663">
        <v>15</v>
      </c>
      <c r="N465" s="664">
        <v>528.89818880079292</v>
      </c>
    </row>
    <row r="466" spans="1:14" ht="14.4" customHeight="1" x14ac:dyDescent="0.3">
      <c r="A466" s="659" t="s">
        <v>561</v>
      </c>
      <c r="B466" s="660" t="s">
        <v>562</v>
      </c>
      <c r="C466" s="661" t="s">
        <v>572</v>
      </c>
      <c r="D466" s="662" t="s">
        <v>2865</v>
      </c>
      <c r="E466" s="661" t="s">
        <v>1113</v>
      </c>
      <c r="F466" s="662" t="s">
        <v>2870</v>
      </c>
      <c r="G466" s="661" t="s">
        <v>585</v>
      </c>
      <c r="H466" s="661" t="s">
        <v>1185</v>
      </c>
      <c r="I466" s="661" t="s">
        <v>1185</v>
      </c>
      <c r="J466" s="661" t="s">
        <v>1186</v>
      </c>
      <c r="K466" s="661" t="s">
        <v>1184</v>
      </c>
      <c r="L466" s="663">
        <v>30.869936685813052</v>
      </c>
      <c r="M466" s="663">
        <v>174</v>
      </c>
      <c r="N466" s="664">
        <v>5371.3689833314711</v>
      </c>
    </row>
    <row r="467" spans="1:14" ht="14.4" customHeight="1" x14ac:dyDescent="0.3">
      <c r="A467" s="659" t="s">
        <v>561</v>
      </c>
      <c r="B467" s="660" t="s">
        <v>562</v>
      </c>
      <c r="C467" s="661" t="s">
        <v>572</v>
      </c>
      <c r="D467" s="662" t="s">
        <v>2865</v>
      </c>
      <c r="E467" s="661" t="s">
        <v>1113</v>
      </c>
      <c r="F467" s="662" t="s">
        <v>2870</v>
      </c>
      <c r="G467" s="661" t="s">
        <v>585</v>
      </c>
      <c r="H467" s="661" t="s">
        <v>1845</v>
      </c>
      <c r="I467" s="661" t="s">
        <v>1845</v>
      </c>
      <c r="J467" s="661" t="s">
        <v>1846</v>
      </c>
      <c r="K467" s="661" t="s">
        <v>1847</v>
      </c>
      <c r="L467" s="663">
        <v>810.9799999999999</v>
      </c>
      <c r="M467" s="663">
        <v>1.4</v>
      </c>
      <c r="N467" s="664">
        <v>1135.3719999999998</v>
      </c>
    </row>
    <row r="468" spans="1:14" ht="14.4" customHeight="1" x14ac:dyDescent="0.3">
      <c r="A468" s="659" t="s">
        <v>561</v>
      </c>
      <c r="B468" s="660" t="s">
        <v>562</v>
      </c>
      <c r="C468" s="661" t="s">
        <v>572</v>
      </c>
      <c r="D468" s="662" t="s">
        <v>2865</v>
      </c>
      <c r="E468" s="661" t="s">
        <v>1113</v>
      </c>
      <c r="F468" s="662" t="s">
        <v>2870</v>
      </c>
      <c r="G468" s="661" t="s">
        <v>1009</v>
      </c>
      <c r="H468" s="661" t="s">
        <v>1187</v>
      </c>
      <c r="I468" s="661" t="s">
        <v>1188</v>
      </c>
      <c r="J468" s="661" t="s">
        <v>1189</v>
      </c>
      <c r="K468" s="661" t="s">
        <v>1190</v>
      </c>
      <c r="L468" s="663">
        <v>117.76253705711916</v>
      </c>
      <c r="M468" s="663">
        <v>4</v>
      </c>
      <c r="N468" s="664">
        <v>471.05014822847664</v>
      </c>
    </row>
    <row r="469" spans="1:14" ht="14.4" customHeight="1" x14ac:dyDescent="0.3">
      <c r="A469" s="659" t="s">
        <v>561</v>
      </c>
      <c r="B469" s="660" t="s">
        <v>562</v>
      </c>
      <c r="C469" s="661" t="s">
        <v>572</v>
      </c>
      <c r="D469" s="662" t="s">
        <v>2865</v>
      </c>
      <c r="E469" s="661" t="s">
        <v>1113</v>
      </c>
      <c r="F469" s="662" t="s">
        <v>2870</v>
      </c>
      <c r="G469" s="661" t="s">
        <v>1009</v>
      </c>
      <c r="H469" s="661" t="s">
        <v>1191</v>
      </c>
      <c r="I469" s="661" t="s">
        <v>1192</v>
      </c>
      <c r="J469" s="661" t="s">
        <v>1193</v>
      </c>
      <c r="K469" s="661" t="s">
        <v>1194</v>
      </c>
      <c r="L469" s="663">
        <v>88.588323874601912</v>
      </c>
      <c r="M469" s="663">
        <v>141</v>
      </c>
      <c r="N469" s="664">
        <v>12490.95366631887</v>
      </c>
    </row>
    <row r="470" spans="1:14" ht="14.4" customHeight="1" x14ac:dyDescent="0.3">
      <c r="A470" s="659" t="s">
        <v>561</v>
      </c>
      <c r="B470" s="660" t="s">
        <v>562</v>
      </c>
      <c r="C470" s="661" t="s">
        <v>572</v>
      </c>
      <c r="D470" s="662" t="s">
        <v>2865</v>
      </c>
      <c r="E470" s="661" t="s">
        <v>1113</v>
      </c>
      <c r="F470" s="662" t="s">
        <v>2870</v>
      </c>
      <c r="G470" s="661" t="s">
        <v>1009</v>
      </c>
      <c r="H470" s="661" t="s">
        <v>1195</v>
      </c>
      <c r="I470" s="661" t="s">
        <v>1196</v>
      </c>
      <c r="J470" s="661" t="s">
        <v>1140</v>
      </c>
      <c r="K470" s="661" t="s">
        <v>1197</v>
      </c>
      <c r="L470" s="663">
        <v>45.709908661309171</v>
      </c>
      <c r="M470" s="663">
        <v>66</v>
      </c>
      <c r="N470" s="664">
        <v>3016.8539716464052</v>
      </c>
    </row>
    <row r="471" spans="1:14" ht="14.4" customHeight="1" x14ac:dyDescent="0.3">
      <c r="A471" s="659" t="s">
        <v>561</v>
      </c>
      <c r="B471" s="660" t="s">
        <v>562</v>
      </c>
      <c r="C471" s="661" t="s">
        <v>572</v>
      </c>
      <c r="D471" s="662" t="s">
        <v>2865</v>
      </c>
      <c r="E471" s="661" t="s">
        <v>1113</v>
      </c>
      <c r="F471" s="662" t="s">
        <v>2870</v>
      </c>
      <c r="G471" s="661" t="s">
        <v>1009</v>
      </c>
      <c r="H471" s="661" t="s">
        <v>1198</v>
      </c>
      <c r="I471" s="661" t="s">
        <v>1199</v>
      </c>
      <c r="J471" s="661" t="s">
        <v>1200</v>
      </c>
      <c r="K471" s="661" t="s">
        <v>1201</v>
      </c>
      <c r="L471" s="663">
        <v>135.39999999999998</v>
      </c>
      <c r="M471" s="663">
        <v>9</v>
      </c>
      <c r="N471" s="664">
        <v>1218.5999999999999</v>
      </c>
    </row>
    <row r="472" spans="1:14" ht="14.4" customHeight="1" x14ac:dyDescent="0.3">
      <c r="A472" s="659" t="s">
        <v>561</v>
      </c>
      <c r="B472" s="660" t="s">
        <v>562</v>
      </c>
      <c r="C472" s="661" t="s">
        <v>572</v>
      </c>
      <c r="D472" s="662" t="s">
        <v>2865</v>
      </c>
      <c r="E472" s="661" t="s">
        <v>1113</v>
      </c>
      <c r="F472" s="662" t="s">
        <v>2870</v>
      </c>
      <c r="G472" s="661" t="s">
        <v>1009</v>
      </c>
      <c r="H472" s="661" t="s">
        <v>1202</v>
      </c>
      <c r="I472" s="661" t="s">
        <v>1203</v>
      </c>
      <c r="J472" s="661" t="s">
        <v>1204</v>
      </c>
      <c r="K472" s="661" t="s">
        <v>1201</v>
      </c>
      <c r="L472" s="663">
        <v>57.370020363752623</v>
      </c>
      <c r="M472" s="663">
        <v>6</v>
      </c>
      <c r="N472" s="664">
        <v>344.22012218251575</v>
      </c>
    </row>
    <row r="473" spans="1:14" ht="14.4" customHeight="1" x14ac:dyDescent="0.3">
      <c r="A473" s="659" t="s">
        <v>561</v>
      </c>
      <c r="B473" s="660" t="s">
        <v>562</v>
      </c>
      <c r="C473" s="661" t="s">
        <v>572</v>
      </c>
      <c r="D473" s="662" t="s">
        <v>2865</v>
      </c>
      <c r="E473" s="661" t="s">
        <v>1113</v>
      </c>
      <c r="F473" s="662" t="s">
        <v>2870</v>
      </c>
      <c r="G473" s="661" t="s">
        <v>1009</v>
      </c>
      <c r="H473" s="661" t="s">
        <v>1848</v>
      </c>
      <c r="I473" s="661" t="s">
        <v>1849</v>
      </c>
      <c r="J473" s="661" t="s">
        <v>1850</v>
      </c>
      <c r="K473" s="661" t="s">
        <v>1851</v>
      </c>
      <c r="L473" s="663">
        <v>153.59036289145985</v>
      </c>
      <c r="M473" s="663">
        <v>1</v>
      </c>
      <c r="N473" s="664">
        <v>153.59036289145985</v>
      </c>
    </row>
    <row r="474" spans="1:14" ht="14.4" customHeight="1" x14ac:dyDescent="0.3">
      <c r="A474" s="659" t="s">
        <v>561</v>
      </c>
      <c r="B474" s="660" t="s">
        <v>562</v>
      </c>
      <c r="C474" s="661" t="s">
        <v>572</v>
      </c>
      <c r="D474" s="662" t="s">
        <v>2865</v>
      </c>
      <c r="E474" s="661" t="s">
        <v>1113</v>
      </c>
      <c r="F474" s="662" t="s">
        <v>2870</v>
      </c>
      <c r="G474" s="661" t="s">
        <v>1009</v>
      </c>
      <c r="H474" s="661" t="s">
        <v>1205</v>
      </c>
      <c r="I474" s="661" t="s">
        <v>1206</v>
      </c>
      <c r="J474" s="661" t="s">
        <v>1207</v>
      </c>
      <c r="K474" s="661" t="s">
        <v>1208</v>
      </c>
      <c r="L474" s="663">
        <v>84.222999999999999</v>
      </c>
      <c r="M474" s="663">
        <v>10</v>
      </c>
      <c r="N474" s="664">
        <v>842.23</v>
      </c>
    </row>
    <row r="475" spans="1:14" ht="14.4" customHeight="1" x14ac:dyDescent="0.3">
      <c r="A475" s="659" t="s">
        <v>561</v>
      </c>
      <c r="B475" s="660" t="s">
        <v>562</v>
      </c>
      <c r="C475" s="661" t="s">
        <v>572</v>
      </c>
      <c r="D475" s="662" t="s">
        <v>2865</v>
      </c>
      <c r="E475" s="661" t="s">
        <v>1113</v>
      </c>
      <c r="F475" s="662" t="s">
        <v>2870</v>
      </c>
      <c r="G475" s="661" t="s">
        <v>1009</v>
      </c>
      <c r="H475" s="661" t="s">
        <v>1209</v>
      </c>
      <c r="I475" s="661" t="s">
        <v>1210</v>
      </c>
      <c r="J475" s="661" t="s">
        <v>1211</v>
      </c>
      <c r="K475" s="661" t="s">
        <v>1212</v>
      </c>
      <c r="L475" s="663">
        <v>75.221102759819402</v>
      </c>
      <c r="M475" s="663">
        <v>722</v>
      </c>
      <c r="N475" s="664">
        <v>54309.636192589605</v>
      </c>
    </row>
    <row r="476" spans="1:14" ht="14.4" customHeight="1" x14ac:dyDescent="0.3">
      <c r="A476" s="659" t="s">
        <v>561</v>
      </c>
      <c r="B476" s="660" t="s">
        <v>562</v>
      </c>
      <c r="C476" s="661" t="s">
        <v>572</v>
      </c>
      <c r="D476" s="662" t="s">
        <v>2865</v>
      </c>
      <c r="E476" s="661" t="s">
        <v>1113</v>
      </c>
      <c r="F476" s="662" t="s">
        <v>2870</v>
      </c>
      <c r="G476" s="661" t="s">
        <v>1009</v>
      </c>
      <c r="H476" s="661" t="s">
        <v>1213</v>
      </c>
      <c r="I476" s="661" t="s">
        <v>1214</v>
      </c>
      <c r="J476" s="661" t="s">
        <v>1215</v>
      </c>
      <c r="K476" s="661" t="s">
        <v>1216</v>
      </c>
      <c r="L476" s="663">
        <v>120.31467873186509</v>
      </c>
      <c r="M476" s="663">
        <v>2</v>
      </c>
      <c r="N476" s="664">
        <v>240.62935746373017</v>
      </c>
    </row>
    <row r="477" spans="1:14" ht="14.4" customHeight="1" x14ac:dyDescent="0.3">
      <c r="A477" s="659" t="s">
        <v>561</v>
      </c>
      <c r="B477" s="660" t="s">
        <v>562</v>
      </c>
      <c r="C477" s="661" t="s">
        <v>572</v>
      </c>
      <c r="D477" s="662" t="s">
        <v>2865</v>
      </c>
      <c r="E477" s="661" t="s">
        <v>1113</v>
      </c>
      <c r="F477" s="662" t="s">
        <v>2870</v>
      </c>
      <c r="G477" s="661" t="s">
        <v>1009</v>
      </c>
      <c r="H477" s="661" t="s">
        <v>1217</v>
      </c>
      <c r="I477" s="661" t="s">
        <v>1218</v>
      </c>
      <c r="J477" s="661" t="s">
        <v>1219</v>
      </c>
      <c r="K477" s="661" t="s">
        <v>1220</v>
      </c>
      <c r="L477" s="663">
        <v>104.4198295957012</v>
      </c>
      <c r="M477" s="663">
        <v>10</v>
      </c>
      <c r="N477" s="664">
        <v>1044.1982959570121</v>
      </c>
    </row>
    <row r="478" spans="1:14" ht="14.4" customHeight="1" x14ac:dyDescent="0.3">
      <c r="A478" s="659" t="s">
        <v>561</v>
      </c>
      <c r="B478" s="660" t="s">
        <v>562</v>
      </c>
      <c r="C478" s="661" t="s">
        <v>572</v>
      </c>
      <c r="D478" s="662" t="s">
        <v>2865</v>
      </c>
      <c r="E478" s="661" t="s">
        <v>1113</v>
      </c>
      <c r="F478" s="662" t="s">
        <v>2870</v>
      </c>
      <c r="G478" s="661" t="s">
        <v>1009</v>
      </c>
      <c r="H478" s="661" t="s">
        <v>1852</v>
      </c>
      <c r="I478" s="661" t="s">
        <v>1853</v>
      </c>
      <c r="J478" s="661" t="s">
        <v>1854</v>
      </c>
      <c r="K478" s="661" t="s">
        <v>1855</v>
      </c>
      <c r="L478" s="663">
        <v>54.43019954143189</v>
      </c>
      <c r="M478" s="663">
        <v>5</v>
      </c>
      <c r="N478" s="664">
        <v>272.15099770715943</v>
      </c>
    </row>
    <row r="479" spans="1:14" ht="14.4" customHeight="1" x14ac:dyDescent="0.3">
      <c r="A479" s="659" t="s">
        <v>561</v>
      </c>
      <c r="B479" s="660" t="s">
        <v>562</v>
      </c>
      <c r="C479" s="661" t="s">
        <v>572</v>
      </c>
      <c r="D479" s="662" t="s">
        <v>2865</v>
      </c>
      <c r="E479" s="661" t="s">
        <v>1113</v>
      </c>
      <c r="F479" s="662" t="s">
        <v>2870</v>
      </c>
      <c r="G479" s="661" t="s">
        <v>1009</v>
      </c>
      <c r="H479" s="661" t="s">
        <v>1221</v>
      </c>
      <c r="I479" s="661" t="s">
        <v>1222</v>
      </c>
      <c r="J479" s="661" t="s">
        <v>1193</v>
      </c>
      <c r="K479" s="661" t="s">
        <v>1223</v>
      </c>
      <c r="L479" s="663">
        <v>74.000006044617777</v>
      </c>
      <c r="M479" s="663">
        <v>37</v>
      </c>
      <c r="N479" s="664">
        <v>2738.0002236508576</v>
      </c>
    </row>
    <row r="480" spans="1:14" ht="14.4" customHeight="1" x14ac:dyDescent="0.3">
      <c r="A480" s="659" t="s">
        <v>561</v>
      </c>
      <c r="B480" s="660" t="s">
        <v>562</v>
      </c>
      <c r="C480" s="661" t="s">
        <v>572</v>
      </c>
      <c r="D480" s="662" t="s">
        <v>2865</v>
      </c>
      <c r="E480" s="661" t="s">
        <v>1113</v>
      </c>
      <c r="F480" s="662" t="s">
        <v>2870</v>
      </c>
      <c r="G480" s="661" t="s">
        <v>1009</v>
      </c>
      <c r="H480" s="661" t="s">
        <v>1856</v>
      </c>
      <c r="I480" s="661" t="s">
        <v>1857</v>
      </c>
      <c r="J480" s="661" t="s">
        <v>1858</v>
      </c>
      <c r="K480" s="661" t="s">
        <v>1859</v>
      </c>
      <c r="L480" s="663">
        <v>59.79</v>
      </c>
      <c r="M480" s="663">
        <v>9</v>
      </c>
      <c r="N480" s="664">
        <v>538.11</v>
      </c>
    </row>
    <row r="481" spans="1:14" ht="14.4" customHeight="1" x14ac:dyDescent="0.3">
      <c r="A481" s="659" t="s">
        <v>561</v>
      </c>
      <c r="B481" s="660" t="s">
        <v>562</v>
      </c>
      <c r="C481" s="661" t="s">
        <v>572</v>
      </c>
      <c r="D481" s="662" t="s">
        <v>2865</v>
      </c>
      <c r="E481" s="661" t="s">
        <v>1860</v>
      </c>
      <c r="F481" s="662" t="s">
        <v>2871</v>
      </c>
      <c r="G481" s="661" t="s">
        <v>585</v>
      </c>
      <c r="H481" s="661" t="s">
        <v>1861</v>
      </c>
      <c r="I481" s="661" t="s">
        <v>1862</v>
      </c>
      <c r="J481" s="661" t="s">
        <v>1863</v>
      </c>
      <c r="K481" s="661" t="s">
        <v>1864</v>
      </c>
      <c r="L481" s="663">
        <v>93.470000000000013</v>
      </c>
      <c r="M481" s="663">
        <v>1</v>
      </c>
      <c r="N481" s="664">
        <v>93.470000000000013</v>
      </c>
    </row>
    <row r="482" spans="1:14" ht="14.4" customHeight="1" x14ac:dyDescent="0.3">
      <c r="A482" s="659" t="s">
        <v>561</v>
      </c>
      <c r="B482" s="660" t="s">
        <v>562</v>
      </c>
      <c r="C482" s="661" t="s">
        <v>572</v>
      </c>
      <c r="D482" s="662" t="s">
        <v>2865</v>
      </c>
      <c r="E482" s="661" t="s">
        <v>1860</v>
      </c>
      <c r="F482" s="662" t="s">
        <v>2871</v>
      </c>
      <c r="G482" s="661" t="s">
        <v>1009</v>
      </c>
      <c r="H482" s="661" t="s">
        <v>1865</v>
      </c>
      <c r="I482" s="661" t="s">
        <v>1866</v>
      </c>
      <c r="J482" s="661" t="s">
        <v>1867</v>
      </c>
      <c r="K482" s="661"/>
      <c r="L482" s="663">
        <v>31.59</v>
      </c>
      <c r="M482" s="663">
        <v>7</v>
      </c>
      <c r="N482" s="664">
        <v>221.13</v>
      </c>
    </row>
    <row r="483" spans="1:14" ht="14.4" customHeight="1" x14ac:dyDescent="0.3">
      <c r="A483" s="659" t="s">
        <v>561</v>
      </c>
      <c r="B483" s="660" t="s">
        <v>562</v>
      </c>
      <c r="C483" s="661" t="s">
        <v>575</v>
      </c>
      <c r="D483" s="662" t="s">
        <v>2866</v>
      </c>
      <c r="E483" s="661" t="s">
        <v>584</v>
      </c>
      <c r="F483" s="662" t="s">
        <v>2869</v>
      </c>
      <c r="G483" s="661" t="s">
        <v>585</v>
      </c>
      <c r="H483" s="661" t="s">
        <v>1238</v>
      </c>
      <c r="I483" s="661" t="s">
        <v>1239</v>
      </c>
      <c r="J483" s="661" t="s">
        <v>1240</v>
      </c>
      <c r="K483" s="661" t="s">
        <v>1241</v>
      </c>
      <c r="L483" s="663">
        <v>90.990000000000009</v>
      </c>
      <c r="M483" s="663">
        <v>1</v>
      </c>
      <c r="N483" s="664">
        <v>90.990000000000009</v>
      </c>
    </row>
    <row r="484" spans="1:14" ht="14.4" customHeight="1" x14ac:dyDescent="0.3">
      <c r="A484" s="659" t="s">
        <v>561</v>
      </c>
      <c r="B484" s="660" t="s">
        <v>562</v>
      </c>
      <c r="C484" s="661" t="s">
        <v>575</v>
      </c>
      <c r="D484" s="662" t="s">
        <v>2866</v>
      </c>
      <c r="E484" s="661" t="s">
        <v>584</v>
      </c>
      <c r="F484" s="662" t="s">
        <v>2869</v>
      </c>
      <c r="G484" s="661" t="s">
        <v>585</v>
      </c>
      <c r="H484" s="661" t="s">
        <v>598</v>
      </c>
      <c r="I484" s="661" t="s">
        <v>599</v>
      </c>
      <c r="J484" s="661" t="s">
        <v>600</v>
      </c>
      <c r="K484" s="661" t="s">
        <v>601</v>
      </c>
      <c r="L484" s="663">
        <v>101.89999999999999</v>
      </c>
      <c r="M484" s="663">
        <v>1</v>
      </c>
      <c r="N484" s="664">
        <v>101.89999999999999</v>
      </c>
    </row>
    <row r="485" spans="1:14" ht="14.4" customHeight="1" x14ac:dyDescent="0.3">
      <c r="A485" s="659" t="s">
        <v>561</v>
      </c>
      <c r="B485" s="660" t="s">
        <v>562</v>
      </c>
      <c r="C485" s="661" t="s">
        <v>575</v>
      </c>
      <c r="D485" s="662" t="s">
        <v>2866</v>
      </c>
      <c r="E485" s="661" t="s">
        <v>584</v>
      </c>
      <c r="F485" s="662" t="s">
        <v>2869</v>
      </c>
      <c r="G485" s="661" t="s">
        <v>585</v>
      </c>
      <c r="H485" s="661" t="s">
        <v>610</v>
      </c>
      <c r="I485" s="661" t="s">
        <v>611</v>
      </c>
      <c r="J485" s="661" t="s">
        <v>612</v>
      </c>
      <c r="K485" s="661" t="s">
        <v>613</v>
      </c>
      <c r="L485" s="663">
        <v>42.4</v>
      </c>
      <c r="M485" s="663">
        <v>1</v>
      </c>
      <c r="N485" s="664">
        <v>42.4</v>
      </c>
    </row>
    <row r="486" spans="1:14" ht="14.4" customHeight="1" x14ac:dyDescent="0.3">
      <c r="A486" s="659" t="s">
        <v>561</v>
      </c>
      <c r="B486" s="660" t="s">
        <v>562</v>
      </c>
      <c r="C486" s="661" t="s">
        <v>575</v>
      </c>
      <c r="D486" s="662" t="s">
        <v>2866</v>
      </c>
      <c r="E486" s="661" t="s">
        <v>584</v>
      </c>
      <c r="F486" s="662" t="s">
        <v>2869</v>
      </c>
      <c r="G486" s="661" t="s">
        <v>585</v>
      </c>
      <c r="H486" s="661" t="s">
        <v>648</v>
      </c>
      <c r="I486" s="661" t="s">
        <v>649</v>
      </c>
      <c r="J486" s="661" t="s">
        <v>650</v>
      </c>
      <c r="K486" s="661" t="s">
        <v>651</v>
      </c>
      <c r="L486" s="663">
        <v>60.349923393225275</v>
      </c>
      <c r="M486" s="663">
        <v>1</v>
      </c>
      <c r="N486" s="664">
        <v>60.349923393225275</v>
      </c>
    </row>
    <row r="487" spans="1:14" ht="14.4" customHeight="1" x14ac:dyDescent="0.3">
      <c r="A487" s="659" t="s">
        <v>561</v>
      </c>
      <c r="B487" s="660" t="s">
        <v>562</v>
      </c>
      <c r="C487" s="661" t="s">
        <v>575</v>
      </c>
      <c r="D487" s="662" t="s">
        <v>2866</v>
      </c>
      <c r="E487" s="661" t="s">
        <v>584</v>
      </c>
      <c r="F487" s="662" t="s">
        <v>2869</v>
      </c>
      <c r="G487" s="661" t="s">
        <v>585</v>
      </c>
      <c r="H487" s="661" t="s">
        <v>695</v>
      </c>
      <c r="I487" s="661" t="s">
        <v>696</v>
      </c>
      <c r="J487" s="661" t="s">
        <v>650</v>
      </c>
      <c r="K487" s="661" t="s">
        <v>697</v>
      </c>
      <c r="L487" s="663">
        <v>22.48</v>
      </c>
      <c r="M487" s="663">
        <v>1</v>
      </c>
      <c r="N487" s="664">
        <v>22.48</v>
      </c>
    </row>
    <row r="488" spans="1:14" ht="14.4" customHeight="1" x14ac:dyDescent="0.3">
      <c r="A488" s="659" t="s">
        <v>561</v>
      </c>
      <c r="B488" s="660" t="s">
        <v>562</v>
      </c>
      <c r="C488" s="661" t="s">
        <v>575</v>
      </c>
      <c r="D488" s="662" t="s">
        <v>2866</v>
      </c>
      <c r="E488" s="661" t="s">
        <v>584</v>
      </c>
      <c r="F488" s="662" t="s">
        <v>2869</v>
      </c>
      <c r="G488" s="661" t="s">
        <v>585</v>
      </c>
      <c r="H488" s="661" t="s">
        <v>1868</v>
      </c>
      <c r="I488" s="661" t="s">
        <v>1869</v>
      </c>
      <c r="J488" s="661" t="s">
        <v>708</v>
      </c>
      <c r="K488" s="661" t="s">
        <v>1870</v>
      </c>
      <c r="L488" s="663">
        <v>74.87</v>
      </c>
      <c r="M488" s="663">
        <v>4</v>
      </c>
      <c r="N488" s="664">
        <v>299.48</v>
      </c>
    </row>
    <row r="489" spans="1:14" ht="14.4" customHeight="1" x14ac:dyDescent="0.3">
      <c r="A489" s="659" t="s">
        <v>561</v>
      </c>
      <c r="B489" s="660" t="s">
        <v>562</v>
      </c>
      <c r="C489" s="661" t="s">
        <v>575</v>
      </c>
      <c r="D489" s="662" t="s">
        <v>2866</v>
      </c>
      <c r="E489" s="661" t="s">
        <v>584</v>
      </c>
      <c r="F489" s="662" t="s">
        <v>2869</v>
      </c>
      <c r="G489" s="661" t="s">
        <v>585</v>
      </c>
      <c r="H489" s="661" t="s">
        <v>1871</v>
      </c>
      <c r="I489" s="661" t="s">
        <v>1872</v>
      </c>
      <c r="J489" s="661" t="s">
        <v>1873</v>
      </c>
      <c r="K489" s="661" t="s">
        <v>1874</v>
      </c>
      <c r="L489" s="663">
        <v>67.390100000000004</v>
      </c>
      <c r="M489" s="663">
        <v>1</v>
      </c>
      <c r="N489" s="664">
        <v>67.390100000000004</v>
      </c>
    </row>
    <row r="490" spans="1:14" ht="14.4" customHeight="1" x14ac:dyDescent="0.3">
      <c r="A490" s="659" t="s">
        <v>561</v>
      </c>
      <c r="B490" s="660" t="s">
        <v>562</v>
      </c>
      <c r="C490" s="661" t="s">
        <v>575</v>
      </c>
      <c r="D490" s="662" t="s">
        <v>2866</v>
      </c>
      <c r="E490" s="661" t="s">
        <v>584</v>
      </c>
      <c r="F490" s="662" t="s">
        <v>2869</v>
      </c>
      <c r="G490" s="661" t="s">
        <v>585</v>
      </c>
      <c r="H490" s="661" t="s">
        <v>1875</v>
      </c>
      <c r="I490" s="661" t="s">
        <v>1876</v>
      </c>
      <c r="J490" s="661" t="s">
        <v>1877</v>
      </c>
      <c r="K490" s="661" t="s">
        <v>1878</v>
      </c>
      <c r="L490" s="663">
        <v>291.49984129962058</v>
      </c>
      <c r="M490" s="663">
        <v>3</v>
      </c>
      <c r="N490" s="664">
        <v>874.49952389886175</v>
      </c>
    </row>
    <row r="491" spans="1:14" ht="14.4" customHeight="1" x14ac:dyDescent="0.3">
      <c r="A491" s="659" t="s">
        <v>561</v>
      </c>
      <c r="B491" s="660" t="s">
        <v>562</v>
      </c>
      <c r="C491" s="661" t="s">
        <v>575</v>
      </c>
      <c r="D491" s="662" t="s">
        <v>2866</v>
      </c>
      <c r="E491" s="661" t="s">
        <v>584</v>
      </c>
      <c r="F491" s="662" t="s">
        <v>2869</v>
      </c>
      <c r="G491" s="661" t="s">
        <v>585</v>
      </c>
      <c r="H491" s="661" t="s">
        <v>1879</v>
      </c>
      <c r="I491" s="661" t="s">
        <v>1880</v>
      </c>
      <c r="J491" s="661" t="s">
        <v>1881</v>
      </c>
      <c r="K491" s="661" t="s">
        <v>1882</v>
      </c>
      <c r="L491" s="663">
        <v>33.660067754565823</v>
      </c>
      <c r="M491" s="663">
        <v>1</v>
      </c>
      <c r="N491" s="664">
        <v>33.660067754565823</v>
      </c>
    </row>
    <row r="492" spans="1:14" ht="14.4" customHeight="1" x14ac:dyDescent="0.3">
      <c r="A492" s="659" t="s">
        <v>561</v>
      </c>
      <c r="B492" s="660" t="s">
        <v>562</v>
      </c>
      <c r="C492" s="661" t="s">
        <v>575</v>
      </c>
      <c r="D492" s="662" t="s">
        <v>2866</v>
      </c>
      <c r="E492" s="661" t="s">
        <v>584</v>
      </c>
      <c r="F492" s="662" t="s">
        <v>2869</v>
      </c>
      <c r="G492" s="661" t="s">
        <v>585</v>
      </c>
      <c r="H492" s="661" t="s">
        <v>1589</v>
      </c>
      <c r="I492" s="661" t="s">
        <v>237</v>
      </c>
      <c r="J492" s="661" t="s">
        <v>1590</v>
      </c>
      <c r="K492" s="661"/>
      <c r="L492" s="663">
        <v>78.171460039143454</v>
      </c>
      <c r="M492" s="663">
        <v>5</v>
      </c>
      <c r="N492" s="664">
        <v>390.85730019571724</v>
      </c>
    </row>
    <row r="493" spans="1:14" ht="14.4" customHeight="1" x14ac:dyDescent="0.3">
      <c r="A493" s="659" t="s">
        <v>561</v>
      </c>
      <c r="B493" s="660" t="s">
        <v>562</v>
      </c>
      <c r="C493" s="661" t="s">
        <v>575</v>
      </c>
      <c r="D493" s="662" t="s">
        <v>2866</v>
      </c>
      <c r="E493" s="661" t="s">
        <v>584</v>
      </c>
      <c r="F493" s="662" t="s">
        <v>2869</v>
      </c>
      <c r="G493" s="661" t="s">
        <v>585</v>
      </c>
      <c r="H493" s="661" t="s">
        <v>1883</v>
      </c>
      <c r="I493" s="661" t="s">
        <v>1883</v>
      </c>
      <c r="J493" s="661" t="s">
        <v>1884</v>
      </c>
      <c r="K493" s="661" t="s">
        <v>1885</v>
      </c>
      <c r="L493" s="663">
        <v>225.91001387225404</v>
      </c>
      <c r="M493" s="663">
        <v>4</v>
      </c>
      <c r="N493" s="664">
        <v>903.64005548901616</v>
      </c>
    </row>
    <row r="494" spans="1:14" ht="14.4" customHeight="1" x14ac:dyDescent="0.3">
      <c r="A494" s="659" t="s">
        <v>561</v>
      </c>
      <c r="B494" s="660" t="s">
        <v>562</v>
      </c>
      <c r="C494" s="661" t="s">
        <v>578</v>
      </c>
      <c r="D494" s="662" t="s">
        <v>2867</v>
      </c>
      <c r="E494" s="661" t="s">
        <v>584</v>
      </c>
      <c r="F494" s="662" t="s">
        <v>2869</v>
      </c>
      <c r="G494" s="661"/>
      <c r="H494" s="661" t="s">
        <v>1886</v>
      </c>
      <c r="I494" s="661" t="s">
        <v>1887</v>
      </c>
      <c r="J494" s="661" t="s">
        <v>1888</v>
      </c>
      <c r="K494" s="661" t="s">
        <v>1237</v>
      </c>
      <c r="L494" s="663">
        <v>101.06999999999998</v>
      </c>
      <c r="M494" s="663">
        <v>1</v>
      </c>
      <c r="N494" s="664">
        <v>101.06999999999998</v>
      </c>
    </row>
    <row r="495" spans="1:14" ht="14.4" customHeight="1" x14ac:dyDescent="0.3">
      <c r="A495" s="659" t="s">
        <v>561</v>
      </c>
      <c r="B495" s="660" t="s">
        <v>562</v>
      </c>
      <c r="C495" s="661" t="s">
        <v>578</v>
      </c>
      <c r="D495" s="662" t="s">
        <v>2867</v>
      </c>
      <c r="E495" s="661" t="s">
        <v>584</v>
      </c>
      <c r="F495" s="662" t="s">
        <v>2869</v>
      </c>
      <c r="G495" s="661"/>
      <c r="H495" s="661" t="s">
        <v>1889</v>
      </c>
      <c r="I495" s="661" t="s">
        <v>1890</v>
      </c>
      <c r="J495" s="661" t="s">
        <v>1891</v>
      </c>
      <c r="K495" s="661" t="s">
        <v>1892</v>
      </c>
      <c r="L495" s="663">
        <v>106.84</v>
      </c>
      <c r="M495" s="663">
        <v>1</v>
      </c>
      <c r="N495" s="664">
        <v>106.84</v>
      </c>
    </row>
    <row r="496" spans="1:14" ht="14.4" customHeight="1" x14ac:dyDescent="0.3">
      <c r="A496" s="659" t="s">
        <v>561</v>
      </c>
      <c r="B496" s="660" t="s">
        <v>562</v>
      </c>
      <c r="C496" s="661" t="s">
        <v>578</v>
      </c>
      <c r="D496" s="662" t="s">
        <v>2867</v>
      </c>
      <c r="E496" s="661" t="s">
        <v>584</v>
      </c>
      <c r="F496" s="662" t="s">
        <v>2869</v>
      </c>
      <c r="G496" s="661"/>
      <c r="H496" s="661" t="s">
        <v>1227</v>
      </c>
      <c r="I496" s="661" t="s">
        <v>1228</v>
      </c>
      <c r="J496" s="661" t="s">
        <v>1229</v>
      </c>
      <c r="K496" s="661" t="s">
        <v>1230</v>
      </c>
      <c r="L496" s="663">
        <v>94.69</v>
      </c>
      <c r="M496" s="663">
        <v>1</v>
      </c>
      <c r="N496" s="664">
        <v>94.69</v>
      </c>
    </row>
    <row r="497" spans="1:14" ht="14.4" customHeight="1" x14ac:dyDescent="0.3">
      <c r="A497" s="659" t="s">
        <v>561</v>
      </c>
      <c r="B497" s="660" t="s">
        <v>562</v>
      </c>
      <c r="C497" s="661" t="s">
        <v>578</v>
      </c>
      <c r="D497" s="662" t="s">
        <v>2867</v>
      </c>
      <c r="E497" s="661" t="s">
        <v>584</v>
      </c>
      <c r="F497" s="662" t="s">
        <v>2869</v>
      </c>
      <c r="G497" s="661"/>
      <c r="H497" s="661" t="s">
        <v>1893</v>
      </c>
      <c r="I497" s="661" t="s">
        <v>1894</v>
      </c>
      <c r="J497" s="661" t="s">
        <v>1895</v>
      </c>
      <c r="K497" s="661" t="s">
        <v>1896</v>
      </c>
      <c r="L497" s="663">
        <v>109.84000000000003</v>
      </c>
      <c r="M497" s="663">
        <v>1</v>
      </c>
      <c r="N497" s="664">
        <v>109.84000000000003</v>
      </c>
    </row>
    <row r="498" spans="1:14" ht="14.4" customHeight="1" x14ac:dyDescent="0.3">
      <c r="A498" s="659" t="s">
        <v>561</v>
      </c>
      <c r="B498" s="660" t="s">
        <v>562</v>
      </c>
      <c r="C498" s="661" t="s">
        <v>578</v>
      </c>
      <c r="D498" s="662" t="s">
        <v>2867</v>
      </c>
      <c r="E498" s="661" t="s">
        <v>584</v>
      </c>
      <c r="F498" s="662" t="s">
        <v>2869</v>
      </c>
      <c r="G498" s="661"/>
      <c r="H498" s="661" t="s">
        <v>1897</v>
      </c>
      <c r="I498" s="661" t="s">
        <v>1897</v>
      </c>
      <c r="J498" s="661" t="s">
        <v>1898</v>
      </c>
      <c r="K498" s="661" t="s">
        <v>1899</v>
      </c>
      <c r="L498" s="663">
        <v>109.25</v>
      </c>
      <c r="M498" s="663">
        <v>24</v>
      </c>
      <c r="N498" s="664">
        <v>2622</v>
      </c>
    </row>
    <row r="499" spans="1:14" ht="14.4" customHeight="1" x14ac:dyDescent="0.3">
      <c r="A499" s="659" t="s">
        <v>561</v>
      </c>
      <c r="B499" s="660" t="s">
        <v>562</v>
      </c>
      <c r="C499" s="661" t="s">
        <v>578</v>
      </c>
      <c r="D499" s="662" t="s">
        <v>2867</v>
      </c>
      <c r="E499" s="661" t="s">
        <v>584</v>
      </c>
      <c r="F499" s="662" t="s">
        <v>2869</v>
      </c>
      <c r="G499" s="661"/>
      <c r="H499" s="661" t="s">
        <v>1900</v>
      </c>
      <c r="I499" s="661" t="s">
        <v>1901</v>
      </c>
      <c r="J499" s="661" t="s">
        <v>1902</v>
      </c>
      <c r="K499" s="661" t="s">
        <v>1903</v>
      </c>
      <c r="L499" s="663">
        <v>0</v>
      </c>
      <c r="M499" s="663">
        <v>1</v>
      </c>
      <c r="N499" s="664">
        <v>0</v>
      </c>
    </row>
    <row r="500" spans="1:14" ht="14.4" customHeight="1" x14ac:dyDescent="0.3">
      <c r="A500" s="659" t="s">
        <v>561</v>
      </c>
      <c r="B500" s="660" t="s">
        <v>562</v>
      </c>
      <c r="C500" s="661" t="s">
        <v>578</v>
      </c>
      <c r="D500" s="662" t="s">
        <v>2867</v>
      </c>
      <c r="E500" s="661" t="s">
        <v>584</v>
      </c>
      <c r="F500" s="662" t="s">
        <v>2869</v>
      </c>
      <c r="G500" s="661"/>
      <c r="H500" s="661" t="s">
        <v>1904</v>
      </c>
      <c r="I500" s="661" t="s">
        <v>1904</v>
      </c>
      <c r="J500" s="661" t="s">
        <v>1905</v>
      </c>
      <c r="K500" s="661" t="s">
        <v>1906</v>
      </c>
      <c r="L500" s="663">
        <v>119.52010235362758</v>
      </c>
      <c r="M500" s="663">
        <v>1</v>
      </c>
      <c r="N500" s="664">
        <v>119.52010235362758</v>
      </c>
    </row>
    <row r="501" spans="1:14" ht="14.4" customHeight="1" x14ac:dyDescent="0.3">
      <c r="A501" s="659" t="s">
        <v>561</v>
      </c>
      <c r="B501" s="660" t="s">
        <v>562</v>
      </c>
      <c r="C501" s="661" t="s">
        <v>578</v>
      </c>
      <c r="D501" s="662" t="s">
        <v>2867</v>
      </c>
      <c r="E501" s="661" t="s">
        <v>584</v>
      </c>
      <c r="F501" s="662" t="s">
        <v>2869</v>
      </c>
      <c r="G501" s="661" t="s">
        <v>585</v>
      </c>
      <c r="H501" s="661" t="s">
        <v>586</v>
      </c>
      <c r="I501" s="661" t="s">
        <v>586</v>
      </c>
      <c r="J501" s="661" t="s">
        <v>587</v>
      </c>
      <c r="K501" s="661" t="s">
        <v>588</v>
      </c>
      <c r="L501" s="663">
        <v>186.3792037102196</v>
      </c>
      <c r="M501" s="663">
        <v>145</v>
      </c>
      <c r="N501" s="664">
        <v>27024.984537981843</v>
      </c>
    </row>
    <row r="502" spans="1:14" ht="14.4" customHeight="1" x14ac:dyDescent="0.3">
      <c r="A502" s="659" t="s">
        <v>561</v>
      </c>
      <c r="B502" s="660" t="s">
        <v>562</v>
      </c>
      <c r="C502" s="661" t="s">
        <v>578</v>
      </c>
      <c r="D502" s="662" t="s">
        <v>2867</v>
      </c>
      <c r="E502" s="661" t="s">
        <v>584</v>
      </c>
      <c r="F502" s="662" t="s">
        <v>2869</v>
      </c>
      <c r="G502" s="661" t="s">
        <v>585</v>
      </c>
      <c r="H502" s="661" t="s">
        <v>589</v>
      </c>
      <c r="I502" s="661" t="s">
        <v>589</v>
      </c>
      <c r="J502" s="661" t="s">
        <v>590</v>
      </c>
      <c r="K502" s="661" t="s">
        <v>591</v>
      </c>
      <c r="L502" s="663">
        <v>181.58989672380469</v>
      </c>
      <c r="M502" s="663">
        <v>162</v>
      </c>
      <c r="N502" s="664">
        <v>29417.563269256359</v>
      </c>
    </row>
    <row r="503" spans="1:14" ht="14.4" customHeight="1" x14ac:dyDescent="0.3">
      <c r="A503" s="659" t="s">
        <v>561</v>
      </c>
      <c r="B503" s="660" t="s">
        <v>562</v>
      </c>
      <c r="C503" s="661" t="s">
        <v>578</v>
      </c>
      <c r="D503" s="662" t="s">
        <v>2867</v>
      </c>
      <c r="E503" s="661" t="s">
        <v>584</v>
      </c>
      <c r="F503" s="662" t="s">
        <v>2869</v>
      </c>
      <c r="G503" s="661" t="s">
        <v>585</v>
      </c>
      <c r="H503" s="661" t="s">
        <v>592</v>
      </c>
      <c r="I503" s="661" t="s">
        <v>592</v>
      </c>
      <c r="J503" s="661" t="s">
        <v>593</v>
      </c>
      <c r="K503" s="661" t="s">
        <v>591</v>
      </c>
      <c r="L503" s="663">
        <v>149.49988341097475</v>
      </c>
      <c r="M503" s="663">
        <v>47</v>
      </c>
      <c r="N503" s="664">
        <v>7026.4945203158131</v>
      </c>
    </row>
    <row r="504" spans="1:14" ht="14.4" customHeight="1" x14ac:dyDescent="0.3">
      <c r="A504" s="659" t="s">
        <v>561</v>
      </c>
      <c r="B504" s="660" t="s">
        <v>562</v>
      </c>
      <c r="C504" s="661" t="s">
        <v>578</v>
      </c>
      <c r="D504" s="662" t="s">
        <v>2867</v>
      </c>
      <c r="E504" s="661" t="s">
        <v>584</v>
      </c>
      <c r="F504" s="662" t="s">
        <v>2869</v>
      </c>
      <c r="G504" s="661" t="s">
        <v>585</v>
      </c>
      <c r="H504" s="661" t="s">
        <v>594</v>
      </c>
      <c r="I504" s="661" t="s">
        <v>594</v>
      </c>
      <c r="J504" s="661" t="s">
        <v>587</v>
      </c>
      <c r="K504" s="661" t="s">
        <v>595</v>
      </c>
      <c r="L504" s="663">
        <v>97.179804394653146</v>
      </c>
      <c r="M504" s="663">
        <v>113</v>
      </c>
      <c r="N504" s="664">
        <v>10981.317896595805</v>
      </c>
    </row>
    <row r="505" spans="1:14" ht="14.4" customHeight="1" x14ac:dyDescent="0.3">
      <c r="A505" s="659" t="s">
        <v>561</v>
      </c>
      <c r="B505" s="660" t="s">
        <v>562</v>
      </c>
      <c r="C505" s="661" t="s">
        <v>578</v>
      </c>
      <c r="D505" s="662" t="s">
        <v>2867</v>
      </c>
      <c r="E505" s="661" t="s">
        <v>584</v>
      </c>
      <c r="F505" s="662" t="s">
        <v>2869</v>
      </c>
      <c r="G505" s="661" t="s">
        <v>585</v>
      </c>
      <c r="H505" s="661" t="s">
        <v>596</v>
      </c>
      <c r="I505" s="661" t="s">
        <v>596</v>
      </c>
      <c r="J505" s="661" t="s">
        <v>587</v>
      </c>
      <c r="K505" s="661" t="s">
        <v>597</v>
      </c>
      <c r="L505" s="663">
        <v>97.750099175290615</v>
      </c>
      <c r="M505" s="663">
        <v>132</v>
      </c>
      <c r="N505" s="664">
        <v>12903.01309113836</v>
      </c>
    </row>
    <row r="506" spans="1:14" ht="14.4" customHeight="1" x14ac:dyDescent="0.3">
      <c r="A506" s="659" t="s">
        <v>561</v>
      </c>
      <c r="B506" s="660" t="s">
        <v>562</v>
      </c>
      <c r="C506" s="661" t="s">
        <v>578</v>
      </c>
      <c r="D506" s="662" t="s">
        <v>2867</v>
      </c>
      <c r="E506" s="661" t="s">
        <v>584</v>
      </c>
      <c r="F506" s="662" t="s">
        <v>2869</v>
      </c>
      <c r="G506" s="661" t="s">
        <v>585</v>
      </c>
      <c r="H506" s="661" t="s">
        <v>1907</v>
      </c>
      <c r="I506" s="661" t="s">
        <v>1908</v>
      </c>
      <c r="J506" s="661" t="s">
        <v>1909</v>
      </c>
      <c r="K506" s="661" t="s">
        <v>643</v>
      </c>
      <c r="L506" s="663">
        <v>40.140242959823233</v>
      </c>
      <c r="M506" s="663">
        <v>2</v>
      </c>
      <c r="N506" s="664">
        <v>80.280485919646466</v>
      </c>
    </row>
    <row r="507" spans="1:14" ht="14.4" customHeight="1" x14ac:dyDescent="0.3">
      <c r="A507" s="659" t="s">
        <v>561</v>
      </c>
      <c r="B507" s="660" t="s">
        <v>562</v>
      </c>
      <c r="C507" s="661" t="s">
        <v>578</v>
      </c>
      <c r="D507" s="662" t="s">
        <v>2867</v>
      </c>
      <c r="E507" s="661" t="s">
        <v>584</v>
      </c>
      <c r="F507" s="662" t="s">
        <v>2869</v>
      </c>
      <c r="G507" s="661" t="s">
        <v>585</v>
      </c>
      <c r="H507" s="661" t="s">
        <v>1910</v>
      </c>
      <c r="I507" s="661" t="s">
        <v>1911</v>
      </c>
      <c r="J507" s="661" t="s">
        <v>1912</v>
      </c>
      <c r="K507" s="661" t="s">
        <v>628</v>
      </c>
      <c r="L507" s="663">
        <v>53.64990760018658</v>
      </c>
      <c r="M507" s="663">
        <v>5</v>
      </c>
      <c r="N507" s="664">
        <v>268.24953800093289</v>
      </c>
    </row>
    <row r="508" spans="1:14" ht="14.4" customHeight="1" x14ac:dyDescent="0.3">
      <c r="A508" s="659" t="s">
        <v>561</v>
      </c>
      <c r="B508" s="660" t="s">
        <v>562</v>
      </c>
      <c r="C508" s="661" t="s">
        <v>578</v>
      </c>
      <c r="D508" s="662" t="s">
        <v>2867</v>
      </c>
      <c r="E508" s="661" t="s">
        <v>584</v>
      </c>
      <c r="F508" s="662" t="s">
        <v>2869</v>
      </c>
      <c r="G508" s="661" t="s">
        <v>585</v>
      </c>
      <c r="H508" s="661" t="s">
        <v>1238</v>
      </c>
      <c r="I508" s="661" t="s">
        <v>1239</v>
      </c>
      <c r="J508" s="661" t="s">
        <v>1240</v>
      </c>
      <c r="K508" s="661" t="s">
        <v>1241</v>
      </c>
      <c r="L508" s="663">
        <v>87.039093039219694</v>
      </c>
      <c r="M508" s="663">
        <v>13</v>
      </c>
      <c r="N508" s="664">
        <v>1131.508209509856</v>
      </c>
    </row>
    <row r="509" spans="1:14" ht="14.4" customHeight="1" x14ac:dyDescent="0.3">
      <c r="A509" s="659" t="s">
        <v>561</v>
      </c>
      <c r="B509" s="660" t="s">
        <v>562</v>
      </c>
      <c r="C509" s="661" t="s">
        <v>578</v>
      </c>
      <c r="D509" s="662" t="s">
        <v>2867</v>
      </c>
      <c r="E509" s="661" t="s">
        <v>584</v>
      </c>
      <c r="F509" s="662" t="s">
        <v>2869</v>
      </c>
      <c r="G509" s="661" t="s">
        <v>585</v>
      </c>
      <c r="H509" s="661" t="s">
        <v>598</v>
      </c>
      <c r="I509" s="661" t="s">
        <v>599</v>
      </c>
      <c r="J509" s="661" t="s">
        <v>600</v>
      </c>
      <c r="K509" s="661" t="s">
        <v>601</v>
      </c>
      <c r="L509" s="663">
        <v>99.647232769944864</v>
      </c>
      <c r="M509" s="663">
        <v>230</v>
      </c>
      <c r="N509" s="664">
        <v>22918.86353708732</v>
      </c>
    </row>
    <row r="510" spans="1:14" ht="14.4" customHeight="1" x14ac:dyDescent="0.3">
      <c r="A510" s="659" t="s">
        <v>561</v>
      </c>
      <c r="B510" s="660" t="s">
        <v>562</v>
      </c>
      <c r="C510" s="661" t="s">
        <v>578</v>
      </c>
      <c r="D510" s="662" t="s">
        <v>2867</v>
      </c>
      <c r="E510" s="661" t="s">
        <v>584</v>
      </c>
      <c r="F510" s="662" t="s">
        <v>2869</v>
      </c>
      <c r="G510" s="661" t="s">
        <v>585</v>
      </c>
      <c r="H510" s="661" t="s">
        <v>602</v>
      </c>
      <c r="I510" s="661" t="s">
        <v>603</v>
      </c>
      <c r="J510" s="661" t="s">
        <v>604</v>
      </c>
      <c r="K510" s="661" t="s">
        <v>605</v>
      </c>
      <c r="L510" s="663">
        <v>170.18600608382241</v>
      </c>
      <c r="M510" s="663">
        <v>10</v>
      </c>
      <c r="N510" s="664">
        <v>1701.8600608382239</v>
      </c>
    </row>
    <row r="511" spans="1:14" ht="14.4" customHeight="1" x14ac:dyDescent="0.3">
      <c r="A511" s="659" t="s">
        <v>561</v>
      </c>
      <c r="B511" s="660" t="s">
        <v>562</v>
      </c>
      <c r="C511" s="661" t="s">
        <v>578</v>
      </c>
      <c r="D511" s="662" t="s">
        <v>2867</v>
      </c>
      <c r="E511" s="661" t="s">
        <v>584</v>
      </c>
      <c r="F511" s="662" t="s">
        <v>2869</v>
      </c>
      <c r="G511" s="661" t="s">
        <v>585</v>
      </c>
      <c r="H511" s="661" t="s">
        <v>1242</v>
      </c>
      <c r="I511" s="661" t="s">
        <v>1243</v>
      </c>
      <c r="J511" s="661" t="s">
        <v>1244</v>
      </c>
      <c r="K511" s="661" t="s">
        <v>1245</v>
      </c>
      <c r="L511" s="663">
        <v>119.37999999999995</v>
      </c>
      <c r="M511" s="663">
        <v>3</v>
      </c>
      <c r="N511" s="664">
        <v>358.13999999999987</v>
      </c>
    </row>
    <row r="512" spans="1:14" ht="14.4" customHeight="1" x14ac:dyDescent="0.3">
      <c r="A512" s="659" t="s">
        <v>561</v>
      </c>
      <c r="B512" s="660" t="s">
        <v>562</v>
      </c>
      <c r="C512" s="661" t="s">
        <v>578</v>
      </c>
      <c r="D512" s="662" t="s">
        <v>2867</v>
      </c>
      <c r="E512" s="661" t="s">
        <v>584</v>
      </c>
      <c r="F512" s="662" t="s">
        <v>2869</v>
      </c>
      <c r="G512" s="661" t="s">
        <v>585</v>
      </c>
      <c r="H512" s="661" t="s">
        <v>606</v>
      </c>
      <c r="I512" s="661" t="s">
        <v>607</v>
      </c>
      <c r="J512" s="661" t="s">
        <v>608</v>
      </c>
      <c r="K512" s="661" t="s">
        <v>609</v>
      </c>
      <c r="L512" s="663">
        <v>66.947049217851486</v>
      </c>
      <c r="M512" s="663">
        <v>44</v>
      </c>
      <c r="N512" s="664">
        <v>2945.6701655854654</v>
      </c>
    </row>
    <row r="513" spans="1:14" ht="14.4" customHeight="1" x14ac:dyDescent="0.3">
      <c r="A513" s="659" t="s">
        <v>561</v>
      </c>
      <c r="B513" s="660" t="s">
        <v>562</v>
      </c>
      <c r="C513" s="661" t="s">
        <v>578</v>
      </c>
      <c r="D513" s="662" t="s">
        <v>2867</v>
      </c>
      <c r="E513" s="661" t="s">
        <v>584</v>
      </c>
      <c r="F513" s="662" t="s">
        <v>2869</v>
      </c>
      <c r="G513" s="661" t="s">
        <v>585</v>
      </c>
      <c r="H513" s="661" t="s">
        <v>610</v>
      </c>
      <c r="I513" s="661" t="s">
        <v>611</v>
      </c>
      <c r="J513" s="661" t="s">
        <v>612</v>
      </c>
      <c r="K513" s="661" t="s">
        <v>613</v>
      </c>
      <c r="L513" s="663">
        <v>42.44007532118269</v>
      </c>
      <c r="M513" s="663">
        <v>16</v>
      </c>
      <c r="N513" s="664">
        <v>679.04120513892303</v>
      </c>
    </row>
    <row r="514" spans="1:14" ht="14.4" customHeight="1" x14ac:dyDescent="0.3">
      <c r="A514" s="659" t="s">
        <v>561</v>
      </c>
      <c r="B514" s="660" t="s">
        <v>562</v>
      </c>
      <c r="C514" s="661" t="s">
        <v>578</v>
      </c>
      <c r="D514" s="662" t="s">
        <v>2867</v>
      </c>
      <c r="E514" s="661" t="s">
        <v>584</v>
      </c>
      <c r="F514" s="662" t="s">
        <v>2869</v>
      </c>
      <c r="G514" s="661" t="s">
        <v>585</v>
      </c>
      <c r="H514" s="661" t="s">
        <v>614</v>
      </c>
      <c r="I514" s="661" t="s">
        <v>615</v>
      </c>
      <c r="J514" s="661" t="s">
        <v>616</v>
      </c>
      <c r="K514" s="661" t="s">
        <v>617</v>
      </c>
      <c r="L514" s="663">
        <v>59.762399999999985</v>
      </c>
      <c r="M514" s="663">
        <v>50</v>
      </c>
      <c r="N514" s="664">
        <v>2988.1199999999994</v>
      </c>
    </row>
    <row r="515" spans="1:14" ht="14.4" customHeight="1" x14ac:dyDescent="0.3">
      <c r="A515" s="659" t="s">
        <v>561</v>
      </c>
      <c r="B515" s="660" t="s">
        <v>562</v>
      </c>
      <c r="C515" s="661" t="s">
        <v>578</v>
      </c>
      <c r="D515" s="662" t="s">
        <v>2867</v>
      </c>
      <c r="E515" s="661" t="s">
        <v>584</v>
      </c>
      <c r="F515" s="662" t="s">
        <v>2869</v>
      </c>
      <c r="G515" s="661" t="s">
        <v>585</v>
      </c>
      <c r="H515" s="661" t="s">
        <v>1913</v>
      </c>
      <c r="I515" s="661" t="s">
        <v>1914</v>
      </c>
      <c r="J515" s="661" t="s">
        <v>1915</v>
      </c>
      <c r="K515" s="661" t="s">
        <v>647</v>
      </c>
      <c r="L515" s="663">
        <v>55.955821167256047</v>
      </c>
      <c r="M515" s="663">
        <v>5</v>
      </c>
      <c r="N515" s="664">
        <v>279.77910583628022</v>
      </c>
    </row>
    <row r="516" spans="1:14" ht="14.4" customHeight="1" x14ac:dyDescent="0.3">
      <c r="A516" s="659" t="s">
        <v>561</v>
      </c>
      <c r="B516" s="660" t="s">
        <v>562</v>
      </c>
      <c r="C516" s="661" t="s">
        <v>578</v>
      </c>
      <c r="D516" s="662" t="s">
        <v>2867</v>
      </c>
      <c r="E516" s="661" t="s">
        <v>584</v>
      </c>
      <c r="F516" s="662" t="s">
        <v>2869</v>
      </c>
      <c r="G516" s="661" t="s">
        <v>585</v>
      </c>
      <c r="H516" s="661" t="s">
        <v>1916</v>
      </c>
      <c r="I516" s="661" t="s">
        <v>1917</v>
      </c>
      <c r="J516" s="661" t="s">
        <v>1918</v>
      </c>
      <c r="K516" s="661" t="s">
        <v>647</v>
      </c>
      <c r="L516" s="663">
        <v>90.060280290321231</v>
      </c>
      <c r="M516" s="663">
        <v>2</v>
      </c>
      <c r="N516" s="664">
        <v>180.12056058064246</v>
      </c>
    </row>
    <row r="517" spans="1:14" ht="14.4" customHeight="1" x14ac:dyDescent="0.3">
      <c r="A517" s="659" t="s">
        <v>561</v>
      </c>
      <c r="B517" s="660" t="s">
        <v>562</v>
      </c>
      <c r="C517" s="661" t="s">
        <v>578</v>
      </c>
      <c r="D517" s="662" t="s">
        <v>2867</v>
      </c>
      <c r="E517" s="661" t="s">
        <v>584</v>
      </c>
      <c r="F517" s="662" t="s">
        <v>2869</v>
      </c>
      <c r="G517" s="661" t="s">
        <v>585</v>
      </c>
      <c r="H517" s="661" t="s">
        <v>621</v>
      </c>
      <c r="I517" s="661" t="s">
        <v>622</v>
      </c>
      <c r="J517" s="661" t="s">
        <v>623</v>
      </c>
      <c r="K517" s="661" t="s">
        <v>624</v>
      </c>
      <c r="L517" s="663">
        <v>29.023241415287838</v>
      </c>
      <c r="M517" s="663">
        <v>112</v>
      </c>
      <c r="N517" s="664">
        <v>3250.6030385122381</v>
      </c>
    </row>
    <row r="518" spans="1:14" ht="14.4" customHeight="1" x14ac:dyDescent="0.3">
      <c r="A518" s="659" t="s">
        <v>561</v>
      </c>
      <c r="B518" s="660" t="s">
        <v>562</v>
      </c>
      <c r="C518" s="661" t="s">
        <v>578</v>
      </c>
      <c r="D518" s="662" t="s">
        <v>2867</v>
      </c>
      <c r="E518" s="661" t="s">
        <v>584</v>
      </c>
      <c r="F518" s="662" t="s">
        <v>2869</v>
      </c>
      <c r="G518" s="661" t="s">
        <v>585</v>
      </c>
      <c r="H518" s="661" t="s">
        <v>1250</v>
      </c>
      <c r="I518" s="661" t="s">
        <v>1251</v>
      </c>
      <c r="J518" s="661" t="s">
        <v>1252</v>
      </c>
      <c r="K518" s="661" t="s">
        <v>1253</v>
      </c>
      <c r="L518" s="663">
        <v>74.41</v>
      </c>
      <c r="M518" s="663">
        <v>1</v>
      </c>
      <c r="N518" s="664">
        <v>74.41</v>
      </c>
    </row>
    <row r="519" spans="1:14" ht="14.4" customHeight="1" x14ac:dyDescent="0.3">
      <c r="A519" s="659" t="s">
        <v>561</v>
      </c>
      <c r="B519" s="660" t="s">
        <v>562</v>
      </c>
      <c r="C519" s="661" t="s">
        <v>578</v>
      </c>
      <c r="D519" s="662" t="s">
        <v>2867</v>
      </c>
      <c r="E519" s="661" t="s">
        <v>584</v>
      </c>
      <c r="F519" s="662" t="s">
        <v>2869</v>
      </c>
      <c r="G519" s="661" t="s">
        <v>585</v>
      </c>
      <c r="H519" s="661" t="s">
        <v>625</v>
      </c>
      <c r="I519" s="661" t="s">
        <v>626</v>
      </c>
      <c r="J519" s="661" t="s">
        <v>627</v>
      </c>
      <c r="K519" s="661" t="s">
        <v>628</v>
      </c>
      <c r="L519" s="663">
        <v>42.051379019753249</v>
      </c>
      <c r="M519" s="663">
        <v>14</v>
      </c>
      <c r="N519" s="664">
        <v>588.71930627654547</v>
      </c>
    </row>
    <row r="520" spans="1:14" ht="14.4" customHeight="1" x14ac:dyDescent="0.3">
      <c r="A520" s="659" t="s">
        <v>561</v>
      </c>
      <c r="B520" s="660" t="s">
        <v>562</v>
      </c>
      <c r="C520" s="661" t="s">
        <v>578</v>
      </c>
      <c r="D520" s="662" t="s">
        <v>2867</v>
      </c>
      <c r="E520" s="661" t="s">
        <v>584</v>
      </c>
      <c r="F520" s="662" t="s">
        <v>2869</v>
      </c>
      <c r="G520" s="661" t="s">
        <v>585</v>
      </c>
      <c r="H520" s="661" t="s">
        <v>629</v>
      </c>
      <c r="I520" s="661" t="s">
        <v>630</v>
      </c>
      <c r="J520" s="661" t="s">
        <v>627</v>
      </c>
      <c r="K520" s="661" t="s">
        <v>631</v>
      </c>
      <c r="L520" s="663">
        <v>81.08403585317771</v>
      </c>
      <c r="M520" s="663">
        <v>23</v>
      </c>
      <c r="N520" s="664">
        <v>1864.9328246230873</v>
      </c>
    </row>
    <row r="521" spans="1:14" ht="14.4" customHeight="1" x14ac:dyDescent="0.3">
      <c r="A521" s="659" t="s">
        <v>561</v>
      </c>
      <c r="B521" s="660" t="s">
        <v>562</v>
      </c>
      <c r="C521" s="661" t="s">
        <v>578</v>
      </c>
      <c r="D521" s="662" t="s">
        <v>2867</v>
      </c>
      <c r="E521" s="661" t="s">
        <v>584</v>
      </c>
      <c r="F521" s="662" t="s">
        <v>2869</v>
      </c>
      <c r="G521" s="661" t="s">
        <v>585</v>
      </c>
      <c r="H521" s="661" t="s">
        <v>632</v>
      </c>
      <c r="I521" s="661" t="s">
        <v>633</v>
      </c>
      <c r="J521" s="661" t="s">
        <v>634</v>
      </c>
      <c r="K521" s="661" t="s">
        <v>635</v>
      </c>
      <c r="L521" s="663">
        <v>61.960081181888022</v>
      </c>
      <c r="M521" s="663">
        <v>2</v>
      </c>
      <c r="N521" s="664">
        <v>123.92016236377604</v>
      </c>
    </row>
    <row r="522" spans="1:14" ht="14.4" customHeight="1" x14ac:dyDescent="0.3">
      <c r="A522" s="659" t="s">
        <v>561</v>
      </c>
      <c r="B522" s="660" t="s">
        <v>562</v>
      </c>
      <c r="C522" s="661" t="s">
        <v>578</v>
      </c>
      <c r="D522" s="662" t="s">
        <v>2867</v>
      </c>
      <c r="E522" s="661" t="s">
        <v>584</v>
      </c>
      <c r="F522" s="662" t="s">
        <v>2869</v>
      </c>
      <c r="G522" s="661" t="s">
        <v>585</v>
      </c>
      <c r="H522" s="661" t="s">
        <v>1919</v>
      </c>
      <c r="I522" s="661" t="s">
        <v>1920</v>
      </c>
      <c r="J522" s="661" t="s">
        <v>1921</v>
      </c>
      <c r="K522" s="661" t="s">
        <v>1922</v>
      </c>
      <c r="L522" s="663">
        <v>121.21000000000005</v>
      </c>
      <c r="M522" s="663">
        <v>1</v>
      </c>
      <c r="N522" s="664">
        <v>121.21000000000005</v>
      </c>
    </row>
    <row r="523" spans="1:14" ht="14.4" customHeight="1" x14ac:dyDescent="0.3">
      <c r="A523" s="659" t="s">
        <v>561</v>
      </c>
      <c r="B523" s="660" t="s">
        <v>562</v>
      </c>
      <c r="C523" s="661" t="s">
        <v>578</v>
      </c>
      <c r="D523" s="662" t="s">
        <v>2867</v>
      </c>
      <c r="E523" s="661" t="s">
        <v>584</v>
      </c>
      <c r="F523" s="662" t="s">
        <v>2869</v>
      </c>
      <c r="G523" s="661" t="s">
        <v>585</v>
      </c>
      <c r="H523" s="661" t="s">
        <v>1923</v>
      </c>
      <c r="I523" s="661" t="s">
        <v>1924</v>
      </c>
      <c r="J523" s="661" t="s">
        <v>1925</v>
      </c>
      <c r="K523" s="661" t="s">
        <v>1926</v>
      </c>
      <c r="L523" s="663">
        <v>55.453346829409007</v>
      </c>
      <c r="M523" s="663">
        <v>9</v>
      </c>
      <c r="N523" s="664">
        <v>499.08012146468104</v>
      </c>
    </row>
    <row r="524" spans="1:14" ht="14.4" customHeight="1" x14ac:dyDescent="0.3">
      <c r="A524" s="659" t="s">
        <v>561</v>
      </c>
      <c r="B524" s="660" t="s">
        <v>562</v>
      </c>
      <c r="C524" s="661" t="s">
        <v>578</v>
      </c>
      <c r="D524" s="662" t="s">
        <v>2867</v>
      </c>
      <c r="E524" s="661" t="s">
        <v>584</v>
      </c>
      <c r="F524" s="662" t="s">
        <v>2869</v>
      </c>
      <c r="G524" s="661" t="s">
        <v>585</v>
      </c>
      <c r="H524" s="661" t="s">
        <v>1254</v>
      </c>
      <c r="I524" s="661" t="s">
        <v>1255</v>
      </c>
      <c r="J524" s="661" t="s">
        <v>1256</v>
      </c>
      <c r="K524" s="661" t="s">
        <v>835</v>
      </c>
      <c r="L524" s="663">
        <v>65.920000000000044</v>
      </c>
      <c r="M524" s="663">
        <v>1</v>
      </c>
      <c r="N524" s="664">
        <v>65.920000000000044</v>
      </c>
    </row>
    <row r="525" spans="1:14" ht="14.4" customHeight="1" x14ac:dyDescent="0.3">
      <c r="A525" s="659" t="s">
        <v>561</v>
      </c>
      <c r="B525" s="660" t="s">
        <v>562</v>
      </c>
      <c r="C525" s="661" t="s">
        <v>578</v>
      </c>
      <c r="D525" s="662" t="s">
        <v>2867</v>
      </c>
      <c r="E525" s="661" t="s">
        <v>584</v>
      </c>
      <c r="F525" s="662" t="s">
        <v>2869</v>
      </c>
      <c r="G525" s="661" t="s">
        <v>585</v>
      </c>
      <c r="H525" s="661" t="s">
        <v>644</v>
      </c>
      <c r="I525" s="661" t="s">
        <v>645</v>
      </c>
      <c r="J525" s="661" t="s">
        <v>646</v>
      </c>
      <c r="K525" s="661" t="s">
        <v>647</v>
      </c>
      <c r="L525" s="663">
        <v>67.368388433944943</v>
      </c>
      <c r="M525" s="663">
        <v>32</v>
      </c>
      <c r="N525" s="664">
        <v>2155.7884298862382</v>
      </c>
    </row>
    <row r="526" spans="1:14" ht="14.4" customHeight="1" x14ac:dyDescent="0.3">
      <c r="A526" s="659" t="s">
        <v>561</v>
      </c>
      <c r="B526" s="660" t="s">
        <v>562</v>
      </c>
      <c r="C526" s="661" t="s">
        <v>578</v>
      </c>
      <c r="D526" s="662" t="s">
        <v>2867</v>
      </c>
      <c r="E526" s="661" t="s">
        <v>584</v>
      </c>
      <c r="F526" s="662" t="s">
        <v>2869</v>
      </c>
      <c r="G526" s="661" t="s">
        <v>585</v>
      </c>
      <c r="H526" s="661" t="s">
        <v>1927</v>
      </c>
      <c r="I526" s="661" t="s">
        <v>1928</v>
      </c>
      <c r="J526" s="661" t="s">
        <v>1929</v>
      </c>
      <c r="K526" s="661" t="s">
        <v>1930</v>
      </c>
      <c r="L526" s="663">
        <v>59.279960501941865</v>
      </c>
      <c r="M526" s="663">
        <v>9</v>
      </c>
      <c r="N526" s="664">
        <v>533.51964451747676</v>
      </c>
    </row>
    <row r="527" spans="1:14" ht="14.4" customHeight="1" x14ac:dyDescent="0.3">
      <c r="A527" s="659" t="s">
        <v>561</v>
      </c>
      <c r="B527" s="660" t="s">
        <v>562</v>
      </c>
      <c r="C527" s="661" t="s">
        <v>578</v>
      </c>
      <c r="D527" s="662" t="s">
        <v>2867</v>
      </c>
      <c r="E527" s="661" t="s">
        <v>584</v>
      </c>
      <c r="F527" s="662" t="s">
        <v>2869</v>
      </c>
      <c r="G527" s="661" t="s">
        <v>585</v>
      </c>
      <c r="H527" s="661" t="s">
        <v>1931</v>
      </c>
      <c r="I527" s="661" t="s">
        <v>1932</v>
      </c>
      <c r="J527" s="661" t="s">
        <v>1933</v>
      </c>
      <c r="K527" s="661" t="s">
        <v>1934</v>
      </c>
      <c r="L527" s="663">
        <v>369.95442494068715</v>
      </c>
      <c r="M527" s="663">
        <v>278</v>
      </c>
      <c r="N527" s="664">
        <v>102847.33013351103</v>
      </c>
    </row>
    <row r="528" spans="1:14" ht="14.4" customHeight="1" x14ac:dyDescent="0.3">
      <c r="A528" s="659" t="s">
        <v>561</v>
      </c>
      <c r="B528" s="660" t="s">
        <v>562</v>
      </c>
      <c r="C528" s="661" t="s">
        <v>578</v>
      </c>
      <c r="D528" s="662" t="s">
        <v>2867</v>
      </c>
      <c r="E528" s="661" t="s">
        <v>584</v>
      </c>
      <c r="F528" s="662" t="s">
        <v>2869</v>
      </c>
      <c r="G528" s="661" t="s">
        <v>585</v>
      </c>
      <c r="H528" s="661" t="s">
        <v>1935</v>
      </c>
      <c r="I528" s="661" t="s">
        <v>1936</v>
      </c>
      <c r="J528" s="661" t="s">
        <v>1937</v>
      </c>
      <c r="K528" s="661" t="s">
        <v>1938</v>
      </c>
      <c r="L528" s="663">
        <v>29.803303864638703</v>
      </c>
      <c r="M528" s="663">
        <v>9</v>
      </c>
      <c r="N528" s="664">
        <v>268.22973478174833</v>
      </c>
    </row>
    <row r="529" spans="1:14" ht="14.4" customHeight="1" x14ac:dyDescent="0.3">
      <c r="A529" s="659" t="s">
        <v>561</v>
      </c>
      <c r="B529" s="660" t="s">
        <v>562</v>
      </c>
      <c r="C529" s="661" t="s">
        <v>578</v>
      </c>
      <c r="D529" s="662" t="s">
        <v>2867</v>
      </c>
      <c r="E529" s="661" t="s">
        <v>584</v>
      </c>
      <c r="F529" s="662" t="s">
        <v>2869</v>
      </c>
      <c r="G529" s="661" t="s">
        <v>585</v>
      </c>
      <c r="H529" s="661" t="s">
        <v>648</v>
      </c>
      <c r="I529" s="661" t="s">
        <v>649</v>
      </c>
      <c r="J529" s="661" t="s">
        <v>650</v>
      </c>
      <c r="K529" s="661" t="s">
        <v>651</v>
      </c>
      <c r="L529" s="663">
        <v>60.350084187035527</v>
      </c>
      <c r="M529" s="663">
        <v>35</v>
      </c>
      <c r="N529" s="664">
        <v>2112.2529465462435</v>
      </c>
    </row>
    <row r="530" spans="1:14" ht="14.4" customHeight="1" x14ac:dyDescent="0.3">
      <c r="A530" s="659" t="s">
        <v>561</v>
      </c>
      <c r="B530" s="660" t="s">
        <v>562</v>
      </c>
      <c r="C530" s="661" t="s">
        <v>578</v>
      </c>
      <c r="D530" s="662" t="s">
        <v>2867</v>
      </c>
      <c r="E530" s="661" t="s">
        <v>584</v>
      </c>
      <c r="F530" s="662" t="s">
        <v>2869</v>
      </c>
      <c r="G530" s="661" t="s">
        <v>585</v>
      </c>
      <c r="H530" s="661" t="s">
        <v>1939</v>
      </c>
      <c r="I530" s="661" t="s">
        <v>1940</v>
      </c>
      <c r="J530" s="661" t="s">
        <v>1941</v>
      </c>
      <c r="K530" s="661" t="s">
        <v>1942</v>
      </c>
      <c r="L530" s="663">
        <v>119.367137167884</v>
      </c>
      <c r="M530" s="663">
        <v>3</v>
      </c>
      <c r="N530" s="664">
        <v>358.101411503652</v>
      </c>
    </row>
    <row r="531" spans="1:14" ht="14.4" customHeight="1" x14ac:dyDescent="0.3">
      <c r="A531" s="659" t="s">
        <v>561</v>
      </c>
      <c r="B531" s="660" t="s">
        <v>562</v>
      </c>
      <c r="C531" s="661" t="s">
        <v>578</v>
      </c>
      <c r="D531" s="662" t="s">
        <v>2867</v>
      </c>
      <c r="E531" s="661" t="s">
        <v>584</v>
      </c>
      <c r="F531" s="662" t="s">
        <v>2869</v>
      </c>
      <c r="G531" s="661" t="s">
        <v>585</v>
      </c>
      <c r="H531" s="661" t="s">
        <v>652</v>
      </c>
      <c r="I531" s="661" t="s">
        <v>653</v>
      </c>
      <c r="J531" s="661" t="s">
        <v>654</v>
      </c>
      <c r="K531" s="661" t="s">
        <v>655</v>
      </c>
      <c r="L531" s="663">
        <v>260</v>
      </c>
      <c r="M531" s="663">
        <v>1</v>
      </c>
      <c r="N531" s="664">
        <v>260</v>
      </c>
    </row>
    <row r="532" spans="1:14" ht="14.4" customHeight="1" x14ac:dyDescent="0.3">
      <c r="A532" s="659" t="s">
        <v>561</v>
      </c>
      <c r="B532" s="660" t="s">
        <v>562</v>
      </c>
      <c r="C532" s="661" t="s">
        <v>578</v>
      </c>
      <c r="D532" s="662" t="s">
        <v>2867</v>
      </c>
      <c r="E532" s="661" t="s">
        <v>584</v>
      </c>
      <c r="F532" s="662" t="s">
        <v>2869</v>
      </c>
      <c r="G532" s="661" t="s">
        <v>585</v>
      </c>
      <c r="H532" s="661" t="s">
        <v>656</v>
      </c>
      <c r="I532" s="661" t="s">
        <v>657</v>
      </c>
      <c r="J532" s="661" t="s">
        <v>658</v>
      </c>
      <c r="K532" s="661" t="s">
        <v>659</v>
      </c>
      <c r="L532" s="663">
        <v>151.18576968187455</v>
      </c>
      <c r="M532" s="663">
        <v>19</v>
      </c>
      <c r="N532" s="664">
        <v>2872.5296239556164</v>
      </c>
    </row>
    <row r="533" spans="1:14" ht="14.4" customHeight="1" x14ac:dyDescent="0.3">
      <c r="A533" s="659" t="s">
        <v>561</v>
      </c>
      <c r="B533" s="660" t="s">
        <v>562</v>
      </c>
      <c r="C533" s="661" t="s">
        <v>578</v>
      </c>
      <c r="D533" s="662" t="s">
        <v>2867</v>
      </c>
      <c r="E533" s="661" t="s">
        <v>584</v>
      </c>
      <c r="F533" s="662" t="s">
        <v>2869</v>
      </c>
      <c r="G533" s="661" t="s">
        <v>585</v>
      </c>
      <c r="H533" s="661" t="s">
        <v>1943</v>
      </c>
      <c r="I533" s="661" t="s">
        <v>1944</v>
      </c>
      <c r="J533" s="661" t="s">
        <v>1945</v>
      </c>
      <c r="K533" s="661" t="s">
        <v>1946</v>
      </c>
      <c r="L533" s="663">
        <v>460</v>
      </c>
      <c r="M533" s="663">
        <v>2</v>
      </c>
      <c r="N533" s="664">
        <v>920</v>
      </c>
    </row>
    <row r="534" spans="1:14" ht="14.4" customHeight="1" x14ac:dyDescent="0.3">
      <c r="A534" s="659" t="s">
        <v>561</v>
      </c>
      <c r="B534" s="660" t="s">
        <v>562</v>
      </c>
      <c r="C534" s="661" t="s">
        <v>578</v>
      </c>
      <c r="D534" s="662" t="s">
        <v>2867</v>
      </c>
      <c r="E534" s="661" t="s">
        <v>584</v>
      </c>
      <c r="F534" s="662" t="s">
        <v>2869</v>
      </c>
      <c r="G534" s="661" t="s">
        <v>585</v>
      </c>
      <c r="H534" s="661" t="s">
        <v>664</v>
      </c>
      <c r="I534" s="661" t="s">
        <v>665</v>
      </c>
      <c r="J534" s="661" t="s">
        <v>666</v>
      </c>
      <c r="K534" s="661" t="s">
        <v>667</v>
      </c>
      <c r="L534" s="663">
        <v>42.18</v>
      </c>
      <c r="M534" s="663">
        <v>1</v>
      </c>
      <c r="N534" s="664">
        <v>42.18</v>
      </c>
    </row>
    <row r="535" spans="1:14" ht="14.4" customHeight="1" x14ac:dyDescent="0.3">
      <c r="A535" s="659" t="s">
        <v>561</v>
      </c>
      <c r="B535" s="660" t="s">
        <v>562</v>
      </c>
      <c r="C535" s="661" t="s">
        <v>578</v>
      </c>
      <c r="D535" s="662" t="s">
        <v>2867</v>
      </c>
      <c r="E535" s="661" t="s">
        <v>584</v>
      </c>
      <c r="F535" s="662" t="s">
        <v>2869</v>
      </c>
      <c r="G535" s="661" t="s">
        <v>585</v>
      </c>
      <c r="H535" s="661" t="s">
        <v>1947</v>
      </c>
      <c r="I535" s="661" t="s">
        <v>1948</v>
      </c>
      <c r="J535" s="661" t="s">
        <v>1949</v>
      </c>
      <c r="K535" s="661" t="s">
        <v>1950</v>
      </c>
      <c r="L535" s="663">
        <v>132.53000000000003</v>
      </c>
      <c r="M535" s="663">
        <v>1</v>
      </c>
      <c r="N535" s="664">
        <v>132.53000000000003</v>
      </c>
    </row>
    <row r="536" spans="1:14" ht="14.4" customHeight="1" x14ac:dyDescent="0.3">
      <c r="A536" s="659" t="s">
        <v>561</v>
      </c>
      <c r="B536" s="660" t="s">
        <v>562</v>
      </c>
      <c r="C536" s="661" t="s">
        <v>578</v>
      </c>
      <c r="D536" s="662" t="s">
        <v>2867</v>
      </c>
      <c r="E536" s="661" t="s">
        <v>584</v>
      </c>
      <c r="F536" s="662" t="s">
        <v>2869</v>
      </c>
      <c r="G536" s="661" t="s">
        <v>585</v>
      </c>
      <c r="H536" s="661" t="s">
        <v>668</v>
      </c>
      <c r="I536" s="661" t="s">
        <v>669</v>
      </c>
      <c r="J536" s="661" t="s">
        <v>670</v>
      </c>
      <c r="K536" s="661" t="s">
        <v>671</v>
      </c>
      <c r="L536" s="663">
        <v>41.950000000000017</v>
      </c>
      <c r="M536" s="663">
        <v>1</v>
      </c>
      <c r="N536" s="664">
        <v>41.950000000000017</v>
      </c>
    </row>
    <row r="537" spans="1:14" ht="14.4" customHeight="1" x14ac:dyDescent="0.3">
      <c r="A537" s="659" t="s">
        <v>561</v>
      </c>
      <c r="B537" s="660" t="s">
        <v>562</v>
      </c>
      <c r="C537" s="661" t="s">
        <v>578</v>
      </c>
      <c r="D537" s="662" t="s">
        <v>2867</v>
      </c>
      <c r="E537" s="661" t="s">
        <v>584</v>
      </c>
      <c r="F537" s="662" t="s">
        <v>2869</v>
      </c>
      <c r="G537" s="661" t="s">
        <v>585</v>
      </c>
      <c r="H537" s="661" t="s">
        <v>1263</v>
      </c>
      <c r="I537" s="661" t="s">
        <v>1264</v>
      </c>
      <c r="J537" s="661" t="s">
        <v>1265</v>
      </c>
      <c r="K537" s="661" t="s">
        <v>1266</v>
      </c>
      <c r="L537" s="663">
        <v>94.670000000000016</v>
      </c>
      <c r="M537" s="663">
        <v>1</v>
      </c>
      <c r="N537" s="664">
        <v>94.670000000000016</v>
      </c>
    </row>
    <row r="538" spans="1:14" ht="14.4" customHeight="1" x14ac:dyDescent="0.3">
      <c r="A538" s="659" t="s">
        <v>561</v>
      </c>
      <c r="B538" s="660" t="s">
        <v>562</v>
      </c>
      <c r="C538" s="661" t="s">
        <v>578</v>
      </c>
      <c r="D538" s="662" t="s">
        <v>2867</v>
      </c>
      <c r="E538" s="661" t="s">
        <v>584</v>
      </c>
      <c r="F538" s="662" t="s">
        <v>2869</v>
      </c>
      <c r="G538" s="661" t="s">
        <v>585</v>
      </c>
      <c r="H538" s="661" t="s">
        <v>1267</v>
      </c>
      <c r="I538" s="661" t="s">
        <v>1268</v>
      </c>
      <c r="J538" s="661" t="s">
        <v>838</v>
      </c>
      <c r="K538" s="661" t="s">
        <v>1269</v>
      </c>
      <c r="L538" s="663">
        <v>194.05000000000004</v>
      </c>
      <c r="M538" s="663">
        <v>31</v>
      </c>
      <c r="N538" s="664">
        <v>6015.5500000000011</v>
      </c>
    </row>
    <row r="539" spans="1:14" ht="14.4" customHeight="1" x14ac:dyDescent="0.3">
      <c r="A539" s="659" t="s">
        <v>561</v>
      </c>
      <c r="B539" s="660" t="s">
        <v>562</v>
      </c>
      <c r="C539" s="661" t="s">
        <v>578</v>
      </c>
      <c r="D539" s="662" t="s">
        <v>2867</v>
      </c>
      <c r="E539" s="661" t="s">
        <v>584</v>
      </c>
      <c r="F539" s="662" t="s">
        <v>2869</v>
      </c>
      <c r="G539" s="661" t="s">
        <v>585</v>
      </c>
      <c r="H539" s="661" t="s">
        <v>672</v>
      </c>
      <c r="I539" s="661" t="s">
        <v>672</v>
      </c>
      <c r="J539" s="661" t="s">
        <v>673</v>
      </c>
      <c r="K539" s="661" t="s">
        <v>674</v>
      </c>
      <c r="L539" s="663">
        <v>38.19977943095116</v>
      </c>
      <c r="M539" s="663">
        <v>206</v>
      </c>
      <c r="N539" s="664">
        <v>7869.1545627759397</v>
      </c>
    </row>
    <row r="540" spans="1:14" ht="14.4" customHeight="1" x14ac:dyDescent="0.3">
      <c r="A540" s="659" t="s">
        <v>561</v>
      </c>
      <c r="B540" s="660" t="s">
        <v>562</v>
      </c>
      <c r="C540" s="661" t="s">
        <v>578</v>
      </c>
      <c r="D540" s="662" t="s">
        <v>2867</v>
      </c>
      <c r="E540" s="661" t="s">
        <v>584</v>
      </c>
      <c r="F540" s="662" t="s">
        <v>2869</v>
      </c>
      <c r="G540" s="661" t="s">
        <v>585</v>
      </c>
      <c r="H540" s="661" t="s">
        <v>1951</v>
      </c>
      <c r="I540" s="661" t="s">
        <v>1952</v>
      </c>
      <c r="J540" s="661" t="s">
        <v>677</v>
      </c>
      <c r="K540" s="661" t="s">
        <v>1953</v>
      </c>
      <c r="L540" s="663">
        <v>73.533254217777952</v>
      </c>
      <c r="M540" s="663">
        <v>6</v>
      </c>
      <c r="N540" s="664">
        <v>441.19952530666774</v>
      </c>
    </row>
    <row r="541" spans="1:14" ht="14.4" customHeight="1" x14ac:dyDescent="0.3">
      <c r="A541" s="659" t="s">
        <v>561</v>
      </c>
      <c r="B541" s="660" t="s">
        <v>562</v>
      </c>
      <c r="C541" s="661" t="s">
        <v>578</v>
      </c>
      <c r="D541" s="662" t="s">
        <v>2867</v>
      </c>
      <c r="E541" s="661" t="s">
        <v>584</v>
      </c>
      <c r="F541" s="662" t="s">
        <v>2869</v>
      </c>
      <c r="G541" s="661" t="s">
        <v>585</v>
      </c>
      <c r="H541" s="661" t="s">
        <v>675</v>
      </c>
      <c r="I541" s="661" t="s">
        <v>676</v>
      </c>
      <c r="J541" s="661" t="s">
        <v>677</v>
      </c>
      <c r="K541" s="661" t="s">
        <v>678</v>
      </c>
      <c r="L541" s="663">
        <v>237.77872445311141</v>
      </c>
      <c r="M541" s="663">
        <v>14</v>
      </c>
      <c r="N541" s="664">
        <v>3328.9021423435597</v>
      </c>
    </row>
    <row r="542" spans="1:14" ht="14.4" customHeight="1" x14ac:dyDescent="0.3">
      <c r="A542" s="659" t="s">
        <v>561</v>
      </c>
      <c r="B542" s="660" t="s">
        <v>562</v>
      </c>
      <c r="C542" s="661" t="s">
        <v>578</v>
      </c>
      <c r="D542" s="662" t="s">
        <v>2867</v>
      </c>
      <c r="E542" s="661" t="s">
        <v>584</v>
      </c>
      <c r="F542" s="662" t="s">
        <v>2869</v>
      </c>
      <c r="G542" s="661" t="s">
        <v>585</v>
      </c>
      <c r="H542" s="661" t="s">
        <v>1954</v>
      </c>
      <c r="I542" s="661" t="s">
        <v>1955</v>
      </c>
      <c r="J542" s="661" t="s">
        <v>1956</v>
      </c>
      <c r="K542" s="661" t="s">
        <v>1412</v>
      </c>
      <c r="L542" s="663">
        <v>184.74</v>
      </c>
      <c r="M542" s="663">
        <v>1</v>
      </c>
      <c r="N542" s="664">
        <v>184.74</v>
      </c>
    </row>
    <row r="543" spans="1:14" ht="14.4" customHeight="1" x14ac:dyDescent="0.3">
      <c r="A543" s="659" t="s">
        <v>561</v>
      </c>
      <c r="B543" s="660" t="s">
        <v>562</v>
      </c>
      <c r="C543" s="661" t="s">
        <v>578</v>
      </c>
      <c r="D543" s="662" t="s">
        <v>2867</v>
      </c>
      <c r="E543" s="661" t="s">
        <v>584</v>
      </c>
      <c r="F543" s="662" t="s">
        <v>2869</v>
      </c>
      <c r="G543" s="661" t="s">
        <v>585</v>
      </c>
      <c r="H543" s="661" t="s">
        <v>1957</v>
      </c>
      <c r="I543" s="661" t="s">
        <v>1958</v>
      </c>
      <c r="J543" s="661" t="s">
        <v>642</v>
      </c>
      <c r="K543" s="661" t="s">
        <v>1959</v>
      </c>
      <c r="L543" s="663">
        <v>164.88000000000002</v>
      </c>
      <c r="M543" s="663">
        <v>1</v>
      </c>
      <c r="N543" s="664">
        <v>164.88000000000002</v>
      </c>
    </row>
    <row r="544" spans="1:14" ht="14.4" customHeight="1" x14ac:dyDescent="0.3">
      <c r="A544" s="659" t="s">
        <v>561</v>
      </c>
      <c r="B544" s="660" t="s">
        <v>562</v>
      </c>
      <c r="C544" s="661" t="s">
        <v>578</v>
      </c>
      <c r="D544" s="662" t="s">
        <v>2867</v>
      </c>
      <c r="E544" s="661" t="s">
        <v>584</v>
      </c>
      <c r="F544" s="662" t="s">
        <v>2869</v>
      </c>
      <c r="G544" s="661" t="s">
        <v>585</v>
      </c>
      <c r="H544" s="661" t="s">
        <v>1960</v>
      </c>
      <c r="I544" s="661" t="s">
        <v>1961</v>
      </c>
      <c r="J544" s="661" t="s">
        <v>1962</v>
      </c>
      <c r="K544" s="661" t="s">
        <v>1963</v>
      </c>
      <c r="L544" s="663">
        <v>55.359982905777031</v>
      </c>
      <c r="M544" s="663">
        <v>4</v>
      </c>
      <c r="N544" s="664">
        <v>221.43993162310812</v>
      </c>
    </row>
    <row r="545" spans="1:14" ht="14.4" customHeight="1" x14ac:dyDescent="0.3">
      <c r="A545" s="659" t="s">
        <v>561</v>
      </c>
      <c r="B545" s="660" t="s">
        <v>562</v>
      </c>
      <c r="C545" s="661" t="s">
        <v>578</v>
      </c>
      <c r="D545" s="662" t="s">
        <v>2867</v>
      </c>
      <c r="E545" s="661" t="s">
        <v>584</v>
      </c>
      <c r="F545" s="662" t="s">
        <v>2869</v>
      </c>
      <c r="G545" s="661" t="s">
        <v>585</v>
      </c>
      <c r="H545" s="661" t="s">
        <v>1964</v>
      </c>
      <c r="I545" s="661" t="s">
        <v>1965</v>
      </c>
      <c r="J545" s="661" t="s">
        <v>1966</v>
      </c>
      <c r="K545" s="661" t="s">
        <v>1967</v>
      </c>
      <c r="L545" s="663">
        <v>221.65000000000006</v>
      </c>
      <c r="M545" s="663">
        <v>1</v>
      </c>
      <c r="N545" s="664">
        <v>221.65000000000006</v>
      </c>
    </row>
    <row r="546" spans="1:14" ht="14.4" customHeight="1" x14ac:dyDescent="0.3">
      <c r="A546" s="659" t="s">
        <v>561</v>
      </c>
      <c r="B546" s="660" t="s">
        <v>562</v>
      </c>
      <c r="C546" s="661" t="s">
        <v>578</v>
      </c>
      <c r="D546" s="662" t="s">
        <v>2867</v>
      </c>
      <c r="E546" s="661" t="s">
        <v>584</v>
      </c>
      <c r="F546" s="662" t="s">
        <v>2869</v>
      </c>
      <c r="G546" s="661" t="s">
        <v>585</v>
      </c>
      <c r="H546" s="661" t="s">
        <v>679</v>
      </c>
      <c r="I546" s="661" t="s">
        <v>680</v>
      </c>
      <c r="J546" s="661" t="s">
        <v>681</v>
      </c>
      <c r="K546" s="661" t="s">
        <v>682</v>
      </c>
      <c r="L546" s="663">
        <v>85.689781070242276</v>
      </c>
      <c r="M546" s="663">
        <v>2</v>
      </c>
      <c r="N546" s="664">
        <v>171.37956214048455</v>
      </c>
    </row>
    <row r="547" spans="1:14" ht="14.4" customHeight="1" x14ac:dyDescent="0.3">
      <c r="A547" s="659" t="s">
        <v>561</v>
      </c>
      <c r="B547" s="660" t="s">
        <v>562</v>
      </c>
      <c r="C547" s="661" t="s">
        <v>578</v>
      </c>
      <c r="D547" s="662" t="s">
        <v>2867</v>
      </c>
      <c r="E547" s="661" t="s">
        <v>584</v>
      </c>
      <c r="F547" s="662" t="s">
        <v>2869</v>
      </c>
      <c r="G547" s="661" t="s">
        <v>585</v>
      </c>
      <c r="H547" s="661" t="s">
        <v>1968</v>
      </c>
      <c r="I547" s="661" t="s">
        <v>1969</v>
      </c>
      <c r="J547" s="661" t="s">
        <v>1970</v>
      </c>
      <c r="K547" s="661" t="s">
        <v>1971</v>
      </c>
      <c r="L547" s="663">
        <v>108.63999999999999</v>
      </c>
      <c r="M547" s="663">
        <v>3</v>
      </c>
      <c r="N547" s="664">
        <v>325.91999999999996</v>
      </c>
    </row>
    <row r="548" spans="1:14" ht="14.4" customHeight="1" x14ac:dyDescent="0.3">
      <c r="A548" s="659" t="s">
        <v>561</v>
      </c>
      <c r="B548" s="660" t="s">
        <v>562</v>
      </c>
      <c r="C548" s="661" t="s">
        <v>578</v>
      </c>
      <c r="D548" s="662" t="s">
        <v>2867</v>
      </c>
      <c r="E548" s="661" t="s">
        <v>584</v>
      </c>
      <c r="F548" s="662" t="s">
        <v>2869</v>
      </c>
      <c r="G548" s="661" t="s">
        <v>585</v>
      </c>
      <c r="H548" s="661" t="s">
        <v>1972</v>
      </c>
      <c r="I548" s="661" t="s">
        <v>1972</v>
      </c>
      <c r="J548" s="661" t="s">
        <v>1973</v>
      </c>
      <c r="K548" s="661" t="s">
        <v>1974</v>
      </c>
      <c r="L548" s="663">
        <v>67.09</v>
      </c>
      <c r="M548" s="663">
        <v>2</v>
      </c>
      <c r="N548" s="664">
        <v>134.18</v>
      </c>
    </row>
    <row r="549" spans="1:14" ht="14.4" customHeight="1" x14ac:dyDescent="0.3">
      <c r="A549" s="659" t="s">
        <v>561</v>
      </c>
      <c r="B549" s="660" t="s">
        <v>562</v>
      </c>
      <c r="C549" s="661" t="s">
        <v>578</v>
      </c>
      <c r="D549" s="662" t="s">
        <v>2867</v>
      </c>
      <c r="E549" s="661" t="s">
        <v>584</v>
      </c>
      <c r="F549" s="662" t="s">
        <v>2869</v>
      </c>
      <c r="G549" s="661" t="s">
        <v>585</v>
      </c>
      <c r="H549" s="661" t="s">
        <v>687</v>
      </c>
      <c r="I549" s="661" t="s">
        <v>688</v>
      </c>
      <c r="J549" s="661" t="s">
        <v>689</v>
      </c>
      <c r="K549" s="661" t="s">
        <v>690</v>
      </c>
      <c r="L549" s="663">
        <v>339.70532173659751</v>
      </c>
      <c r="M549" s="663">
        <v>55</v>
      </c>
      <c r="N549" s="664">
        <v>18683.792695512864</v>
      </c>
    </row>
    <row r="550" spans="1:14" ht="14.4" customHeight="1" x14ac:dyDescent="0.3">
      <c r="A550" s="659" t="s">
        <v>561</v>
      </c>
      <c r="B550" s="660" t="s">
        <v>562</v>
      </c>
      <c r="C550" s="661" t="s">
        <v>578</v>
      </c>
      <c r="D550" s="662" t="s">
        <v>2867</v>
      </c>
      <c r="E550" s="661" t="s">
        <v>584</v>
      </c>
      <c r="F550" s="662" t="s">
        <v>2869</v>
      </c>
      <c r="G550" s="661" t="s">
        <v>585</v>
      </c>
      <c r="H550" s="661" t="s">
        <v>1278</v>
      </c>
      <c r="I550" s="661" t="s">
        <v>1279</v>
      </c>
      <c r="J550" s="661" t="s">
        <v>1280</v>
      </c>
      <c r="K550" s="661" t="s">
        <v>690</v>
      </c>
      <c r="L550" s="663">
        <v>339.95499999999993</v>
      </c>
      <c r="M550" s="663">
        <v>4</v>
      </c>
      <c r="N550" s="664">
        <v>1359.8199999999997</v>
      </c>
    </row>
    <row r="551" spans="1:14" ht="14.4" customHeight="1" x14ac:dyDescent="0.3">
      <c r="A551" s="659" t="s">
        <v>561</v>
      </c>
      <c r="B551" s="660" t="s">
        <v>562</v>
      </c>
      <c r="C551" s="661" t="s">
        <v>578</v>
      </c>
      <c r="D551" s="662" t="s">
        <v>2867</v>
      </c>
      <c r="E551" s="661" t="s">
        <v>584</v>
      </c>
      <c r="F551" s="662" t="s">
        <v>2869</v>
      </c>
      <c r="G551" s="661" t="s">
        <v>585</v>
      </c>
      <c r="H551" s="661" t="s">
        <v>1975</v>
      </c>
      <c r="I551" s="661" t="s">
        <v>1976</v>
      </c>
      <c r="J551" s="661" t="s">
        <v>1977</v>
      </c>
      <c r="K551" s="661" t="s">
        <v>1978</v>
      </c>
      <c r="L551" s="663">
        <v>53.48</v>
      </c>
      <c r="M551" s="663">
        <v>1</v>
      </c>
      <c r="N551" s="664">
        <v>53.48</v>
      </c>
    </row>
    <row r="552" spans="1:14" ht="14.4" customHeight="1" x14ac:dyDescent="0.3">
      <c r="A552" s="659" t="s">
        <v>561</v>
      </c>
      <c r="B552" s="660" t="s">
        <v>562</v>
      </c>
      <c r="C552" s="661" t="s">
        <v>578</v>
      </c>
      <c r="D552" s="662" t="s">
        <v>2867</v>
      </c>
      <c r="E552" s="661" t="s">
        <v>584</v>
      </c>
      <c r="F552" s="662" t="s">
        <v>2869</v>
      </c>
      <c r="G552" s="661" t="s">
        <v>585</v>
      </c>
      <c r="H552" s="661" t="s">
        <v>1281</v>
      </c>
      <c r="I552" s="661" t="s">
        <v>1282</v>
      </c>
      <c r="J552" s="661" t="s">
        <v>789</v>
      </c>
      <c r="K552" s="661" t="s">
        <v>1283</v>
      </c>
      <c r="L552" s="663">
        <v>76.920009037160611</v>
      </c>
      <c r="M552" s="663">
        <v>8</v>
      </c>
      <c r="N552" s="664">
        <v>615.36007229728489</v>
      </c>
    </row>
    <row r="553" spans="1:14" ht="14.4" customHeight="1" x14ac:dyDescent="0.3">
      <c r="A553" s="659" t="s">
        <v>561</v>
      </c>
      <c r="B553" s="660" t="s">
        <v>562</v>
      </c>
      <c r="C553" s="661" t="s">
        <v>578</v>
      </c>
      <c r="D553" s="662" t="s">
        <v>2867</v>
      </c>
      <c r="E553" s="661" t="s">
        <v>584</v>
      </c>
      <c r="F553" s="662" t="s">
        <v>2869</v>
      </c>
      <c r="G553" s="661" t="s">
        <v>585</v>
      </c>
      <c r="H553" s="661" t="s">
        <v>1979</v>
      </c>
      <c r="I553" s="661" t="s">
        <v>1980</v>
      </c>
      <c r="J553" s="661" t="s">
        <v>1981</v>
      </c>
      <c r="K553" s="661" t="s">
        <v>1982</v>
      </c>
      <c r="L553" s="663">
        <v>333.6738830033056</v>
      </c>
      <c r="M553" s="663">
        <v>3.9999999999999973</v>
      </c>
      <c r="N553" s="664">
        <v>1334.6955320132215</v>
      </c>
    </row>
    <row r="554" spans="1:14" ht="14.4" customHeight="1" x14ac:dyDescent="0.3">
      <c r="A554" s="659" t="s">
        <v>561</v>
      </c>
      <c r="B554" s="660" t="s">
        <v>562</v>
      </c>
      <c r="C554" s="661" t="s">
        <v>578</v>
      </c>
      <c r="D554" s="662" t="s">
        <v>2867</v>
      </c>
      <c r="E554" s="661" t="s">
        <v>584</v>
      </c>
      <c r="F554" s="662" t="s">
        <v>2869</v>
      </c>
      <c r="G554" s="661" t="s">
        <v>585</v>
      </c>
      <c r="H554" s="661" t="s">
        <v>1983</v>
      </c>
      <c r="I554" s="661" t="s">
        <v>1984</v>
      </c>
      <c r="J554" s="661" t="s">
        <v>1985</v>
      </c>
      <c r="K554" s="661" t="s">
        <v>1986</v>
      </c>
      <c r="L554" s="663">
        <v>192.71313502921123</v>
      </c>
      <c r="M554" s="663">
        <v>3</v>
      </c>
      <c r="N554" s="664">
        <v>578.13940508763369</v>
      </c>
    </row>
    <row r="555" spans="1:14" ht="14.4" customHeight="1" x14ac:dyDescent="0.3">
      <c r="A555" s="659" t="s">
        <v>561</v>
      </c>
      <c r="B555" s="660" t="s">
        <v>562</v>
      </c>
      <c r="C555" s="661" t="s">
        <v>578</v>
      </c>
      <c r="D555" s="662" t="s">
        <v>2867</v>
      </c>
      <c r="E555" s="661" t="s">
        <v>584</v>
      </c>
      <c r="F555" s="662" t="s">
        <v>2869</v>
      </c>
      <c r="G555" s="661" t="s">
        <v>585</v>
      </c>
      <c r="H555" s="661" t="s">
        <v>695</v>
      </c>
      <c r="I555" s="661" t="s">
        <v>696</v>
      </c>
      <c r="J555" s="661" t="s">
        <v>650</v>
      </c>
      <c r="K555" s="661" t="s">
        <v>697</v>
      </c>
      <c r="L555" s="663">
        <v>22.546668339870724</v>
      </c>
      <c r="M555" s="663">
        <v>87</v>
      </c>
      <c r="N555" s="664">
        <v>1961.5601455687531</v>
      </c>
    </row>
    <row r="556" spans="1:14" ht="14.4" customHeight="1" x14ac:dyDescent="0.3">
      <c r="A556" s="659" t="s">
        <v>561</v>
      </c>
      <c r="B556" s="660" t="s">
        <v>562</v>
      </c>
      <c r="C556" s="661" t="s">
        <v>578</v>
      </c>
      <c r="D556" s="662" t="s">
        <v>2867</v>
      </c>
      <c r="E556" s="661" t="s">
        <v>584</v>
      </c>
      <c r="F556" s="662" t="s">
        <v>2869</v>
      </c>
      <c r="G556" s="661" t="s">
        <v>585</v>
      </c>
      <c r="H556" s="661" t="s">
        <v>1987</v>
      </c>
      <c r="I556" s="661" t="s">
        <v>1988</v>
      </c>
      <c r="J556" s="661" t="s">
        <v>1989</v>
      </c>
      <c r="K556" s="661" t="s">
        <v>1990</v>
      </c>
      <c r="L556" s="663">
        <v>101.29037234826471</v>
      </c>
      <c r="M556" s="663">
        <v>1</v>
      </c>
      <c r="N556" s="664">
        <v>101.29037234826471</v>
      </c>
    </row>
    <row r="557" spans="1:14" ht="14.4" customHeight="1" x14ac:dyDescent="0.3">
      <c r="A557" s="659" t="s">
        <v>561</v>
      </c>
      <c r="B557" s="660" t="s">
        <v>562</v>
      </c>
      <c r="C557" s="661" t="s">
        <v>578</v>
      </c>
      <c r="D557" s="662" t="s">
        <v>2867</v>
      </c>
      <c r="E557" s="661" t="s">
        <v>584</v>
      </c>
      <c r="F557" s="662" t="s">
        <v>2869</v>
      </c>
      <c r="G557" s="661" t="s">
        <v>585</v>
      </c>
      <c r="H557" s="661" t="s">
        <v>1991</v>
      </c>
      <c r="I557" s="661" t="s">
        <v>1992</v>
      </c>
      <c r="J557" s="661" t="s">
        <v>1993</v>
      </c>
      <c r="K557" s="661" t="s">
        <v>1234</v>
      </c>
      <c r="L557" s="663">
        <v>103.53313612636707</v>
      </c>
      <c r="M557" s="663">
        <v>6</v>
      </c>
      <c r="N557" s="664">
        <v>621.19881675820238</v>
      </c>
    </row>
    <row r="558" spans="1:14" ht="14.4" customHeight="1" x14ac:dyDescent="0.3">
      <c r="A558" s="659" t="s">
        <v>561</v>
      </c>
      <c r="B558" s="660" t="s">
        <v>562</v>
      </c>
      <c r="C558" s="661" t="s">
        <v>578</v>
      </c>
      <c r="D558" s="662" t="s">
        <v>2867</v>
      </c>
      <c r="E558" s="661" t="s">
        <v>584</v>
      </c>
      <c r="F558" s="662" t="s">
        <v>2869</v>
      </c>
      <c r="G558" s="661" t="s">
        <v>585</v>
      </c>
      <c r="H558" s="661" t="s">
        <v>1302</v>
      </c>
      <c r="I558" s="661" t="s">
        <v>1303</v>
      </c>
      <c r="J558" s="661" t="s">
        <v>1304</v>
      </c>
      <c r="K558" s="661" t="s">
        <v>1305</v>
      </c>
      <c r="L558" s="663">
        <v>134.36004138108885</v>
      </c>
      <c r="M558" s="663">
        <v>4</v>
      </c>
      <c r="N558" s="664">
        <v>537.44016552435539</v>
      </c>
    </row>
    <row r="559" spans="1:14" ht="14.4" customHeight="1" x14ac:dyDescent="0.3">
      <c r="A559" s="659" t="s">
        <v>561</v>
      </c>
      <c r="B559" s="660" t="s">
        <v>562</v>
      </c>
      <c r="C559" s="661" t="s">
        <v>578</v>
      </c>
      <c r="D559" s="662" t="s">
        <v>2867</v>
      </c>
      <c r="E559" s="661" t="s">
        <v>584</v>
      </c>
      <c r="F559" s="662" t="s">
        <v>2869</v>
      </c>
      <c r="G559" s="661" t="s">
        <v>585</v>
      </c>
      <c r="H559" s="661" t="s">
        <v>1306</v>
      </c>
      <c r="I559" s="661" t="s">
        <v>1307</v>
      </c>
      <c r="J559" s="661" t="s">
        <v>1308</v>
      </c>
      <c r="K559" s="661"/>
      <c r="L559" s="663">
        <v>198.99999999999994</v>
      </c>
      <c r="M559" s="663">
        <v>2</v>
      </c>
      <c r="N559" s="664">
        <v>397.99999999999989</v>
      </c>
    </row>
    <row r="560" spans="1:14" ht="14.4" customHeight="1" x14ac:dyDescent="0.3">
      <c r="A560" s="659" t="s">
        <v>561</v>
      </c>
      <c r="B560" s="660" t="s">
        <v>562</v>
      </c>
      <c r="C560" s="661" t="s">
        <v>578</v>
      </c>
      <c r="D560" s="662" t="s">
        <v>2867</v>
      </c>
      <c r="E560" s="661" t="s">
        <v>584</v>
      </c>
      <c r="F560" s="662" t="s">
        <v>2869</v>
      </c>
      <c r="G560" s="661" t="s">
        <v>585</v>
      </c>
      <c r="H560" s="661" t="s">
        <v>1994</v>
      </c>
      <c r="I560" s="661" t="s">
        <v>1995</v>
      </c>
      <c r="J560" s="661" t="s">
        <v>1996</v>
      </c>
      <c r="K560" s="661" t="s">
        <v>1997</v>
      </c>
      <c r="L560" s="663">
        <v>83.969999999999985</v>
      </c>
      <c r="M560" s="663">
        <v>3</v>
      </c>
      <c r="N560" s="664">
        <v>251.90999999999997</v>
      </c>
    </row>
    <row r="561" spans="1:14" ht="14.4" customHeight="1" x14ac:dyDescent="0.3">
      <c r="A561" s="659" t="s">
        <v>561</v>
      </c>
      <c r="B561" s="660" t="s">
        <v>562</v>
      </c>
      <c r="C561" s="661" t="s">
        <v>578</v>
      </c>
      <c r="D561" s="662" t="s">
        <v>2867</v>
      </c>
      <c r="E561" s="661" t="s">
        <v>584</v>
      </c>
      <c r="F561" s="662" t="s">
        <v>2869</v>
      </c>
      <c r="G561" s="661" t="s">
        <v>585</v>
      </c>
      <c r="H561" s="661" t="s">
        <v>1998</v>
      </c>
      <c r="I561" s="661" t="s">
        <v>1999</v>
      </c>
      <c r="J561" s="661" t="s">
        <v>2000</v>
      </c>
      <c r="K561" s="661" t="s">
        <v>2001</v>
      </c>
      <c r="L561" s="663">
        <v>163.01999999999998</v>
      </c>
      <c r="M561" s="663">
        <v>3</v>
      </c>
      <c r="N561" s="664">
        <v>489.05999999999995</v>
      </c>
    </row>
    <row r="562" spans="1:14" ht="14.4" customHeight="1" x14ac:dyDescent="0.3">
      <c r="A562" s="659" t="s">
        <v>561</v>
      </c>
      <c r="B562" s="660" t="s">
        <v>562</v>
      </c>
      <c r="C562" s="661" t="s">
        <v>578</v>
      </c>
      <c r="D562" s="662" t="s">
        <v>2867</v>
      </c>
      <c r="E562" s="661" t="s">
        <v>584</v>
      </c>
      <c r="F562" s="662" t="s">
        <v>2869</v>
      </c>
      <c r="G562" s="661" t="s">
        <v>585</v>
      </c>
      <c r="H562" s="661" t="s">
        <v>706</v>
      </c>
      <c r="I562" s="661" t="s">
        <v>707</v>
      </c>
      <c r="J562" s="661" t="s">
        <v>708</v>
      </c>
      <c r="K562" s="661" t="s">
        <v>709</v>
      </c>
      <c r="L562" s="663">
        <v>151.25</v>
      </c>
      <c r="M562" s="663">
        <v>1</v>
      </c>
      <c r="N562" s="664">
        <v>151.25</v>
      </c>
    </row>
    <row r="563" spans="1:14" ht="14.4" customHeight="1" x14ac:dyDescent="0.3">
      <c r="A563" s="659" t="s">
        <v>561</v>
      </c>
      <c r="B563" s="660" t="s">
        <v>562</v>
      </c>
      <c r="C563" s="661" t="s">
        <v>578</v>
      </c>
      <c r="D563" s="662" t="s">
        <v>2867</v>
      </c>
      <c r="E563" s="661" t="s">
        <v>584</v>
      </c>
      <c r="F563" s="662" t="s">
        <v>2869</v>
      </c>
      <c r="G563" s="661" t="s">
        <v>585</v>
      </c>
      <c r="H563" s="661" t="s">
        <v>710</v>
      </c>
      <c r="I563" s="661" t="s">
        <v>711</v>
      </c>
      <c r="J563" s="661" t="s">
        <v>712</v>
      </c>
      <c r="K563" s="661" t="s">
        <v>709</v>
      </c>
      <c r="L563" s="663">
        <v>88.095017183479683</v>
      </c>
      <c r="M563" s="663">
        <v>4</v>
      </c>
      <c r="N563" s="664">
        <v>352.38006873391873</v>
      </c>
    </row>
    <row r="564" spans="1:14" ht="14.4" customHeight="1" x14ac:dyDescent="0.3">
      <c r="A564" s="659" t="s">
        <v>561</v>
      </c>
      <c r="B564" s="660" t="s">
        <v>562</v>
      </c>
      <c r="C564" s="661" t="s">
        <v>578</v>
      </c>
      <c r="D564" s="662" t="s">
        <v>2867</v>
      </c>
      <c r="E564" s="661" t="s">
        <v>584</v>
      </c>
      <c r="F564" s="662" t="s">
        <v>2869</v>
      </c>
      <c r="G564" s="661" t="s">
        <v>585</v>
      </c>
      <c r="H564" s="661" t="s">
        <v>713</v>
      </c>
      <c r="I564" s="661" t="s">
        <v>714</v>
      </c>
      <c r="J564" s="661" t="s">
        <v>715</v>
      </c>
      <c r="K564" s="661" t="s">
        <v>716</v>
      </c>
      <c r="L564" s="663">
        <v>75.010000000000005</v>
      </c>
      <c r="M564" s="663">
        <v>2</v>
      </c>
      <c r="N564" s="664">
        <v>150.02000000000001</v>
      </c>
    </row>
    <row r="565" spans="1:14" ht="14.4" customHeight="1" x14ac:dyDescent="0.3">
      <c r="A565" s="659" t="s">
        <v>561</v>
      </c>
      <c r="B565" s="660" t="s">
        <v>562</v>
      </c>
      <c r="C565" s="661" t="s">
        <v>578</v>
      </c>
      <c r="D565" s="662" t="s">
        <v>2867</v>
      </c>
      <c r="E565" s="661" t="s">
        <v>584</v>
      </c>
      <c r="F565" s="662" t="s">
        <v>2869</v>
      </c>
      <c r="G565" s="661" t="s">
        <v>585</v>
      </c>
      <c r="H565" s="661" t="s">
        <v>1317</v>
      </c>
      <c r="I565" s="661" t="s">
        <v>1317</v>
      </c>
      <c r="J565" s="661" t="s">
        <v>1318</v>
      </c>
      <c r="K565" s="661" t="s">
        <v>1102</v>
      </c>
      <c r="L565" s="663">
        <v>100.34999999999995</v>
      </c>
      <c r="M565" s="663">
        <v>1</v>
      </c>
      <c r="N565" s="664">
        <v>100.34999999999995</v>
      </c>
    </row>
    <row r="566" spans="1:14" ht="14.4" customHeight="1" x14ac:dyDescent="0.3">
      <c r="A566" s="659" t="s">
        <v>561</v>
      </c>
      <c r="B566" s="660" t="s">
        <v>562</v>
      </c>
      <c r="C566" s="661" t="s">
        <v>578</v>
      </c>
      <c r="D566" s="662" t="s">
        <v>2867</v>
      </c>
      <c r="E566" s="661" t="s">
        <v>584</v>
      </c>
      <c r="F566" s="662" t="s">
        <v>2869</v>
      </c>
      <c r="G566" s="661" t="s">
        <v>585</v>
      </c>
      <c r="H566" s="661" t="s">
        <v>2002</v>
      </c>
      <c r="I566" s="661" t="s">
        <v>2003</v>
      </c>
      <c r="J566" s="661" t="s">
        <v>2004</v>
      </c>
      <c r="K566" s="661" t="s">
        <v>2005</v>
      </c>
      <c r="L566" s="663">
        <v>69.56</v>
      </c>
      <c r="M566" s="663">
        <v>1</v>
      </c>
      <c r="N566" s="664">
        <v>69.56</v>
      </c>
    </row>
    <row r="567" spans="1:14" ht="14.4" customHeight="1" x14ac:dyDescent="0.3">
      <c r="A567" s="659" t="s">
        <v>561</v>
      </c>
      <c r="B567" s="660" t="s">
        <v>562</v>
      </c>
      <c r="C567" s="661" t="s">
        <v>578</v>
      </c>
      <c r="D567" s="662" t="s">
        <v>2867</v>
      </c>
      <c r="E567" s="661" t="s">
        <v>584</v>
      </c>
      <c r="F567" s="662" t="s">
        <v>2869</v>
      </c>
      <c r="G567" s="661" t="s">
        <v>585</v>
      </c>
      <c r="H567" s="661" t="s">
        <v>2006</v>
      </c>
      <c r="I567" s="661" t="s">
        <v>2007</v>
      </c>
      <c r="J567" s="661" t="s">
        <v>2008</v>
      </c>
      <c r="K567" s="661" t="s">
        <v>2009</v>
      </c>
      <c r="L567" s="663">
        <v>167.80667672061372</v>
      </c>
      <c r="M567" s="663">
        <v>35</v>
      </c>
      <c r="N567" s="664">
        <v>5873.2336852214803</v>
      </c>
    </row>
    <row r="568" spans="1:14" ht="14.4" customHeight="1" x14ac:dyDescent="0.3">
      <c r="A568" s="659" t="s">
        <v>561</v>
      </c>
      <c r="B568" s="660" t="s">
        <v>562</v>
      </c>
      <c r="C568" s="661" t="s">
        <v>578</v>
      </c>
      <c r="D568" s="662" t="s">
        <v>2867</v>
      </c>
      <c r="E568" s="661" t="s">
        <v>584</v>
      </c>
      <c r="F568" s="662" t="s">
        <v>2869</v>
      </c>
      <c r="G568" s="661" t="s">
        <v>585</v>
      </c>
      <c r="H568" s="661" t="s">
        <v>725</v>
      </c>
      <c r="I568" s="661" t="s">
        <v>726</v>
      </c>
      <c r="J568" s="661" t="s">
        <v>727</v>
      </c>
      <c r="K568" s="661" t="s">
        <v>728</v>
      </c>
      <c r="L568" s="663">
        <v>140.37818599135295</v>
      </c>
      <c r="M568" s="663">
        <v>6</v>
      </c>
      <c r="N568" s="664">
        <v>842.2691159481177</v>
      </c>
    </row>
    <row r="569" spans="1:14" ht="14.4" customHeight="1" x14ac:dyDescent="0.3">
      <c r="A569" s="659" t="s">
        <v>561</v>
      </c>
      <c r="B569" s="660" t="s">
        <v>562</v>
      </c>
      <c r="C569" s="661" t="s">
        <v>578</v>
      </c>
      <c r="D569" s="662" t="s">
        <v>2867</v>
      </c>
      <c r="E569" s="661" t="s">
        <v>584</v>
      </c>
      <c r="F569" s="662" t="s">
        <v>2869</v>
      </c>
      <c r="G569" s="661" t="s">
        <v>585</v>
      </c>
      <c r="H569" s="661" t="s">
        <v>2010</v>
      </c>
      <c r="I569" s="661" t="s">
        <v>2011</v>
      </c>
      <c r="J569" s="661" t="s">
        <v>2012</v>
      </c>
      <c r="K569" s="661" t="s">
        <v>2013</v>
      </c>
      <c r="L569" s="663">
        <v>376.15044209108731</v>
      </c>
      <c r="M569" s="663">
        <v>42</v>
      </c>
      <c r="N569" s="664">
        <v>15798.318567825667</v>
      </c>
    </row>
    <row r="570" spans="1:14" ht="14.4" customHeight="1" x14ac:dyDescent="0.3">
      <c r="A570" s="659" t="s">
        <v>561</v>
      </c>
      <c r="B570" s="660" t="s">
        <v>562</v>
      </c>
      <c r="C570" s="661" t="s">
        <v>578</v>
      </c>
      <c r="D570" s="662" t="s">
        <v>2867</v>
      </c>
      <c r="E570" s="661" t="s">
        <v>584</v>
      </c>
      <c r="F570" s="662" t="s">
        <v>2869</v>
      </c>
      <c r="G570" s="661" t="s">
        <v>585</v>
      </c>
      <c r="H570" s="661" t="s">
        <v>729</v>
      </c>
      <c r="I570" s="661" t="s">
        <v>730</v>
      </c>
      <c r="J570" s="661" t="s">
        <v>731</v>
      </c>
      <c r="K570" s="661" t="s">
        <v>732</v>
      </c>
      <c r="L570" s="663">
        <v>68.011970703626815</v>
      </c>
      <c r="M570" s="663">
        <v>111</v>
      </c>
      <c r="N570" s="664">
        <v>7549.3287481025773</v>
      </c>
    </row>
    <row r="571" spans="1:14" ht="14.4" customHeight="1" x14ac:dyDescent="0.3">
      <c r="A571" s="659" t="s">
        <v>561</v>
      </c>
      <c r="B571" s="660" t="s">
        <v>562</v>
      </c>
      <c r="C571" s="661" t="s">
        <v>578</v>
      </c>
      <c r="D571" s="662" t="s">
        <v>2867</v>
      </c>
      <c r="E571" s="661" t="s">
        <v>584</v>
      </c>
      <c r="F571" s="662" t="s">
        <v>2869</v>
      </c>
      <c r="G571" s="661" t="s">
        <v>585</v>
      </c>
      <c r="H571" s="661" t="s">
        <v>1329</v>
      </c>
      <c r="I571" s="661" t="s">
        <v>1330</v>
      </c>
      <c r="J571" s="661" t="s">
        <v>1331</v>
      </c>
      <c r="K571" s="661" t="s">
        <v>1332</v>
      </c>
      <c r="L571" s="663">
        <v>134.37069556517028</v>
      </c>
      <c r="M571" s="663">
        <v>1</v>
      </c>
      <c r="N571" s="664">
        <v>134.37069556517028</v>
      </c>
    </row>
    <row r="572" spans="1:14" ht="14.4" customHeight="1" x14ac:dyDescent="0.3">
      <c r="A572" s="659" t="s">
        <v>561</v>
      </c>
      <c r="B572" s="660" t="s">
        <v>562</v>
      </c>
      <c r="C572" s="661" t="s">
        <v>578</v>
      </c>
      <c r="D572" s="662" t="s">
        <v>2867</v>
      </c>
      <c r="E572" s="661" t="s">
        <v>584</v>
      </c>
      <c r="F572" s="662" t="s">
        <v>2869</v>
      </c>
      <c r="G572" s="661" t="s">
        <v>585</v>
      </c>
      <c r="H572" s="661" t="s">
        <v>2014</v>
      </c>
      <c r="I572" s="661" t="s">
        <v>2015</v>
      </c>
      <c r="J572" s="661" t="s">
        <v>2016</v>
      </c>
      <c r="K572" s="661" t="s">
        <v>2017</v>
      </c>
      <c r="L572" s="663">
        <v>73.740074267447412</v>
      </c>
      <c r="M572" s="663">
        <v>1</v>
      </c>
      <c r="N572" s="664">
        <v>73.740074267447412</v>
      </c>
    </row>
    <row r="573" spans="1:14" ht="14.4" customHeight="1" x14ac:dyDescent="0.3">
      <c r="A573" s="659" t="s">
        <v>561</v>
      </c>
      <c r="B573" s="660" t="s">
        <v>562</v>
      </c>
      <c r="C573" s="661" t="s">
        <v>578</v>
      </c>
      <c r="D573" s="662" t="s">
        <v>2867</v>
      </c>
      <c r="E573" s="661" t="s">
        <v>584</v>
      </c>
      <c r="F573" s="662" t="s">
        <v>2869</v>
      </c>
      <c r="G573" s="661" t="s">
        <v>585</v>
      </c>
      <c r="H573" s="661" t="s">
        <v>1333</v>
      </c>
      <c r="I573" s="661" t="s">
        <v>1334</v>
      </c>
      <c r="J573" s="661" t="s">
        <v>1335</v>
      </c>
      <c r="K573" s="661" t="s">
        <v>1336</v>
      </c>
      <c r="L573" s="663">
        <v>121.80999999999996</v>
      </c>
      <c r="M573" s="663">
        <v>1</v>
      </c>
      <c r="N573" s="664">
        <v>121.80999999999996</v>
      </c>
    </row>
    <row r="574" spans="1:14" ht="14.4" customHeight="1" x14ac:dyDescent="0.3">
      <c r="A574" s="659" t="s">
        <v>561</v>
      </c>
      <c r="B574" s="660" t="s">
        <v>562</v>
      </c>
      <c r="C574" s="661" t="s">
        <v>578</v>
      </c>
      <c r="D574" s="662" t="s">
        <v>2867</v>
      </c>
      <c r="E574" s="661" t="s">
        <v>584</v>
      </c>
      <c r="F574" s="662" t="s">
        <v>2869</v>
      </c>
      <c r="G574" s="661" t="s">
        <v>585</v>
      </c>
      <c r="H574" s="661" t="s">
        <v>733</v>
      </c>
      <c r="I574" s="661" t="s">
        <v>734</v>
      </c>
      <c r="J574" s="661" t="s">
        <v>735</v>
      </c>
      <c r="K574" s="661" t="s">
        <v>736</v>
      </c>
      <c r="L574" s="663">
        <v>120.274</v>
      </c>
      <c r="M574" s="663">
        <v>5</v>
      </c>
      <c r="N574" s="664">
        <v>601.37</v>
      </c>
    </row>
    <row r="575" spans="1:14" ht="14.4" customHeight="1" x14ac:dyDescent="0.3">
      <c r="A575" s="659" t="s">
        <v>561</v>
      </c>
      <c r="B575" s="660" t="s">
        <v>562</v>
      </c>
      <c r="C575" s="661" t="s">
        <v>578</v>
      </c>
      <c r="D575" s="662" t="s">
        <v>2867</v>
      </c>
      <c r="E575" s="661" t="s">
        <v>584</v>
      </c>
      <c r="F575" s="662" t="s">
        <v>2869</v>
      </c>
      <c r="G575" s="661" t="s">
        <v>585</v>
      </c>
      <c r="H575" s="661" t="s">
        <v>1337</v>
      </c>
      <c r="I575" s="661" t="s">
        <v>1338</v>
      </c>
      <c r="J575" s="661" t="s">
        <v>735</v>
      </c>
      <c r="K575" s="661" t="s">
        <v>1339</v>
      </c>
      <c r="L575" s="663">
        <v>137.44</v>
      </c>
      <c r="M575" s="663">
        <v>2</v>
      </c>
      <c r="N575" s="664">
        <v>274.88</v>
      </c>
    </row>
    <row r="576" spans="1:14" ht="14.4" customHeight="1" x14ac:dyDescent="0.3">
      <c r="A576" s="659" t="s">
        <v>561</v>
      </c>
      <c r="B576" s="660" t="s">
        <v>562</v>
      </c>
      <c r="C576" s="661" t="s">
        <v>578</v>
      </c>
      <c r="D576" s="662" t="s">
        <v>2867</v>
      </c>
      <c r="E576" s="661" t="s">
        <v>584</v>
      </c>
      <c r="F576" s="662" t="s">
        <v>2869</v>
      </c>
      <c r="G576" s="661" t="s">
        <v>585</v>
      </c>
      <c r="H576" s="661" t="s">
        <v>737</v>
      </c>
      <c r="I576" s="661" t="s">
        <v>738</v>
      </c>
      <c r="J576" s="661" t="s">
        <v>739</v>
      </c>
      <c r="K576" s="661" t="s">
        <v>740</v>
      </c>
      <c r="L576" s="663">
        <v>76.680181174016155</v>
      </c>
      <c r="M576" s="663">
        <v>1</v>
      </c>
      <c r="N576" s="664">
        <v>76.680181174016155</v>
      </c>
    </row>
    <row r="577" spans="1:14" ht="14.4" customHeight="1" x14ac:dyDescent="0.3">
      <c r="A577" s="659" t="s">
        <v>561</v>
      </c>
      <c r="B577" s="660" t="s">
        <v>562</v>
      </c>
      <c r="C577" s="661" t="s">
        <v>578</v>
      </c>
      <c r="D577" s="662" t="s">
        <v>2867</v>
      </c>
      <c r="E577" s="661" t="s">
        <v>584</v>
      </c>
      <c r="F577" s="662" t="s">
        <v>2869</v>
      </c>
      <c r="G577" s="661" t="s">
        <v>585</v>
      </c>
      <c r="H577" s="661" t="s">
        <v>2018</v>
      </c>
      <c r="I577" s="661" t="s">
        <v>2019</v>
      </c>
      <c r="J577" s="661" t="s">
        <v>2020</v>
      </c>
      <c r="K577" s="661" t="s">
        <v>2021</v>
      </c>
      <c r="L577" s="663">
        <v>65.56</v>
      </c>
      <c r="M577" s="663">
        <v>2</v>
      </c>
      <c r="N577" s="664">
        <v>131.12</v>
      </c>
    </row>
    <row r="578" spans="1:14" ht="14.4" customHeight="1" x14ac:dyDescent="0.3">
      <c r="A578" s="659" t="s">
        <v>561</v>
      </c>
      <c r="B578" s="660" t="s">
        <v>562</v>
      </c>
      <c r="C578" s="661" t="s">
        <v>578</v>
      </c>
      <c r="D578" s="662" t="s">
        <v>2867</v>
      </c>
      <c r="E578" s="661" t="s">
        <v>584</v>
      </c>
      <c r="F578" s="662" t="s">
        <v>2869</v>
      </c>
      <c r="G578" s="661" t="s">
        <v>585</v>
      </c>
      <c r="H578" s="661" t="s">
        <v>745</v>
      </c>
      <c r="I578" s="661" t="s">
        <v>746</v>
      </c>
      <c r="J578" s="661" t="s">
        <v>747</v>
      </c>
      <c r="K578" s="661" t="s">
        <v>748</v>
      </c>
      <c r="L578" s="663">
        <v>46.596512026110808</v>
      </c>
      <c r="M578" s="663">
        <v>46</v>
      </c>
      <c r="N578" s="664">
        <v>2143.4395532010972</v>
      </c>
    </row>
    <row r="579" spans="1:14" ht="14.4" customHeight="1" x14ac:dyDescent="0.3">
      <c r="A579" s="659" t="s">
        <v>561</v>
      </c>
      <c r="B579" s="660" t="s">
        <v>562</v>
      </c>
      <c r="C579" s="661" t="s">
        <v>578</v>
      </c>
      <c r="D579" s="662" t="s">
        <v>2867</v>
      </c>
      <c r="E579" s="661" t="s">
        <v>584</v>
      </c>
      <c r="F579" s="662" t="s">
        <v>2869</v>
      </c>
      <c r="G579" s="661" t="s">
        <v>585</v>
      </c>
      <c r="H579" s="661" t="s">
        <v>1417</v>
      </c>
      <c r="I579" s="661" t="s">
        <v>2022</v>
      </c>
      <c r="J579" s="661" t="s">
        <v>2023</v>
      </c>
      <c r="K579" s="661" t="s">
        <v>2024</v>
      </c>
      <c r="L579" s="663">
        <v>50.890063649988583</v>
      </c>
      <c r="M579" s="663">
        <v>9</v>
      </c>
      <c r="N579" s="664">
        <v>458.01057284989724</v>
      </c>
    </row>
    <row r="580" spans="1:14" ht="14.4" customHeight="1" x14ac:dyDescent="0.3">
      <c r="A580" s="659" t="s">
        <v>561</v>
      </c>
      <c r="B580" s="660" t="s">
        <v>562</v>
      </c>
      <c r="C580" s="661" t="s">
        <v>578</v>
      </c>
      <c r="D580" s="662" t="s">
        <v>2867</v>
      </c>
      <c r="E580" s="661" t="s">
        <v>584</v>
      </c>
      <c r="F580" s="662" t="s">
        <v>2869</v>
      </c>
      <c r="G580" s="661" t="s">
        <v>585</v>
      </c>
      <c r="H580" s="661" t="s">
        <v>1347</v>
      </c>
      <c r="I580" s="661" t="s">
        <v>1348</v>
      </c>
      <c r="J580" s="661" t="s">
        <v>751</v>
      </c>
      <c r="K580" s="661" t="s">
        <v>1349</v>
      </c>
      <c r="L580" s="663">
        <v>292.48454185082852</v>
      </c>
      <c r="M580" s="663">
        <v>77</v>
      </c>
      <c r="N580" s="664">
        <v>22521.309722513797</v>
      </c>
    </row>
    <row r="581" spans="1:14" ht="14.4" customHeight="1" x14ac:dyDescent="0.3">
      <c r="A581" s="659" t="s">
        <v>561</v>
      </c>
      <c r="B581" s="660" t="s">
        <v>562</v>
      </c>
      <c r="C581" s="661" t="s">
        <v>578</v>
      </c>
      <c r="D581" s="662" t="s">
        <v>2867</v>
      </c>
      <c r="E581" s="661" t="s">
        <v>584</v>
      </c>
      <c r="F581" s="662" t="s">
        <v>2869</v>
      </c>
      <c r="G581" s="661" t="s">
        <v>585</v>
      </c>
      <c r="H581" s="661" t="s">
        <v>2025</v>
      </c>
      <c r="I581" s="661" t="s">
        <v>2026</v>
      </c>
      <c r="J581" s="661" t="s">
        <v>2027</v>
      </c>
      <c r="K581" s="661" t="s">
        <v>2028</v>
      </c>
      <c r="L581" s="663">
        <v>392.88991029655818</v>
      </c>
      <c r="M581" s="663">
        <v>32</v>
      </c>
      <c r="N581" s="664">
        <v>12572.477129489862</v>
      </c>
    </row>
    <row r="582" spans="1:14" ht="14.4" customHeight="1" x14ac:dyDescent="0.3">
      <c r="A582" s="659" t="s">
        <v>561</v>
      </c>
      <c r="B582" s="660" t="s">
        <v>562</v>
      </c>
      <c r="C582" s="661" t="s">
        <v>578</v>
      </c>
      <c r="D582" s="662" t="s">
        <v>2867</v>
      </c>
      <c r="E582" s="661" t="s">
        <v>584</v>
      </c>
      <c r="F582" s="662" t="s">
        <v>2869</v>
      </c>
      <c r="G582" s="661" t="s">
        <v>585</v>
      </c>
      <c r="H582" s="661" t="s">
        <v>2029</v>
      </c>
      <c r="I582" s="661" t="s">
        <v>2030</v>
      </c>
      <c r="J582" s="661" t="s">
        <v>1352</v>
      </c>
      <c r="K582" s="661" t="s">
        <v>2031</v>
      </c>
      <c r="L582" s="663">
        <v>49.700000000000017</v>
      </c>
      <c r="M582" s="663">
        <v>1</v>
      </c>
      <c r="N582" s="664">
        <v>49.700000000000017</v>
      </c>
    </row>
    <row r="583" spans="1:14" ht="14.4" customHeight="1" x14ac:dyDescent="0.3">
      <c r="A583" s="659" t="s">
        <v>561</v>
      </c>
      <c r="B583" s="660" t="s">
        <v>562</v>
      </c>
      <c r="C583" s="661" t="s">
        <v>578</v>
      </c>
      <c r="D583" s="662" t="s">
        <v>2867</v>
      </c>
      <c r="E583" s="661" t="s">
        <v>584</v>
      </c>
      <c r="F583" s="662" t="s">
        <v>2869</v>
      </c>
      <c r="G583" s="661" t="s">
        <v>585</v>
      </c>
      <c r="H583" s="661" t="s">
        <v>1350</v>
      </c>
      <c r="I583" s="661" t="s">
        <v>1351</v>
      </c>
      <c r="J583" s="661" t="s">
        <v>1352</v>
      </c>
      <c r="K583" s="661" t="s">
        <v>1004</v>
      </c>
      <c r="L583" s="663">
        <v>91.57</v>
      </c>
      <c r="M583" s="663">
        <v>4</v>
      </c>
      <c r="N583" s="664">
        <v>366.28</v>
      </c>
    </row>
    <row r="584" spans="1:14" ht="14.4" customHeight="1" x14ac:dyDescent="0.3">
      <c r="A584" s="659" t="s">
        <v>561</v>
      </c>
      <c r="B584" s="660" t="s">
        <v>562</v>
      </c>
      <c r="C584" s="661" t="s">
        <v>578</v>
      </c>
      <c r="D584" s="662" t="s">
        <v>2867</v>
      </c>
      <c r="E584" s="661" t="s">
        <v>584</v>
      </c>
      <c r="F584" s="662" t="s">
        <v>2869</v>
      </c>
      <c r="G584" s="661" t="s">
        <v>585</v>
      </c>
      <c r="H584" s="661" t="s">
        <v>1361</v>
      </c>
      <c r="I584" s="661" t="s">
        <v>1362</v>
      </c>
      <c r="J584" s="661" t="s">
        <v>1363</v>
      </c>
      <c r="K584" s="661" t="s">
        <v>1364</v>
      </c>
      <c r="L584" s="663">
        <v>47.180053981121524</v>
      </c>
      <c r="M584" s="663">
        <v>3</v>
      </c>
      <c r="N584" s="664">
        <v>141.54016194336458</v>
      </c>
    </row>
    <row r="585" spans="1:14" ht="14.4" customHeight="1" x14ac:dyDescent="0.3">
      <c r="A585" s="659" t="s">
        <v>561</v>
      </c>
      <c r="B585" s="660" t="s">
        <v>562</v>
      </c>
      <c r="C585" s="661" t="s">
        <v>578</v>
      </c>
      <c r="D585" s="662" t="s">
        <v>2867</v>
      </c>
      <c r="E585" s="661" t="s">
        <v>584</v>
      </c>
      <c r="F585" s="662" t="s">
        <v>2869</v>
      </c>
      <c r="G585" s="661" t="s">
        <v>585</v>
      </c>
      <c r="H585" s="661" t="s">
        <v>1369</v>
      </c>
      <c r="I585" s="661" t="s">
        <v>1370</v>
      </c>
      <c r="J585" s="661" t="s">
        <v>1371</v>
      </c>
      <c r="K585" s="661" t="s">
        <v>1372</v>
      </c>
      <c r="L585" s="663">
        <v>167.23017976467494</v>
      </c>
      <c r="M585" s="663">
        <v>1</v>
      </c>
      <c r="N585" s="664">
        <v>167.23017976467494</v>
      </c>
    </row>
    <row r="586" spans="1:14" ht="14.4" customHeight="1" x14ac:dyDescent="0.3">
      <c r="A586" s="659" t="s">
        <v>561</v>
      </c>
      <c r="B586" s="660" t="s">
        <v>562</v>
      </c>
      <c r="C586" s="661" t="s">
        <v>578</v>
      </c>
      <c r="D586" s="662" t="s">
        <v>2867</v>
      </c>
      <c r="E586" s="661" t="s">
        <v>584</v>
      </c>
      <c r="F586" s="662" t="s">
        <v>2869</v>
      </c>
      <c r="G586" s="661" t="s">
        <v>585</v>
      </c>
      <c r="H586" s="661" t="s">
        <v>2032</v>
      </c>
      <c r="I586" s="661" t="s">
        <v>2033</v>
      </c>
      <c r="J586" s="661" t="s">
        <v>2034</v>
      </c>
      <c r="K586" s="661" t="s">
        <v>2035</v>
      </c>
      <c r="L586" s="663">
        <v>227.10259943653369</v>
      </c>
      <c r="M586" s="663">
        <v>29</v>
      </c>
      <c r="N586" s="664">
        <v>6585.9753836594773</v>
      </c>
    </row>
    <row r="587" spans="1:14" ht="14.4" customHeight="1" x14ac:dyDescent="0.3">
      <c r="A587" s="659" t="s">
        <v>561</v>
      </c>
      <c r="B587" s="660" t="s">
        <v>562</v>
      </c>
      <c r="C587" s="661" t="s">
        <v>578</v>
      </c>
      <c r="D587" s="662" t="s">
        <v>2867</v>
      </c>
      <c r="E587" s="661" t="s">
        <v>584</v>
      </c>
      <c r="F587" s="662" t="s">
        <v>2869</v>
      </c>
      <c r="G587" s="661" t="s">
        <v>585</v>
      </c>
      <c r="H587" s="661" t="s">
        <v>1377</v>
      </c>
      <c r="I587" s="661" t="s">
        <v>237</v>
      </c>
      <c r="J587" s="661" t="s">
        <v>1378</v>
      </c>
      <c r="K587" s="661"/>
      <c r="L587" s="663">
        <v>643.03351614642133</v>
      </c>
      <c r="M587" s="663">
        <v>18</v>
      </c>
      <c r="N587" s="664">
        <v>11574.603290635585</v>
      </c>
    </row>
    <row r="588" spans="1:14" ht="14.4" customHeight="1" x14ac:dyDescent="0.3">
      <c r="A588" s="659" t="s">
        <v>561</v>
      </c>
      <c r="B588" s="660" t="s">
        <v>562</v>
      </c>
      <c r="C588" s="661" t="s">
        <v>578</v>
      </c>
      <c r="D588" s="662" t="s">
        <v>2867</v>
      </c>
      <c r="E588" s="661" t="s">
        <v>584</v>
      </c>
      <c r="F588" s="662" t="s">
        <v>2869</v>
      </c>
      <c r="G588" s="661" t="s">
        <v>585</v>
      </c>
      <c r="H588" s="661" t="s">
        <v>2036</v>
      </c>
      <c r="I588" s="661" t="s">
        <v>2037</v>
      </c>
      <c r="J588" s="661" t="s">
        <v>2038</v>
      </c>
      <c r="K588" s="661" t="s">
        <v>2039</v>
      </c>
      <c r="L588" s="663">
        <v>153.80336768717569</v>
      </c>
      <c r="M588" s="663">
        <v>61</v>
      </c>
      <c r="N588" s="664">
        <v>9382.0054289177169</v>
      </c>
    </row>
    <row r="589" spans="1:14" ht="14.4" customHeight="1" x14ac:dyDescent="0.3">
      <c r="A589" s="659" t="s">
        <v>561</v>
      </c>
      <c r="B589" s="660" t="s">
        <v>562</v>
      </c>
      <c r="C589" s="661" t="s">
        <v>578</v>
      </c>
      <c r="D589" s="662" t="s">
        <v>2867</v>
      </c>
      <c r="E589" s="661" t="s">
        <v>584</v>
      </c>
      <c r="F589" s="662" t="s">
        <v>2869</v>
      </c>
      <c r="G589" s="661" t="s">
        <v>585</v>
      </c>
      <c r="H589" s="661" t="s">
        <v>2040</v>
      </c>
      <c r="I589" s="661" t="s">
        <v>237</v>
      </c>
      <c r="J589" s="661" t="s">
        <v>2041</v>
      </c>
      <c r="K589" s="661"/>
      <c r="L589" s="663">
        <v>42.565055650292727</v>
      </c>
      <c r="M589" s="663">
        <v>40</v>
      </c>
      <c r="N589" s="664">
        <v>1702.602226011709</v>
      </c>
    </row>
    <row r="590" spans="1:14" ht="14.4" customHeight="1" x14ac:dyDescent="0.3">
      <c r="A590" s="659" t="s">
        <v>561</v>
      </c>
      <c r="B590" s="660" t="s">
        <v>562</v>
      </c>
      <c r="C590" s="661" t="s">
        <v>578</v>
      </c>
      <c r="D590" s="662" t="s">
        <v>2867</v>
      </c>
      <c r="E590" s="661" t="s">
        <v>584</v>
      </c>
      <c r="F590" s="662" t="s">
        <v>2869</v>
      </c>
      <c r="G590" s="661" t="s">
        <v>585</v>
      </c>
      <c r="H590" s="661" t="s">
        <v>2042</v>
      </c>
      <c r="I590" s="661" t="s">
        <v>237</v>
      </c>
      <c r="J590" s="661" t="s">
        <v>2043</v>
      </c>
      <c r="K590" s="661"/>
      <c r="L590" s="663">
        <v>68.465272350320134</v>
      </c>
      <c r="M590" s="663">
        <v>2</v>
      </c>
      <c r="N590" s="664">
        <v>136.93054470064027</v>
      </c>
    </row>
    <row r="591" spans="1:14" ht="14.4" customHeight="1" x14ac:dyDescent="0.3">
      <c r="A591" s="659" t="s">
        <v>561</v>
      </c>
      <c r="B591" s="660" t="s">
        <v>562</v>
      </c>
      <c r="C591" s="661" t="s">
        <v>578</v>
      </c>
      <c r="D591" s="662" t="s">
        <v>2867</v>
      </c>
      <c r="E591" s="661" t="s">
        <v>584</v>
      </c>
      <c r="F591" s="662" t="s">
        <v>2869</v>
      </c>
      <c r="G591" s="661" t="s">
        <v>585</v>
      </c>
      <c r="H591" s="661" t="s">
        <v>2044</v>
      </c>
      <c r="I591" s="661" t="s">
        <v>237</v>
      </c>
      <c r="J591" s="661" t="s">
        <v>2045</v>
      </c>
      <c r="K591" s="661"/>
      <c r="L591" s="663">
        <v>41.039999999999992</v>
      </c>
      <c r="M591" s="663">
        <v>6</v>
      </c>
      <c r="N591" s="664">
        <v>246.23999999999995</v>
      </c>
    </row>
    <row r="592" spans="1:14" ht="14.4" customHeight="1" x14ac:dyDescent="0.3">
      <c r="A592" s="659" t="s">
        <v>561</v>
      </c>
      <c r="B592" s="660" t="s">
        <v>562</v>
      </c>
      <c r="C592" s="661" t="s">
        <v>578</v>
      </c>
      <c r="D592" s="662" t="s">
        <v>2867</v>
      </c>
      <c r="E592" s="661" t="s">
        <v>584</v>
      </c>
      <c r="F592" s="662" t="s">
        <v>2869</v>
      </c>
      <c r="G592" s="661" t="s">
        <v>585</v>
      </c>
      <c r="H592" s="661" t="s">
        <v>761</v>
      </c>
      <c r="I592" s="661" t="s">
        <v>237</v>
      </c>
      <c r="J592" s="661" t="s">
        <v>762</v>
      </c>
      <c r="K592" s="661"/>
      <c r="L592" s="663">
        <v>196.65783860682626</v>
      </c>
      <c r="M592" s="663">
        <v>5</v>
      </c>
      <c r="N592" s="664">
        <v>983.28919303413136</v>
      </c>
    </row>
    <row r="593" spans="1:14" ht="14.4" customHeight="1" x14ac:dyDescent="0.3">
      <c r="A593" s="659" t="s">
        <v>561</v>
      </c>
      <c r="B593" s="660" t="s">
        <v>562</v>
      </c>
      <c r="C593" s="661" t="s">
        <v>578</v>
      </c>
      <c r="D593" s="662" t="s">
        <v>2867</v>
      </c>
      <c r="E593" s="661" t="s">
        <v>584</v>
      </c>
      <c r="F593" s="662" t="s">
        <v>2869</v>
      </c>
      <c r="G593" s="661" t="s">
        <v>585</v>
      </c>
      <c r="H593" s="661" t="s">
        <v>1381</v>
      </c>
      <c r="I593" s="661" t="s">
        <v>237</v>
      </c>
      <c r="J593" s="661" t="s">
        <v>1382</v>
      </c>
      <c r="K593" s="661"/>
      <c r="L593" s="663">
        <v>39.03103808928207</v>
      </c>
      <c r="M593" s="663">
        <v>47</v>
      </c>
      <c r="N593" s="664">
        <v>1834.4587901962573</v>
      </c>
    </row>
    <row r="594" spans="1:14" ht="14.4" customHeight="1" x14ac:dyDescent="0.3">
      <c r="A594" s="659" t="s">
        <v>561</v>
      </c>
      <c r="B594" s="660" t="s">
        <v>562</v>
      </c>
      <c r="C594" s="661" t="s">
        <v>578</v>
      </c>
      <c r="D594" s="662" t="s">
        <v>2867</v>
      </c>
      <c r="E594" s="661" t="s">
        <v>584</v>
      </c>
      <c r="F594" s="662" t="s">
        <v>2869</v>
      </c>
      <c r="G594" s="661" t="s">
        <v>585</v>
      </c>
      <c r="H594" s="661" t="s">
        <v>763</v>
      </c>
      <c r="I594" s="661" t="s">
        <v>237</v>
      </c>
      <c r="J594" s="661" t="s">
        <v>764</v>
      </c>
      <c r="K594" s="661"/>
      <c r="L594" s="663">
        <v>146.09800000000001</v>
      </c>
      <c r="M594" s="663">
        <v>5</v>
      </c>
      <c r="N594" s="664">
        <v>730.49</v>
      </c>
    </row>
    <row r="595" spans="1:14" ht="14.4" customHeight="1" x14ac:dyDescent="0.3">
      <c r="A595" s="659" t="s">
        <v>561</v>
      </c>
      <c r="B595" s="660" t="s">
        <v>562</v>
      </c>
      <c r="C595" s="661" t="s">
        <v>578</v>
      </c>
      <c r="D595" s="662" t="s">
        <v>2867</v>
      </c>
      <c r="E595" s="661" t="s">
        <v>584</v>
      </c>
      <c r="F595" s="662" t="s">
        <v>2869</v>
      </c>
      <c r="G595" s="661" t="s">
        <v>585</v>
      </c>
      <c r="H595" s="661" t="s">
        <v>765</v>
      </c>
      <c r="I595" s="661" t="s">
        <v>237</v>
      </c>
      <c r="J595" s="661" t="s">
        <v>766</v>
      </c>
      <c r="K595" s="661"/>
      <c r="L595" s="663">
        <v>99.662072232407382</v>
      </c>
      <c r="M595" s="663">
        <v>108</v>
      </c>
      <c r="N595" s="664">
        <v>10763.503801099998</v>
      </c>
    </row>
    <row r="596" spans="1:14" ht="14.4" customHeight="1" x14ac:dyDescent="0.3">
      <c r="A596" s="659" t="s">
        <v>561</v>
      </c>
      <c r="B596" s="660" t="s">
        <v>562</v>
      </c>
      <c r="C596" s="661" t="s">
        <v>578</v>
      </c>
      <c r="D596" s="662" t="s">
        <v>2867</v>
      </c>
      <c r="E596" s="661" t="s">
        <v>584</v>
      </c>
      <c r="F596" s="662" t="s">
        <v>2869</v>
      </c>
      <c r="G596" s="661" t="s">
        <v>585</v>
      </c>
      <c r="H596" s="661" t="s">
        <v>2046</v>
      </c>
      <c r="I596" s="661" t="s">
        <v>237</v>
      </c>
      <c r="J596" s="661" t="s">
        <v>2047</v>
      </c>
      <c r="K596" s="661"/>
      <c r="L596" s="663">
        <v>36.57</v>
      </c>
      <c r="M596" s="663">
        <v>1</v>
      </c>
      <c r="N596" s="664">
        <v>36.57</v>
      </c>
    </row>
    <row r="597" spans="1:14" ht="14.4" customHeight="1" x14ac:dyDescent="0.3">
      <c r="A597" s="659" t="s">
        <v>561</v>
      </c>
      <c r="B597" s="660" t="s">
        <v>562</v>
      </c>
      <c r="C597" s="661" t="s">
        <v>578</v>
      </c>
      <c r="D597" s="662" t="s">
        <v>2867</v>
      </c>
      <c r="E597" s="661" t="s">
        <v>584</v>
      </c>
      <c r="F597" s="662" t="s">
        <v>2869</v>
      </c>
      <c r="G597" s="661" t="s">
        <v>585</v>
      </c>
      <c r="H597" s="661" t="s">
        <v>2048</v>
      </c>
      <c r="I597" s="661" t="s">
        <v>2049</v>
      </c>
      <c r="J597" s="661" t="s">
        <v>1375</v>
      </c>
      <c r="K597" s="661" t="s">
        <v>2050</v>
      </c>
      <c r="L597" s="663">
        <v>59.380448674053241</v>
      </c>
      <c r="M597" s="663">
        <v>3</v>
      </c>
      <c r="N597" s="664">
        <v>178.14134602215972</v>
      </c>
    </row>
    <row r="598" spans="1:14" ht="14.4" customHeight="1" x14ac:dyDescent="0.3">
      <c r="A598" s="659" t="s">
        <v>561</v>
      </c>
      <c r="B598" s="660" t="s">
        <v>562</v>
      </c>
      <c r="C598" s="661" t="s">
        <v>578</v>
      </c>
      <c r="D598" s="662" t="s">
        <v>2867</v>
      </c>
      <c r="E598" s="661" t="s">
        <v>584</v>
      </c>
      <c r="F598" s="662" t="s">
        <v>2869</v>
      </c>
      <c r="G598" s="661" t="s">
        <v>585</v>
      </c>
      <c r="H598" s="661" t="s">
        <v>771</v>
      </c>
      <c r="I598" s="661" t="s">
        <v>772</v>
      </c>
      <c r="J598" s="661" t="s">
        <v>773</v>
      </c>
      <c r="K598" s="661" t="s">
        <v>774</v>
      </c>
      <c r="L598" s="663">
        <v>63.936769023981221</v>
      </c>
      <c r="M598" s="663">
        <v>3</v>
      </c>
      <c r="N598" s="664">
        <v>191.81030707194367</v>
      </c>
    </row>
    <row r="599" spans="1:14" ht="14.4" customHeight="1" x14ac:dyDescent="0.3">
      <c r="A599" s="659" t="s">
        <v>561</v>
      </c>
      <c r="B599" s="660" t="s">
        <v>562</v>
      </c>
      <c r="C599" s="661" t="s">
        <v>578</v>
      </c>
      <c r="D599" s="662" t="s">
        <v>2867</v>
      </c>
      <c r="E599" s="661" t="s">
        <v>584</v>
      </c>
      <c r="F599" s="662" t="s">
        <v>2869</v>
      </c>
      <c r="G599" s="661" t="s">
        <v>585</v>
      </c>
      <c r="H599" s="661" t="s">
        <v>2051</v>
      </c>
      <c r="I599" s="661" t="s">
        <v>2052</v>
      </c>
      <c r="J599" s="661" t="s">
        <v>2053</v>
      </c>
      <c r="K599" s="661" t="s">
        <v>2054</v>
      </c>
      <c r="L599" s="663">
        <v>97.899989878798905</v>
      </c>
      <c r="M599" s="663">
        <v>1</v>
      </c>
      <c r="N599" s="664">
        <v>97.899989878798905</v>
      </c>
    </row>
    <row r="600" spans="1:14" ht="14.4" customHeight="1" x14ac:dyDescent="0.3">
      <c r="A600" s="659" t="s">
        <v>561</v>
      </c>
      <c r="B600" s="660" t="s">
        <v>562</v>
      </c>
      <c r="C600" s="661" t="s">
        <v>578</v>
      </c>
      <c r="D600" s="662" t="s">
        <v>2867</v>
      </c>
      <c r="E600" s="661" t="s">
        <v>584</v>
      </c>
      <c r="F600" s="662" t="s">
        <v>2869</v>
      </c>
      <c r="G600" s="661" t="s">
        <v>585</v>
      </c>
      <c r="H600" s="661" t="s">
        <v>2055</v>
      </c>
      <c r="I600" s="661" t="s">
        <v>2056</v>
      </c>
      <c r="J600" s="661" t="s">
        <v>2057</v>
      </c>
      <c r="K600" s="661" t="s">
        <v>2058</v>
      </c>
      <c r="L600" s="663">
        <v>25.160240975012957</v>
      </c>
      <c r="M600" s="663">
        <v>2</v>
      </c>
      <c r="N600" s="664">
        <v>50.320481950025915</v>
      </c>
    </row>
    <row r="601" spans="1:14" ht="14.4" customHeight="1" x14ac:dyDescent="0.3">
      <c r="A601" s="659" t="s">
        <v>561</v>
      </c>
      <c r="B601" s="660" t="s">
        <v>562</v>
      </c>
      <c r="C601" s="661" t="s">
        <v>578</v>
      </c>
      <c r="D601" s="662" t="s">
        <v>2867</v>
      </c>
      <c r="E601" s="661" t="s">
        <v>584</v>
      </c>
      <c r="F601" s="662" t="s">
        <v>2869</v>
      </c>
      <c r="G601" s="661" t="s">
        <v>585</v>
      </c>
      <c r="H601" s="661" t="s">
        <v>1385</v>
      </c>
      <c r="I601" s="661" t="s">
        <v>237</v>
      </c>
      <c r="J601" s="661" t="s">
        <v>1386</v>
      </c>
      <c r="K601" s="661" t="s">
        <v>1387</v>
      </c>
      <c r="L601" s="663">
        <v>43.130855435317464</v>
      </c>
      <c r="M601" s="663">
        <v>11</v>
      </c>
      <c r="N601" s="664">
        <v>474.43940978849207</v>
      </c>
    </row>
    <row r="602" spans="1:14" ht="14.4" customHeight="1" x14ac:dyDescent="0.3">
      <c r="A602" s="659" t="s">
        <v>561</v>
      </c>
      <c r="B602" s="660" t="s">
        <v>562</v>
      </c>
      <c r="C602" s="661" t="s">
        <v>578</v>
      </c>
      <c r="D602" s="662" t="s">
        <v>2867</v>
      </c>
      <c r="E602" s="661" t="s">
        <v>584</v>
      </c>
      <c r="F602" s="662" t="s">
        <v>2869</v>
      </c>
      <c r="G602" s="661" t="s">
        <v>585</v>
      </c>
      <c r="H602" s="661" t="s">
        <v>1388</v>
      </c>
      <c r="I602" s="661" t="s">
        <v>1389</v>
      </c>
      <c r="J602" s="661" t="s">
        <v>1390</v>
      </c>
      <c r="K602" s="661" t="s">
        <v>1391</v>
      </c>
      <c r="L602" s="663">
        <v>118.72999999999999</v>
      </c>
      <c r="M602" s="663">
        <v>1</v>
      </c>
      <c r="N602" s="664">
        <v>118.72999999999999</v>
      </c>
    </row>
    <row r="603" spans="1:14" ht="14.4" customHeight="1" x14ac:dyDescent="0.3">
      <c r="A603" s="659" t="s">
        <v>561</v>
      </c>
      <c r="B603" s="660" t="s">
        <v>562</v>
      </c>
      <c r="C603" s="661" t="s">
        <v>578</v>
      </c>
      <c r="D603" s="662" t="s">
        <v>2867</v>
      </c>
      <c r="E603" s="661" t="s">
        <v>584</v>
      </c>
      <c r="F603" s="662" t="s">
        <v>2869</v>
      </c>
      <c r="G603" s="661" t="s">
        <v>585</v>
      </c>
      <c r="H603" s="661" t="s">
        <v>779</v>
      </c>
      <c r="I603" s="661" t="s">
        <v>780</v>
      </c>
      <c r="J603" s="661" t="s">
        <v>781</v>
      </c>
      <c r="K603" s="661" t="s">
        <v>782</v>
      </c>
      <c r="L603" s="663">
        <v>37.630000000000003</v>
      </c>
      <c r="M603" s="663">
        <v>2</v>
      </c>
      <c r="N603" s="664">
        <v>75.260000000000005</v>
      </c>
    </row>
    <row r="604" spans="1:14" ht="14.4" customHeight="1" x14ac:dyDescent="0.3">
      <c r="A604" s="659" t="s">
        <v>561</v>
      </c>
      <c r="B604" s="660" t="s">
        <v>562</v>
      </c>
      <c r="C604" s="661" t="s">
        <v>578</v>
      </c>
      <c r="D604" s="662" t="s">
        <v>2867</v>
      </c>
      <c r="E604" s="661" t="s">
        <v>584</v>
      </c>
      <c r="F604" s="662" t="s">
        <v>2869</v>
      </c>
      <c r="G604" s="661" t="s">
        <v>585</v>
      </c>
      <c r="H604" s="661" t="s">
        <v>2059</v>
      </c>
      <c r="I604" s="661" t="s">
        <v>2060</v>
      </c>
      <c r="J604" s="661" t="s">
        <v>2061</v>
      </c>
      <c r="K604" s="661" t="s">
        <v>2062</v>
      </c>
      <c r="L604" s="663">
        <v>42.42</v>
      </c>
      <c r="M604" s="663">
        <v>6</v>
      </c>
      <c r="N604" s="664">
        <v>254.52</v>
      </c>
    </row>
    <row r="605" spans="1:14" ht="14.4" customHeight="1" x14ac:dyDescent="0.3">
      <c r="A605" s="659" t="s">
        <v>561</v>
      </c>
      <c r="B605" s="660" t="s">
        <v>562</v>
      </c>
      <c r="C605" s="661" t="s">
        <v>578</v>
      </c>
      <c r="D605" s="662" t="s">
        <v>2867</v>
      </c>
      <c r="E605" s="661" t="s">
        <v>584</v>
      </c>
      <c r="F605" s="662" t="s">
        <v>2869</v>
      </c>
      <c r="G605" s="661" t="s">
        <v>585</v>
      </c>
      <c r="H605" s="661" t="s">
        <v>783</v>
      </c>
      <c r="I605" s="661" t="s">
        <v>784</v>
      </c>
      <c r="J605" s="661" t="s">
        <v>785</v>
      </c>
      <c r="K605" s="661" t="s">
        <v>786</v>
      </c>
      <c r="L605" s="663">
        <v>76.860647491731328</v>
      </c>
      <c r="M605" s="663">
        <v>16</v>
      </c>
      <c r="N605" s="664">
        <v>1229.7703598677012</v>
      </c>
    </row>
    <row r="606" spans="1:14" ht="14.4" customHeight="1" x14ac:dyDescent="0.3">
      <c r="A606" s="659" t="s">
        <v>561</v>
      </c>
      <c r="B606" s="660" t="s">
        <v>562</v>
      </c>
      <c r="C606" s="661" t="s">
        <v>578</v>
      </c>
      <c r="D606" s="662" t="s">
        <v>2867</v>
      </c>
      <c r="E606" s="661" t="s">
        <v>584</v>
      </c>
      <c r="F606" s="662" t="s">
        <v>2869</v>
      </c>
      <c r="G606" s="661" t="s">
        <v>585</v>
      </c>
      <c r="H606" s="661" t="s">
        <v>2063</v>
      </c>
      <c r="I606" s="661" t="s">
        <v>2064</v>
      </c>
      <c r="J606" s="661" t="s">
        <v>785</v>
      </c>
      <c r="K606" s="661" t="s">
        <v>2065</v>
      </c>
      <c r="L606" s="663">
        <v>36.028348257287796</v>
      </c>
      <c r="M606" s="663">
        <v>12</v>
      </c>
      <c r="N606" s="664">
        <v>432.34017908745352</v>
      </c>
    </row>
    <row r="607" spans="1:14" ht="14.4" customHeight="1" x14ac:dyDescent="0.3">
      <c r="A607" s="659" t="s">
        <v>561</v>
      </c>
      <c r="B607" s="660" t="s">
        <v>562</v>
      </c>
      <c r="C607" s="661" t="s">
        <v>578</v>
      </c>
      <c r="D607" s="662" t="s">
        <v>2867</v>
      </c>
      <c r="E607" s="661" t="s">
        <v>584</v>
      </c>
      <c r="F607" s="662" t="s">
        <v>2869</v>
      </c>
      <c r="G607" s="661" t="s">
        <v>585</v>
      </c>
      <c r="H607" s="661" t="s">
        <v>2066</v>
      </c>
      <c r="I607" s="661" t="s">
        <v>2067</v>
      </c>
      <c r="J607" s="661" t="s">
        <v>2068</v>
      </c>
      <c r="K607" s="661" t="s">
        <v>2069</v>
      </c>
      <c r="L607" s="663">
        <v>72.050690073516833</v>
      </c>
      <c r="M607" s="663">
        <v>2</v>
      </c>
      <c r="N607" s="664">
        <v>144.10138014703367</v>
      </c>
    </row>
    <row r="608" spans="1:14" ht="14.4" customHeight="1" x14ac:dyDescent="0.3">
      <c r="A608" s="659" t="s">
        <v>561</v>
      </c>
      <c r="B608" s="660" t="s">
        <v>562</v>
      </c>
      <c r="C608" s="661" t="s">
        <v>578</v>
      </c>
      <c r="D608" s="662" t="s">
        <v>2867</v>
      </c>
      <c r="E608" s="661" t="s">
        <v>584</v>
      </c>
      <c r="F608" s="662" t="s">
        <v>2869</v>
      </c>
      <c r="G608" s="661" t="s">
        <v>585</v>
      </c>
      <c r="H608" s="661" t="s">
        <v>787</v>
      </c>
      <c r="I608" s="661" t="s">
        <v>788</v>
      </c>
      <c r="J608" s="661" t="s">
        <v>789</v>
      </c>
      <c r="K608" s="661" t="s">
        <v>790</v>
      </c>
      <c r="L608" s="663">
        <v>61.379989394184015</v>
      </c>
      <c r="M608" s="663">
        <v>15</v>
      </c>
      <c r="N608" s="664">
        <v>920.69984091276024</v>
      </c>
    </row>
    <row r="609" spans="1:14" ht="14.4" customHeight="1" x14ac:dyDescent="0.3">
      <c r="A609" s="659" t="s">
        <v>561</v>
      </c>
      <c r="B609" s="660" t="s">
        <v>562</v>
      </c>
      <c r="C609" s="661" t="s">
        <v>578</v>
      </c>
      <c r="D609" s="662" t="s">
        <v>2867</v>
      </c>
      <c r="E609" s="661" t="s">
        <v>584</v>
      </c>
      <c r="F609" s="662" t="s">
        <v>2869</v>
      </c>
      <c r="G609" s="661" t="s">
        <v>585</v>
      </c>
      <c r="H609" s="661" t="s">
        <v>791</v>
      </c>
      <c r="I609" s="661" t="s">
        <v>237</v>
      </c>
      <c r="J609" s="661" t="s">
        <v>792</v>
      </c>
      <c r="K609" s="661"/>
      <c r="L609" s="663">
        <v>58.42696457195899</v>
      </c>
      <c r="M609" s="663">
        <v>49</v>
      </c>
      <c r="N609" s="664">
        <v>2862.9212640259907</v>
      </c>
    </row>
    <row r="610" spans="1:14" ht="14.4" customHeight="1" x14ac:dyDescent="0.3">
      <c r="A610" s="659" t="s">
        <v>561</v>
      </c>
      <c r="B610" s="660" t="s">
        <v>562</v>
      </c>
      <c r="C610" s="661" t="s">
        <v>578</v>
      </c>
      <c r="D610" s="662" t="s">
        <v>2867</v>
      </c>
      <c r="E610" s="661" t="s">
        <v>584</v>
      </c>
      <c r="F610" s="662" t="s">
        <v>2869</v>
      </c>
      <c r="G610" s="661" t="s">
        <v>585</v>
      </c>
      <c r="H610" s="661" t="s">
        <v>1396</v>
      </c>
      <c r="I610" s="661" t="s">
        <v>1397</v>
      </c>
      <c r="J610" s="661" t="s">
        <v>755</v>
      </c>
      <c r="K610" s="661" t="s">
        <v>1398</v>
      </c>
      <c r="L610" s="663">
        <v>179.91662812026095</v>
      </c>
      <c r="M610" s="663">
        <v>3</v>
      </c>
      <c r="N610" s="664">
        <v>539.74988436078286</v>
      </c>
    </row>
    <row r="611" spans="1:14" ht="14.4" customHeight="1" x14ac:dyDescent="0.3">
      <c r="A611" s="659" t="s">
        <v>561</v>
      </c>
      <c r="B611" s="660" t="s">
        <v>562</v>
      </c>
      <c r="C611" s="661" t="s">
        <v>578</v>
      </c>
      <c r="D611" s="662" t="s">
        <v>2867</v>
      </c>
      <c r="E611" s="661" t="s">
        <v>584</v>
      </c>
      <c r="F611" s="662" t="s">
        <v>2869</v>
      </c>
      <c r="G611" s="661" t="s">
        <v>585</v>
      </c>
      <c r="H611" s="661" t="s">
        <v>793</v>
      </c>
      <c r="I611" s="661" t="s">
        <v>794</v>
      </c>
      <c r="J611" s="661" t="s">
        <v>795</v>
      </c>
      <c r="K611" s="661" t="s">
        <v>796</v>
      </c>
      <c r="L611" s="663">
        <v>19.106622230594979</v>
      </c>
      <c r="M611" s="663">
        <v>9</v>
      </c>
      <c r="N611" s="664">
        <v>171.95960007535481</v>
      </c>
    </row>
    <row r="612" spans="1:14" ht="14.4" customHeight="1" x14ac:dyDescent="0.3">
      <c r="A612" s="659" t="s">
        <v>561</v>
      </c>
      <c r="B612" s="660" t="s">
        <v>562</v>
      </c>
      <c r="C612" s="661" t="s">
        <v>578</v>
      </c>
      <c r="D612" s="662" t="s">
        <v>2867</v>
      </c>
      <c r="E612" s="661" t="s">
        <v>584</v>
      </c>
      <c r="F612" s="662" t="s">
        <v>2869</v>
      </c>
      <c r="G612" s="661" t="s">
        <v>585</v>
      </c>
      <c r="H612" s="661" t="s">
        <v>1402</v>
      </c>
      <c r="I612" s="661" t="s">
        <v>1403</v>
      </c>
      <c r="J612" s="661" t="s">
        <v>795</v>
      </c>
      <c r="K612" s="661" t="s">
        <v>1404</v>
      </c>
      <c r="L612" s="663">
        <v>28.115329394612075</v>
      </c>
      <c r="M612" s="663">
        <v>45</v>
      </c>
      <c r="N612" s="664">
        <v>1265.1898227575434</v>
      </c>
    </row>
    <row r="613" spans="1:14" ht="14.4" customHeight="1" x14ac:dyDescent="0.3">
      <c r="A613" s="659" t="s">
        <v>561</v>
      </c>
      <c r="B613" s="660" t="s">
        <v>562</v>
      </c>
      <c r="C613" s="661" t="s">
        <v>578</v>
      </c>
      <c r="D613" s="662" t="s">
        <v>2867</v>
      </c>
      <c r="E613" s="661" t="s">
        <v>584</v>
      </c>
      <c r="F613" s="662" t="s">
        <v>2869</v>
      </c>
      <c r="G613" s="661" t="s">
        <v>585</v>
      </c>
      <c r="H613" s="661" t="s">
        <v>2070</v>
      </c>
      <c r="I613" s="661" t="s">
        <v>2071</v>
      </c>
      <c r="J613" s="661" t="s">
        <v>2072</v>
      </c>
      <c r="K613" s="661" t="s">
        <v>2073</v>
      </c>
      <c r="L613" s="663">
        <v>42.76</v>
      </c>
      <c r="M613" s="663">
        <v>2</v>
      </c>
      <c r="N613" s="664">
        <v>85.52</v>
      </c>
    </row>
    <row r="614" spans="1:14" ht="14.4" customHeight="1" x14ac:dyDescent="0.3">
      <c r="A614" s="659" t="s">
        <v>561</v>
      </c>
      <c r="B614" s="660" t="s">
        <v>562</v>
      </c>
      <c r="C614" s="661" t="s">
        <v>578</v>
      </c>
      <c r="D614" s="662" t="s">
        <v>2867</v>
      </c>
      <c r="E614" s="661" t="s">
        <v>584</v>
      </c>
      <c r="F614" s="662" t="s">
        <v>2869</v>
      </c>
      <c r="G614" s="661" t="s">
        <v>585</v>
      </c>
      <c r="H614" s="661" t="s">
        <v>2074</v>
      </c>
      <c r="I614" s="661" t="s">
        <v>237</v>
      </c>
      <c r="J614" s="661" t="s">
        <v>2075</v>
      </c>
      <c r="K614" s="661"/>
      <c r="L614" s="663">
        <v>43.52000000000001</v>
      </c>
      <c r="M614" s="663">
        <v>3</v>
      </c>
      <c r="N614" s="664">
        <v>130.56000000000003</v>
      </c>
    </row>
    <row r="615" spans="1:14" ht="14.4" customHeight="1" x14ac:dyDescent="0.3">
      <c r="A615" s="659" t="s">
        <v>561</v>
      </c>
      <c r="B615" s="660" t="s">
        <v>562</v>
      </c>
      <c r="C615" s="661" t="s">
        <v>578</v>
      </c>
      <c r="D615" s="662" t="s">
        <v>2867</v>
      </c>
      <c r="E615" s="661" t="s">
        <v>584</v>
      </c>
      <c r="F615" s="662" t="s">
        <v>2869</v>
      </c>
      <c r="G615" s="661" t="s">
        <v>585</v>
      </c>
      <c r="H615" s="661" t="s">
        <v>2076</v>
      </c>
      <c r="I615" s="661" t="s">
        <v>237</v>
      </c>
      <c r="J615" s="661" t="s">
        <v>2077</v>
      </c>
      <c r="K615" s="661" t="s">
        <v>2078</v>
      </c>
      <c r="L615" s="663">
        <v>177.07124999999999</v>
      </c>
      <c r="M615" s="663">
        <v>1</v>
      </c>
      <c r="N615" s="664">
        <v>177.07124999999999</v>
      </c>
    </row>
    <row r="616" spans="1:14" ht="14.4" customHeight="1" x14ac:dyDescent="0.3">
      <c r="A616" s="659" t="s">
        <v>561</v>
      </c>
      <c r="B616" s="660" t="s">
        <v>562</v>
      </c>
      <c r="C616" s="661" t="s">
        <v>578</v>
      </c>
      <c r="D616" s="662" t="s">
        <v>2867</v>
      </c>
      <c r="E616" s="661" t="s">
        <v>584</v>
      </c>
      <c r="F616" s="662" t="s">
        <v>2869</v>
      </c>
      <c r="G616" s="661" t="s">
        <v>585</v>
      </c>
      <c r="H616" s="661" t="s">
        <v>801</v>
      </c>
      <c r="I616" s="661" t="s">
        <v>802</v>
      </c>
      <c r="J616" s="661" t="s">
        <v>803</v>
      </c>
      <c r="K616" s="661" t="s">
        <v>804</v>
      </c>
      <c r="L616" s="663">
        <v>215.79124531355976</v>
      </c>
      <c r="M616" s="663">
        <v>11</v>
      </c>
      <c r="N616" s="664">
        <v>2373.7036984491574</v>
      </c>
    </row>
    <row r="617" spans="1:14" ht="14.4" customHeight="1" x14ac:dyDescent="0.3">
      <c r="A617" s="659" t="s">
        <v>561</v>
      </c>
      <c r="B617" s="660" t="s">
        <v>562</v>
      </c>
      <c r="C617" s="661" t="s">
        <v>578</v>
      </c>
      <c r="D617" s="662" t="s">
        <v>2867</v>
      </c>
      <c r="E617" s="661" t="s">
        <v>584</v>
      </c>
      <c r="F617" s="662" t="s">
        <v>2869</v>
      </c>
      <c r="G617" s="661" t="s">
        <v>585</v>
      </c>
      <c r="H617" s="661" t="s">
        <v>2079</v>
      </c>
      <c r="I617" s="661" t="s">
        <v>237</v>
      </c>
      <c r="J617" s="661" t="s">
        <v>2080</v>
      </c>
      <c r="K617" s="661"/>
      <c r="L617" s="663">
        <v>192.24317817871741</v>
      </c>
      <c r="M617" s="663">
        <v>10</v>
      </c>
      <c r="N617" s="664">
        <v>1922.431781787174</v>
      </c>
    </row>
    <row r="618" spans="1:14" ht="14.4" customHeight="1" x14ac:dyDescent="0.3">
      <c r="A618" s="659" t="s">
        <v>561</v>
      </c>
      <c r="B618" s="660" t="s">
        <v>562</v>
      </c>
      <c r="C618" s="661" t="s">
        <v>578</v>
      </c>
      <c r="D618" s="662" t="s">
        <v>2867</v>
      </c>
      <c r="E618" s="661" t="s">
        <v>584</v>
      </c>
      <c r="F618" s="662" t="s">
        <v>2869</v>
      </c>
      <c r="G618" s="661" t="s">
        <v>585</v>
      </c>
      <c r="H618" s="661" t="s">
        <v>2081</v>
      </c>
      <c r="I618" s="661" t="s">
        <v>237</v>
      </c>
      <c r="J618" s="661" t="s">
        <v>2082</v>
      </c>
      <c r="K618" s="661"/>
      <c r="L618" s="663">
        <v>35.651918389573659</v>
      </c>
      <c r="M618" s="663">
        <v>6</v>
      </c>
      <c r="N618" s="664">
        <v>213.91151033744197</v>
      </c>
    </row>
    <row r="619" spans="1:14" ht="14.4" customHeight="1" x14ac:dyDescent="0.3">
      <c r="A619" s="659" t="s">
        <v>561</v>
      </c>
      <c r="B619" s="660" t="s">
        <v>562</v>
      </c>
      <c r="C619" s="661" t="s">
        <v>578</v>
      </c>
      <c r="D619" s="662" t="s">
        <v>2867</v>
      </c>
      <c r="E619" s="661" t="s">
        <v>584</v>
      </c>
      <c r="F619" s="662" t="s">
        <v>2869</v>
      </c>
      <c r="G619" s="661" t="s">
        <v>585</v>
      </c>
      <c r="H619" s="661" t="s">
        <v>805</v>
      </c>
      <c r="I619" s="661" t="s">
        <v>237</v>
      </c>
      <c r="J619" s="661" t="s">
        <v>806</v>
      </c>
      <c r="K619" s="661"/>
      <c r="L619" s="663">
        <v>160.54656425872867</v>
      </c>
      <c r="M619" s="663">
        <v>6</v>
      </c>
      <c r="N619" s="664">
        <v>963.27938555237199</v>
      </c>
    </row>
    <row r="620" spans="1:14" ht="14.4" customHeight="1" x14ac:dyDescent="0.3">
      <c r="A620" s="659" t="s">
        <v>561</v>
      </c>
      <c r="B620" s="660" t="s">
        <v>562</v>
      </c>
      <c r="C620" s="661" t="s">
        <v>578</v>
      </c>
      <c r="D620" s="662" t="s">
        <v>2867</v>
      </c>
      <c r="E620" s="661" t="s">
        <v>584</v>
      </c>
      <c r="F620" s="662" t="s">
        <v>2869</v>
      </c>
      <c r="G620" s="661" t="s">
        <v>585</v>
      </c>
      <c r="H620" s="661" t="s">
        <v>807</v>
      </c>
      <c r="I620" s="661" t="s">
        <v>237</v>
      </c>
      <c r="J620" s="661" t="s">
        <v>808</v>
      </c>
      <c r="K620" s="661"/>
      <c r="L620" s="663">
        <v>99.376807204540157</v>
      </c>
      <c r="M620" s="663">
        <v>53</v>
      </c>
      <c r="N620" s="664">
        <v>5266.9707818406287</v>
      </c>
    </row>
    <row r="621" spans="1:14" ht="14.4" customHeight="1" x14ac:dyDescent="0.3">
      <c r="A621" s="659" t="s">
        <v>561</v>
      </c>
      <c r="B621" s="660" t="s">
        <v>562</v>
      </c>
      <c r="C621" s="661" t="s">
        <v>578</v>
      </c>
      <c r="D621" s="662" t="s">
        <v>2867</v>
      </c>
      <c r="E621" s="661" t="s">
        <v>584</v>
      </c>
      <c r="F621" s="662" t="s">
        <v>2869</v>
      </c>
      <c r="G621" s="661" t="s">
        <v>585</v>
      </c>
      <c r="H621" s="661" t="s">
        <v>2083</v>
      </c>
      <c r="I621" s="661" t="s">
        <v>2083</v>
      </c>
      <c r="J621" s="661" t="s">
        <v>587</v>
      </c>
      <c r="K621" s="661" t="s">
        <v>2084</v>
      </c>
      <c r="L621" s="663">
        <v>201.25</v>
      </c>
      <c r="M621" s="663">
        <v>28</v>
      </c>
      <c r="N621" s="664">
        <v>5635</v>
      </c>
    </row>
    <row r="622" spans="1:14" ht="14.4" customHeight="1" x14ac:dyDescent="0.3">
      <c r="A622" s="659" t="s">
        <v>561</v>
      </c>
      <c r="B622" s="660" t="s">
        <v>562</v>
      </c>
      <c r="C622" s="661" t="s">
        <v>578</v>
      </c>
      <c r="D622" s="662" t="s">
        <v>2867</v>
      </c>
      <c r="E622" s="661" t="s">
        <v>584</v>
      </c>
      <c r="F622" s="662" t="s">
        <v>2869</v>
      </c>
      <c r="G622" s="661" t="s">
        <v>585</v>
      </c>
      <c r="H622" s="661" t="s">
        <v>2085</v>
      </c>
      <c r="I622" s="661" t="s">
        <v>2086</v>
      </c>
      <c r="J622" s="661" t="s">
        <v>2087</v>
      </c>
      <c r="K622" s="661" t="s">
        <v>2088</v>
      </c>
      <c r="L622" s="663">
        <v>69.149999999999991</v>
      </c>
      <c r="M622" s="663">
        <v>3</v>
      </c>
      <c r="N622" s="664">
        <v>207.44999999999996</v>
      </c>
    </row>
    <row r="623" spans="1:14" ht="14.4" customHeight="1" x14ac:dyDescent="0.3">
      <c r="A623" s="659" t="s">
        <v>561</v>
      </c>
      <c r="B623" s="660" t="s">
        <v>562</v>
      </c>
      <c r="C623" s="661" t="s">
        <v>578</v>
      </c>
      <c r="D623" s="662" t="s">
        <v>2867</v>
      </c>
      <c r="E623" s="661" t="s">
        <v>584</v>
      </c>
      <c r="F623" s="662" t="s">
        <v>2869</v>
      </c>
      <c r="G623" s="661" t="s">
        <v>585</v>
      </c>
      <c r="H623" s="661" t="s">
        <v>809</v>
      </c>
      <c r="I623" s="661" t="s">
        <v>810</v>
      </c>
      <c r="J623" s="661" t="s">
        <v>811</v>
      </c>
      <c r="K623" s="661" t="s">
        <v>812</v>
      </c>
      <c r="L623" s="663">
        <v>43.286355014710644</v>
      </c>
      <c r="M623" s="663">
        <v>25</v>
      </c>
      <c r="N623" s="664">
        <v>1082.1588753677661</v>
      </c>
    </row>
    <row r="624" spans="1:14" ht="14.4" customHeight="1" x14ac:dyDescent="0.3">
      <c r="A624" s="659" t="s">
        <v>561</v>
      </c>
      <c r="B624" s="660" t="s">
        <v>562</v>
      </c>
      <c r="C624" s="661" t="s">
        <v>578</v>
      </c>
      <c r="D624" s="662" t="s">
        <v>2867</v>
      </c>
      <c r="E624" s="661" t="s">
        <v>584</v>
      </c>
      <c r="F624" s="662" t="s">
        <v>2869</v>
      </c>
      <c r="G624" s="661" t="s">
        <v>585</v>
      </c>
      <c r="H624" s="661" t="s">
        <v>813</v>
      </c>
      <c r="I624" s="661" t="s">
        <v>814</v>
      </c>
      <c r="J624" s="661" t="s">
        <v>815</v>
      </c>
      <c r="K624" s="661" t="s">
        <v>601</v>
      </c>
      <c r="L624" s="663">
        <v>58.465901380026509</v>
      </c>
      <c r="M624" s="663">
        <v>65</v>
      </c>
      <c r="N624" s="664">
        <v>3800.283589701723</v>
      </c>
    </row>
    <row r="625" spans="1:14" ht="14.4" customHeight="1" x14ac:dyDescent="0.3">
      <c r="A625" s="659" t="s">
        <v>561</v>
      </c>
      <c r="B625" s="660" t="s">
        <v>562</v>
      </c>
      <c r="C625" s="661" t="s">
        <v>578</v>
      </c>
      <c r="D625" s="662" t="s">
        <v>2867</v>
      </c>
      <c r="E625" s="661" t="s">
        <v>584</v>
      </c>
      <c r="F625" s="662" t="s">
        <v>2869</v>
      </c>
      <c r="G625" s="661" t="s">
        <v>585</v>
      </c>
      <c r="H625" s="661" t="s">
        <v>2089</v>
      </c>
      <c r="I625" s="661" t="s">
        <v>2090</v>
      </c>
      <c r="J625" s="661" t="s">
        <v>2091</v>
      </c>
      <c r="K625" s="661" t="s">
        <v>1241</v>
      </c>
      <c r="L625" s="663">
        <v>125.04618503984648</v>
      </c>
      <c r="M625" s="663">
        <v>1300</v>
      </c>
      <c r="N625" s="664">
        <v>162560.04055180043</v>
      </c>
    </row>
    <row r="626" spans="1:14" ht="14.4" customHeight="1" x14ac:dyDescent="0.3">
      <c r="A626" s="659" t="s">
        <v>561</v>
      </c>
      <c r="B626" s="660" t="s">
        <v>562</v>
      </c>
      <c r="C626" s="661" t="s">
        <v>578</v>
      </c>
      <c r="D626" s="662" t="s">
        <v>2867</v>
      </c>
      <c r="E626" s="661" t="s">
        <v>584</v>
      </c>
      <c r="F626" s="662" t="s">
        <v>2869</v>
      </c>
      <c r="G626" s="661" t="s">
        <v>585</v>
      </c>
      <c r="H626" s="661" t="s">
        <v>1420</v>
      </c>
      <c r="I626" s="661" t="s">
        <v>1421</v>
      </c>
      <c r="J626" s="661" t="s">
        <v>1422</v>
      </c>
      <c r="K626" s="661" t="s">
        <v>879</v>
      </c>
      <c r="L626" s="663">
        <v>63.080000000000005</v>
      </c>
      <c r="M626" s="663">
        <v>23</v>
      </c>
      <c r="N626" s="664">
        <v>1450.8400000000001</v>
      </c>
    </row>
    <row r="627" spans="1:14" ht="14.4" customHeight="1" x14ac:dyDescent="0.3">
      <c r="A627" s="659" t="s">
        <v>561</v>
      </c>
      <c r="B627" s="660" t="s">
        <v>562</v>
      </c>
      <c r="C627" s="661" t="s">
        <v>578</v>
      </c>
      <c r="D627" s="662" t="s">
        <v>2867</v>
      </c>
      <c r="E627" s="661" t="s">
        <v>584</v>
      </c>
      <c r="F627" s="662" t="s">
        <v>2869</v>
      </c>
      <c r="G627" s="661" t="s">
        <v>585</v>
      </c>
      <c r="H627" s="661" t="s">
        <v>2092</v>
      </c>
      <c r="I627" s="661" t="s">
        <v>2093</v>
      </c>
      <c r="J627" s="661" t="s">
        <v>2094</v>
      </c>
      <c r="K627" s="661" t="s">
        <v>2095</v>
      </c>
      <c r="L627" s="663">
        <v>58.322293504319575</v>
      </c>
      <c r="M627" s="663">
        <v>110</v>
      </c>
      <c r="N627" s="664">
        <v>6415.4522854751531</v>
      </c>
    </row>
    <row r="628" spans="1:14" ht="14.4" customHeight="1" x14ac:dyDescent="0.3">
      <c r="A628" s="659" t="s">
        <v>561</v>
      </c>
      <c r="B628" s="660" t="s">
        <v>562</v>
      </c>
      <c r="C628" s="661" t="s">
        <v>578</v>
      </c>
      <c r="D628" s="662" t="s">
        <v>2867</v>
      </c>
      <c r="E628" s="661" t="s">
        <v>584</v>
      </c>
      <c r="F628" s="662" t="s">
        <v>2869</v>
      </c>
      <c r="G628" s="661" t="s">
        <v>585</v>
      </c>
      <c r="H628" s="661" t="s">
        <v>820</v>
      </c>
      <c r="I628" s="661" t="s">
        <v>821</v>
      </c>
      <c r="J628" s="661" t="s">
        <v>822</v>
      </c>
      <c r="K628" s="661" t="s">
        <v>823</v>
      </c>
      <c r="L628" s="663">
        <v>112.48999999999998</v>
      </c>
      <c r="M628" s="663">
        <v>2</v>
      </c>
      <c r="N628" s="664">
        <v>224.97999999999996</v>
      </c>
    </row>
    <row r="629" spans="1:14" ht="14.4" customHeight="1" x14ac:dyDescent="0.3">
      <c r="A629" s="659" t="s">
        <v>561</v>
      </c>
      <c r="B629" s="660" t="s">
        <v>562</v>
      </c>
      <c r="C629" s="661" t="s">
        <v>578</v>
      </c>
      <c r="D629" s="662" t="s">
        <v>2867</v>
      </c>
      <c r="E629" s="661" t="s">
        <v>584</v>
      </c>
      <c r="F629" s="662" t="s">
        <v>2869</v>
      </c>
      <c r="G629" s="661" t="s">
        <v>585</v>
      </c>
      <c r="H629" s="661" t="s">
        <v>824</v>
      </c>
      <c r="I629" s="661" t="s">
        <v>825</v>
      </c>
      <c r="J629" s="661" t="s">
        <v>826</v>
      </c>
      <c r="K629" s="661" t="s">
        <v>827</v>
      </c>
      <c r="L629" s="663">
        <v>703.61737842510342</v>
      </c>
      <c r="M629" s="663">
        <v>8</v>
      </c>
      <c r="N629" s="664">
        <v>5628.9390274008274</v>
      </c>
    </row>
    <row r="630" spans="1:14" ht="14.4" customHeight="1" x14ac:dyDescent="0.3">
      <c r="A630" s="659" t="s">
        <v>561</v>
      </c>
      <c r="B630" s="660" t="s">
        <v>562</v>
      </c>
      <c r="C630" s="661" t="s">
        <v>578</v>
      </c>
      <c r="D630" s="662" t="s">
        <v>2867</v>
      </c>
      <c r="E630" s="661" t="s">
        <v>584</v>
      </c>
      <c r="F630" s="662" t="s">
        <v>2869</v>
      </c>
      <c r="G630" s="661" t="s">
        <v>585</v>
      </c>
      <c r="H630" s="661" t="s">
        <v>2096</v>
      </c>
      <c r="I630" s="661" t="s">
        <v>2097</v>
      </c>
      <c r="J630" s="661" t="s">
        <v>747</v>
      </c>
      <c r="K630" s="661" t="s">
        <v>2098</v>
      </c>
      <c r="L630" s="663">
        <v>74.930230574214519</v>
      </c>
      <c r="M630" s="663">
        <v>1</v>
      </c>
      <c r="N630" s="664">
        <v>74.930230574214519</v>
      </c>
    </row>
    <row r="631" spans="1:14" ht="14.4" customHeight="1" x14ac:dyDescent="0.3">
      <c r="A631" s="659" t="s">
        <v>561</v>
      </c>
      <c r="B631" s="660" t="s">
        <v>562</v>
      </c>
      <c r="C631" s="661" t="s">
        <v>578</v>
      </c>
      <c r="D631" s="662" t="s">
        <v>2867</v>
      </c>
      <c r="E631" s="661" t="s">
        <v>584</v>
      </c>
      <c r="F631" s="662" t="s">
        <v>2869</v>
      </c>
      <c r="G631" s="661" t="s">
        <v>585</v>
      </c>
      <c r="H631" s="661" t="s">
        <v>828</v>
      </c>
      <c r="I631" s="661" t="s">
        <v>829</v>
      </c>
      <c r="J631" s="661" t="s">
        <v>830</v>
      </c>
      <c r="K631" s="661" t="s">
        <v>831</v>
      </c>
      <c r="L631" s="663">
        <v>1665.2</v>
      </c>
      <c r="M631" s="663">
        <v>2</v>
      </c>
      <c r="N631" s="664">
        <v>3330.4</v>
      </c>
    </row>
    <row r="632" spans="1:14" ht="14.4" customHeight="1" x14ac:dyDescent="0.3">
      <c r="A632" s="659" t="s">
        <v>561</v>
      </c>
      <c r="B632" s="660" t="s">
        <v>562</v>
      </c>
      <c r="C632" s="661" t="s">
        <v>578</v>
      </c>
      <c r="D632" s="662" t="s">
        <v>2867</v>
      </c>
      <c r="E632" s="661" t="s">
        <v>584</v>
      </c>
      <c r="F632" s="662" t="s">
        <v>2869</v>
      </c>
      <c r="G632" s="661" t="s">
        <v>585</v>
      </c>
      <c r="H632" s="661" t="s">
        <v>1431</v>
      </c>
      <c r="I632" s="661" t="s">
        <v>1432</v>
      </c>
      <c r="J632" s="661" t="s">
        <v>1433</v>
      </c>
      <c r="K632" s="661" t="s">
        <v>1434</v>
      </c>
      <c r="L632" s="663">
        <v>119.15057059166918</v>
      </c>
      <c r="M632" s="663">
        <v>2</v>
      </c>
      <c r="N632" s="664">
        <v>238.30114118333836</v>
      </c>
    </row>
    <row r="633" spans="1:14" ht="14.4" customHeight="1" x14ac:dyDescent="0.3">
      <c r="A633" s="659" t="s">
        <v>561</v>
      </c>
      <c r="B633" s="660" t="s">
        <v>562</v>
      </c>
      <c r="C633" s="661" t="s">
        <v>578</v>
      </c>
      <c r="D633" s="662" t="s">
        <v>2867</v>
      </c>
      <c r="E633" s="661" t="s">
        <v>584</v>
      </c>
      <c r="F633" s="662" t="s">
        <v>2869</v>
      </c>
      <c r="G633" s="661" t="s">
        <v>585</v>
      </c>
      <c r="H633" s="661" t="s">
        <v>2099</v>
      </c>
      <c r="I633" s="661" t="s">
        <v>2100</v>
      </c>
      <c r="J633" s="661" t="s">
        <v>2101</v>
      </c>
      <c r="K633" s="661" t="s">
        <v>2102</v>
      </c>
      <c r="L633" s="663">
        <v>78.28</v>
      </c>
      <c r="M633" s="663">
        <v>20</v>
      </c>
      <c r="N633" s="664">
        <v>1565.6000000000001</v>
      </c>
    </row>
    <row r="634" spans="1:14" ht="14.4" customHeight="1" x14ac:dyDescent="0.3">
      <c r="A634" s="659" t="s">
        <v>561</v>
      </c>
      <c r="B634" s="660" t="s">
        <v>562</v>
      </c>
      <c r="C634" s="661" t="s">
        <v>578</v>
      </c>
      <c r="D634" s="662" t="s">
        <v>2867</v>
      </c>
      <c r="E634" s="661" t="s">
        <v>584</v>
      </c>
      <c r="F634" s="662" t="s">
        <v>2869</v>
      </c>
      <c r="G634" s="661" t="s">
        <v>585</v>
      </c>
      <c r="H634" s="661" t="s">
        <v>2103</v>
      </c>
      <c r="I634" s="661" t="s">
        <v>2104</v>
      </c>
      <c r="J634" s="661" t="s">
        <v>2105</v>
      </c>
      <c r="K634" s="661" t="s">
        <v>2106</v>
      </c>
      <c r="L634" s="663">
        <v>83.179909787117822</v>
      </c>
      <c r="M634" s="663">
        <v>3</v>
      </c>
      <c r="N634" s="664">
        <v>249.53972936135347</v>
      </c>
    </row>
    <row r="635" spans="1:14" ht="14.4" customHeight="1" x14ac:dyDescent="0.3">
      <c r="A635" s="659" t="s">
        <v>561</v>
      </c>
      <c r="B635" s="660" t="s">
        <v>562</v>
      </c>
      <c r="C635" s="661" t="s">
        <v>578</v>
      </c>
      <c r="D635" s="662" t="s">
        <v>2867</v>
      </c>
      <c r="E635" s="661" t="s">
        <v>584</v>
      </c>
      <c r="F635" s="662" t="s">
        <v>2869</v>
      </c>
      <c r="G635" s="661" t="s">
        <v>585</v>
      </c>
      <c r="H635" s="661" t="s">
        <v>2107</v>
      </c>
      <c r="I635" s="661" t="s">
        <v>2108</v>
      </c>
      <c r="J635" s="661" t="s">
        <v>2109</v>
      </c>
      <c r="K635" s="661" t="s">
        <v>2110</v>
      </c>
      <c r="L635" s="663">
        <v>67.643333333333331</v>
      </c>
      <c r="M635" s="663">
        <v>6</v>
      </c>
      <c r="N635" s="664">
        <v>405.86</v>
      </c>
    </row>
    <row r="636" spans="1:14" ht="14.4" customHeight="1" x14ac:dyDescent="0.3">
      <c r="A636" s="659" t="s">
        <v>561</v>
      </c>
      <c r="B636" s="660" t="s">
        <v>562</v>
      </c>
      <c r="C636" s="661" t="s">
        <v>578</v>
      </c>
      <c r="D636" s="662" t="s">
        <v>2867</v>
      </c>
      <c r="E636" s="661" t="s">
        <v>584</v>
      </c>
      <c r="F636" s="662" t="s">
        <v>2869</v>
      </c>
      <c r="G636" s="661" t="s">
        <v>585</v>
      </c>
      <c r="H636" s="661" t="s">
        <v>836</v>
      </c>
      <c r="I636" s="661" t="s">
        <v>837</v>
      </c>
      <c r="J636" s="661" t="s">
        <v>838</v>
      </c>
      <c r="K636" s="661" t="s">
        <v>839</v>
      </c>
      <c r="L636" s="663">
        <v>260.00042851077285</v>
      </c>
      <c r="M636" s="663">
        <v>305</v>
      </c>
      <c r="N636" s="664">
        <v>79300.130695785716</v>
      </c>
    </row>
    <row r="637" spans="1:14" ht="14.4" customHeight="1" x14ac:dyDescent="0.3">
      <c r="A637" s="659" t="s">
        <v>561</v>
      </c>
      <c r="B637" s="660" t="s">
        <v>562</v>
      </c>
      <c r="C637" s="661" t="s">
        <v>578</v>
      </c>
      <c r="D637" s="662" t="s">
        <v>2867</v>
      </c>
      <c r="E637" s="661" t="s">
        <v>584</v>
      </c>
      <c r="F637" s="662" t="s">
        <v>2869</v>
      </c>
      <c r="G637" s="661" t="s">
        <v>585</v>
      </c>
      <c r="H637" s="661" t="s">
        <v>2111</v>
      </c>
      <c r="I637" s="661" t="s">
        <v>2112</v>
      </c>
      <c r="J637" s="661" t="s">
        <v>2113</v>
      </c>
      <c r="K637" s="661" t="s">
        <v>2114</v>
      </c>
      <c r="L637" s="663">
        <v>104.22</v>
      </c>
      <c r="M637" s="663">
        <v>2</v>
      </c>
      <c r="N637" s="664">
        <v>208.44</v>
      </c>
    </row>
    <row r="638" spans="1:14" ht="14.4" customHeight="1" x14ac:dyDescent="0.3">
      <c r="A638" s="659" t="s">
        <v>561</v>
      </c>
      <c r="B638" s="660" t="s">
        <v>562</v>
      </c>
      <c r="C638" s="661" t="s">
        <v>578</v>
      </c>
      <c r="D638" s="662" t="s">
        <v>2867</v>
      </c>
      <c r="E638" s="661" t="s">
        <v>584</v>
      </c>
      <c r="F638" s="662" t="s">
        <v>2869</v>
      </c>
      <c r="G638" s="661" t="s">
        <v>585</v>
      </c>
      <c r="H638" s="661" t="s">
        <v>2115</v>
      </c>
      <c r="I638" s="661" t="s">
        <v>2116</v>
      </c>
      <c r="J638" s="661" t="s">
        <v>953</v>
      </c>
      <c r="K638" s="661" t="s">
        <v>1068</v>
      </c>
      <c r="L638" s="663">
        <v>126.03000000000002</v>
      </c>
      <c r="M638" s="663">
        <v>1</v>
      </c>
      <c r="N638" s="664">
        <v>126.03000000000002</v>
      </c>
    </row>
    <row r="639" spans="1:14" ht="14.4" customHeight="1" x14ac:dyDescent="0.3">
      <c r="A639" s="659" t="s">
        <v>561</v>
      </c>
      <c r="B639" s="660" t="s">
        <v>562</v>
      </c>
      <c r="C639" s="661" t="s">
        <v>578</v>
      </c>
      <c r="D639" s="662" t="s">
        <v>2867</v>
      </c>
      <c r="E639" s="661" t="s">
        <v>584</v>
      </c>
      <c r="F639" s="662" t="s">
        <v>2869</v>
      </c>
      <c r="G639" s="661" t="s">
        <v>585</v>
      </c>
      <c r="H639" s="661" t="s">
        <v>2117</v>
      </c>
      <c r="I639" s="661" t="s">
        <v>2118</v>
      </c>
      <c r="J639" s="661" t="s">
        <v>2119</v>
      </c>
      <c r="K639" s="661" t="s">
        <v>2120</v>
      </c>
      <c r="L639" s="663">
        <v>1713.5</v>
      </c>
      <c r="M639" s="663">
        <v>5</v>
      </c>
      <c r="N639" s="664">
        <v>8567.5</v>
      </c>
    </row>
    <row r="640" spans="1:14" ht="14.4" customHeight="1" x14ac:dyDescent="0.3">
      <c r="A640" s="659" t="s">
        <v>561</v>
      </c>
      <c r="B640" s="660" t="s">
        <v>562</v>
      </c>
      <c r="C640" s="661" t="s">
        <v>578</v>
      </c>
      <c r="D640" s="662" t="s">
        <v>2867</v>
      </c>
      <c r="E640" s="661" t="s">
        <v>584</v>
      </c>
      <c r="F640" s="662" t="s">
        <v>2869</v>
      </c>
      <c r="G640" s="661" t="s">
        <v>585</v>
      </c>
      <c r="H640" s="661" t="s">
        <v>840</v>
      </c>
      <c r="I640" s="661" t="s">
        <v>841</v>
      </c>
      <c r="J640" s="661" t="s">
        <v>842</v>
      </c>
      <c r="K640" s="661" t="s">
        <v>843</v>
      </c>
      <c r="L640" s="663">
        <v>138.24000000000004</v>
      </c>
      <c r="M640" s="663">
        <v>2</v>
      </c>
      <c r="N640" s="664">
        <v>276.48000000000008</v>
      </c>
    </row>
    <row r="641" spans="1:14" ht="14.4" customHeight="1" x14ac:dyDescent="0.3">
      <c r="A641" s="659" t="s">
        <v>561</v>
      </c>
      <c r="B641" s="660" t="s">
        <v>562</v>
      </c>
      <c r="C641" s="661" t="s">
        <v>578</v>
      </c>
      <c r="D641" s="662" t="s">
        <v>2867</v>
      </c>
      <c r="E641" s="661" t="s">
        <v>584</v>
      </c>
      <c r="F641" s="662" t="s">
        <v>2869</v>
      </c>
      <c r="G641" s="661" t="s">
        <v>585</v>
      </c>
      <c r="H641" s="661" t="s">
        <v>844</v>
      </c>
      <c r="I641" s="661" t="s">
        <v>845</v>
      </c>
      <c r="J641" s="661" t="s">
        <v>650</v>
      </c>
      <c r="K641" s="661" t="s">
        <v>846</v>
      </c>
      <c r="L641" s="663">
        <v>60.350067664367053</v>
      </c>
      <c r="M641" s="663">
        <v>25</v>
      </c>
      <c r="N641" s="664">
        <v>1508.7516916091763</v>
      </c>
    </row>
    <row r="642" spans="1:14" ht="14.4" customHeight="1" x14ac:dyDescent="0.3">
      <c r="A642" s="659" t="s">
        <v>561</v>
      </c>
      <c r="B642" s="660" t="s">
        <v>562</v>
      </c>
      <c r="C642" s="661" t="s">
        <v>578</v>
      </c>
      <c r="D642" s="662" t="s">
        <v>2867</v>
      </c>
      <c r="E642" s="661" t="s">
        <v>584</v>
      </c>
      <c r="F642" s="662" t="s">
        <v>2869</v>
      </c>
      <c r="G642" s="661" t="s">
        <v>585</v>
      </c>
      <c r="H642" s="661" t="s">
        <v>2121</v>
      </c>
      <c r="I642" s="661" t="s">
        <v>2122</v>
      </c>
      <c r="J642" s="661" t="s">
        <v>2123</v>
      </c>
      <c r="K642" s="661" t="s">
        <v>2124</v>
      </c>
      <c r="L642" s="663">
        <v>95.44009631054027</v>
      </c>
      <c r="M642" s="663">
        <v>5</v>
      </c>
      <c r="N642" s="664">
        <v>477.20048155270132</v>
      </c>
    </row>
    <row r="643" spans="1:14" ht="14.4" customHeight="1" x14ac:dyDescent="0.3">
      <c r="A643" s="659" t="s">
        <v>561</v>
      </c>
      <c r="B643" s="660" t="s">
        <v>562</v>
      </c>
      <c r="C643" s="661" t="s">
        <v>578</v>
      </c>
      <c r="D643" s="662" t="s">
        <v>2867</v>
      </c>
      <c r="E643" s="661" t="s">
        <v>584</v>
      </c>
      <c r="F643" s="662" t="s">
        <v>2869</v>
      </c>
      <c r="G643" s="661" t="s">
        <v>585</v>
      </c>
      <c r="H643" s="661" t="s">
        <v>1868</v>
      </c>
      <c r="I643" s="661" t="s">
        <v>1869</v>
      </c>
      <c r="J643" s="661" t="s">
        <v>708</v>
      </c>
      <c r="K643" s="661" t="s">
        <v>1870</v>
      </c>
      <c r="L643" s="663">
        <v>74.870000000000019</v>
      </c>
      <c r="M643" s="663">
        <v>2</v>
      </c>
      <c r="N643" s="664">
        <v>149.74000000000004</v>
      </c>
    </row>
    <row r="644" spans="1:14" ht="14.4" customHeight="1" x14ac:dyDescent="0.3">
      <c r="A644" s="659" t="s">
        <v>561</v>
      </c>
      <c r="B644" s="660" t="s">
        <v>562</v>
      </c>
      <c r="C644" s="661" t="s">
        <v>578</v>
      </c>
      <c r="D644" s="662" t="s">
        <v>2867</v>
      </c>
      <c r="E644" s="661" t="s">
        <v>584</v>
      </c>
      <c r="F644" s="662" t="s">
        <v>2869</v>
      </c>
      <c r="G644" s="661" t="s">
        <v>585</v>
      </c>
      <c r="H644" s="661" t="s">
        <v>2125</v>
      </c>
      <c r="I644" s="661" t="s">
        <v>2125</v>
      </c>
      <c r="J644" s="661" t="s">
        <v>2126</v>
      </c>
      <c r="K644" s="661" t="s">
        <v>1974</v>
      </c>
      <c r="L644" s="663">
        <v>108.91</v>
      </c>
      <c r="M644" s="663">
        <v>1</v>
      </c>
      <c r="N644" s="664">
        <v>108.91</v>
      </c>
    </row>
    <row r="645" spans="1:14" ht="14.4" customHeight="1" x14ac:dyDescent="0.3">
      <c r="A645" s="659" t="s">
        <v>561</v>
      </c>
      <c r="B645" s="660" t="s">
        <v>562</v>
      </c>
      <c r="C645" s="661" t="s">
        <v>578</v>
      </c>
      <c r="D645" s="662" t="s">
        <v>2867</v>
      </c>
      <c r="E645" s="661" t="s">
        <v>584</v>
      </c>
      <c r="F645" s="662" t="s">
        <v>2869</v>
      </c>
      <c r="G645" s="661" t="s">
        <v>585</v>
      </c>
      <c r="H645" s="661" t="s">
        <v>2127</v>
      </c>
      <c r="I645" s="661" t="s">
        <v>2128</v>
      </c>
      <c r="J645" s="661" t="s">
        <v>2129</v>
      </c>
      <c r="K645" s="661" t="s">
        <v>2130</v>
      </c>
      <c r="L645" s="663">
        <v>79.67</v>
      </c>
      <c r="M645" s="663">
        <v>2</v>
      </c>
      <c r="N645" s="664">
        <v>159.34</v>
      </c>
    </row>
    <row r="646" spans="1:14" ht="14.4" customHeight="1" x14ac:dyDescent="0.3">
      <c r="A646" s="659" t="s">
        <v>561</v>
      </c>
      <c r="B646" s="660" t="s">
        <v>562</v>
      </c>
      <c r="C646" s="661" t="s">
        <v>578</v>
      </c>
      <c r="D646" s="662" t="s">
        <v>2867</v>
      </c>
      <c r="E646" s="661" t="s">
        <v>584</v>
      </c>
      <c r="F646" s="662" t="s">
        <v>2869</v>
      </c>
      <c r="G646" s="661" t="s">
        <v>585</v>
      </c>
      <c r="H646" s="661" t="s">
        <v>2131</v>
      </c>
      <c r="I646" s="661" t="s">
        <v>2132</v>
      </c>
      <c r="J646" s="661" t="s">
        <v>2133</v>
      </c>
      <c r="K646" s="661" t="s">
        <v>2134</v>
      </c>
      <c r="L646" s="663">
        <v>21.897912606681654</v>
      </c>
      <c r="M646" s="663">
        <v>2095</v>
      </c>
      <c r="N646" s="664">
        <v>45876.126910998064</v>
      </c>
    </row>
    <row r="647" spans="1:14" ht="14.4" customHeight="1" x14ac:dyDescent="0.3">
      <c r="A647" s="659" t="s">
        <v>561</v>
      </c>
      <c r="B647" s="660" t="s">
        <v>562</v>
      </c>
      <c r="C647" s="661" t="s">
        <v>578</v>
      </c>
      <c r="D647" s="662" t="s">
        <v>2867</v>
      </c>
      <c r="E647" s="661" t="s">
        <v>584</v>
      </c>
      <c r="F647" s="662" t="s">
        <v>2869</v>
      </c>
      <c r="G647" s="661" t="s">
        <v>585</v>
      </c>
      <c r="H647" s="661" t="s">
        <v>851</v>
      </c>
      <c r="I647" s="661" t="s">
        <v>852</v>
      </c>
      <c r="J647" s="661" t="s">
        <v>853</v>
      </c>
      <c r="K647" s="661" t="s">
        <v>854</v>
      </c>
      <c r="L647" s="663">
        <v>47.563379832265809</v>
      </c>
      <c r="M647" s="663">
        <v>3</v>
      </c>
      <c r="N647" s="664">
        <v>142.69013949679743</v>
      </c>
    </row>
    <row r="648" spans="1:14" ht="14.4" customHeight="1" x14ac:dyDescent="0.3">
      <c r="A648" s="659" t="s">
        <v>561</v>
      </c>
      <c r="B648" s="660" t="s">
        <v>562</v>
      </c>
      <c r="C648" s="661" t="s">
        <v>578</v>
      </c>
      <c r="D648" s="662" t="s">
        <v>2867</v>
      </c>
      <c r="E648" s="661" t="s">
        <v>584</v>
      </c>
      <c r="F648" s="662" t="s">
        <v>2869</v>
      </c>
      <c r="G648" s="661" t="s">
        <v>585</v>
      </c>
      <c r="H648" s="661" t="s">
        <v>2135</v>
      </c>
      <c r="I648" s="661" t="s">
        <v>2136</v>
      </c>
      <c r="J648" s="661" t="s">
        <v>2137</v>
      </c>
      <c r="K648" s="661" t="s">
        <v>2138</v>
      </c>
      <c r="L648" s="663">
        <v>72.069999999999993</v>
      </c>
      <c r="M648" s="663">
        <v>4</v>
      </c>
      <c r="N648" s="664">
        <v>288.27999999999997</v>
      </c>
    </row>
    <row r="649" spans="1:14" ht="14.4" customHeight="1" x14ac:dyDescent="0.3">
      <c r="A649" s="659" t="s">
        <v>561</v>
      </c>
      <c r="B649" s="660" t="s">
        <v>562</v>
      </c>
      <c r="C649" s="661" t="s">
        <v>578</v>
      </c>
      <c r="D649" s="662" t="s">
        <v>2867</v>
      </c>
      <c r="E649" s="661" t="s">
        <v>584</v>
      </c>
      <c r="F649" s="662" t="s">
        <v>2869</v>
      </c>
      <c r="G649" s="661" t="s">
        <v>585</v>
      </c>
      <c r="H649" s="661" t="s">
        <v>2139</v>
      </c>
      <c r="I649" s="661" t="s">
        <v>2140</v>
      </c>
      <c r="J649" s="661" t="s">
        <v>2141</v>
      </c>
      <c r="K649" s="661" t="s">
        <v>1644</v>
      </c>
      <c r="L649" s="663">
        <v>45.02</v>
      </c>
      <c r="M649" s="663">
        <v>2</v>
      </c>
      <c r="N649" s="664">
        <v>90.04</v>
      </c>
    </row>
    <row r="650" spans="1:14" ht="14.4" customHeight="1" x14ac:dyDescent="0.3">
      <c r="A650" s="659" t="s">
        <v>561</v>
      </c>
      <c r="B650" s="660" t="s">
        <v>562</v>
      </c>
      <c r="C650" s="661" t="s">
        <v>578</v>
      </c>
      <c r="D650" s="662" t="s">
        <v>2867</v>
      </c>
      <c r="E650" s="661" t="s">
        <v>584</v>
      </c>
      <c r="F650" s="662" t="s">
        <v>2869</v>
      </c>
      <c r="G650" s="661" t="s">
        <v>585</v>
      </c>
      <c r="H650" s="661" t="s">
        <v>2142</v>
      </c>
      <c r="I650" s="661" t="s">
        <v>2143</v>
      </c>
      <c r="J650" s="661" t="s">
        <v>2144</v>
      </c>
      <c r="K650" s="661" t="s">
        <v>2145</v>
      </c>
      <c r="L650" s="663">
        <v>54.584070847193622</v>
      </c>
      <c r="M650" s="663">
        <v>15</v>
      </c>
      <c r="N650" s="664">
        <v>818.76106270790433</v>
      </c>
    </row>
    <row r="651" spans="1:14" ht="14.4" customHeight="1" x14ac:dyDescent="0.3">
      <c r="A651" s="659" t="s">
        <v>561</v>
      </c>
      <c r="B651" s="660" t="s">
        <v>562</v>
      </c>
      <c r="C651" s="661" t="s">
        <v>578</v>
      </c>
      <c r="D651" s="662" t="s">
        <v>2867</v>
      </c>
      <c r="E651" s="661" t="s">
        <v>584</v>
      </c>
      <c r="F651" s="662" t="s">
        <v>2869</v>
      </c>
      <c r="G651" s="661" t="s">
        <v>585</v>
      </c>
      <c r="H651" s="661" t="s">
        <v>855</v>
      </c>
      <c r="I651" s="661" t="s">
        <v>237</v>
      </c>
      <c r="J651" s="661" t="s">
        <v>856</v>
      </c>
      <c r="K651" s="661"/>
      <c r="L651" s="663">
        <v>64.65000971823946</v>
      </c>
      <c r="M651" s="663">
        <v>14</v>
      </c>
      <c r="N651" s="664">
        <v>905.10013605535244</v>
      </c>
    </row>
    <row r="652" spans="1:14" ht="14.4" customHeight="1" x14ac:dyDescent="0.3">
      <c r="A652" s="659" t="s">
        <v>561</v>
      </c>
      <c r="B652" s="660" t="s">
        <v>562</v>
      </c>
      <c r="C652" s="661" t="s">
        <v>578</v>
      </c>
      <c r="D652" s="662" t="s">
        <v>2867</v>
      </c>
      <c r="E652" s="661" t="s">
        <v>584</v>
      </c>
      <c r="F652" s="662" t="s">
        <v>2869</v>
      </c>
      <c r="G652" s="661" t="s">
        <v>585</v>
      </c>
      <c r="H652" s="661" t="s">
        <v>857</v>
      </c>
      <c r="I652" s="661" t="s">
        <v>237</v>
      </c>
      <c r="J652" s="661" t="s">
        <v>858</v>
      </c>
      <c r="K652" s="661"/>
      <c r="L652" s="663">
        <v>99.370601589560948</v>
      </c>
      <c r="M652" s="663">
        <v>42</v>
      </c>
      <c r="N652" s="664">
        <v>4173.5652667615595</v>
      </c>
    </row>
    <row r="653" spans="1:14" ht="14.4" customHeight="1" x14ac:dyDescent="0.3">
      <c r="A653" s="659" t="s">
        <v>561</v>
      </c>
      <c r="B653" s="660" t="s">
        <v>562</v>
      </c>
      <c r="C653" s="661" t="s">
        <v>578</v>
      </c>
      <c r="D653" s="662" t="s">
        <v>2867</v>
      </c>
      <c r="E653" s="661" t="s">
        <v>584</v>
      </c>
      <c r="F653" s="662" t="s">
        <v>2869</v>
      </c>
      <c r="G653" s="661" t="s">
        <v>585</v>
      </c>
      <c r="H653" s="661" t="s">
        <v>2146</v>
      </c>
      <c r="I653" s="661" t="s">
        <v>237</v>
      </c>
      <c r="J653" s="661" t="s">
        <v>2147</v>
      </c>
      <c r="K653" s="661"/>
      <c r="L653" s="663">
        <v>228.41</v>
      </c>
      <c r="M653" s="663">
        <v>1</v>
      </c>
      <c r="N653" s="664">
        <v>228.41</v>
      </c>
    </row>
    <row r="654" spans="1:14" ht="14.4" customHeight="1" x14ac:dyDescent="0.3">
      <c r="A654" s="659" t="s">
        <v>561</v>
      </c>
      <c r="B654" s="660" t="s">
        <v>562</v>
      </c>
      <c r="C654" s="661" t="s">
        <v>578</v>
      </c>
      <c r="D654" s="662" t="s">
        <v>2867</v>
      </c>
      <c r="E654" s="661" t="s">
        <v>584</v>
      </c>
      <c r="F654" s="662" t="s">
        <v>2869</v>
      </c>
      <c r="G654" s="661" t="s">
        <v>585</v>
      </c>
      <c r="H654" s="661" t="s">
        <v>2148</v>
      </c>
      <c r="I654" s="661" t="s">
        <v>237</v>
      </c>
      <c r="J654" s="661" t="s">
        <v>2149</v>
      </c>
      <c r="K654" s="661"/>
      <c r="L654" s="663">
        <v>114.21</v>
      </c>
      <c r="M654" s="663">
        <v>2</v>
      </c>
      <c r="N654" s="664">
        <v>228.42</v>
      </c>
    </row>
    <row r="655" spans="1:14" ht="14.4" customHeight="1" x14ac:dyDescent="0.3">
      <c r="A655" s="659" t="s">
        <v>561</v>
      </c>
      <c r="B655" s="660" t="s">
        <v>562</v>
      </c>
      <c r="C655" s="661" t="s">
        <v>578</v>
      </c>
      <c r="D655" s="662" t="s">
        <v>2867</v>
      </c>
      <c r="E655" s="661" t="s">
        <v>584</v>
      </c>
      <c r="F655" s="662" t="s">
        <v>2869</v>
      </c>
      <c r="G655" s="661" t="s">
        <v>585</v>
      </c>
      <c r="H655" s="661" t="s">
        <v>1464</v>
      </c>
      <c r="I655" s="661" t="s">
        <v>1465</v>
      </c>
      <c r="J655" s="661" t="s">
        <v>1466</v>
      </c>
      <c r="K655" s="661" t="s">
        <v>1467</v>
      </c>
      <c r="L655" s="663">
        <v>177.50000000000003</v>
      </c>
      <c r="M655" s="663">
        <v>2</v>
      </c>
      <c r="N655" s="664">
        <v>355.00000000000006</v>
      </c>
    </row>
    <row r="656" spans="1:14" ht="14.4" customHeight="1" x14ac:dyDescent="0.3">
      <c r="A656" s="659" t="s">
        <v>561</v>
      </c>
      <c r="B656" s="660" t="s">
        <v>562</v>
      </c>
      <c r="C656" s="661" t="s">
        <v>578</v>
      </c>
      <c r="D656" s="662" t="s">
        <v>2867</v>
      </c>
      <c r="E656" s="661" t="s">
        <v>584</v>
      </c>
      <c r="F656" s="662" t="s">
        <v>2869</v>
      </c>
      <c r="G656" s="661" t="s">
        <v>585</v>
      </c>
      <c r="H656" s="661" t="s">
        <v>859</v>
      </c>
      <c r="I656" s="661" t="s">
        <v>237</v>
      </c>
      <c r="J656" s="661" t="s">
        <v>860</v>
      </c>
      <c r="K656" s="661"/>
      <c r="L656" s="663">
        <v>61.357131709953755</v>
      </c>
      <c r="M656" s="663">
        <v>21</v>
      </c>
      <c r="N656" s="664">
        <v>1288.4997659090288</v>
      </c>
    </row>
    <row r="657" spans="1:14" ht="14.4" customHeight="1" x14ac:dyDescent="0.3">
      <c r="A657" s="659" t="s">
        <v>561</v>
      </c>
      <c r="B657" s="660" t="s">
        <v>562</v>
      </c>
      <c r="C657" s="661" t="s">
        <v>578</v>
      </c>
      <c r="D657" s="662" t="s">
        <v>2867</v>
      </c>
      <c r="E657" s="661" t="s">
        <v>584</v>
      </c>
      <c r="F657" s="662" t="s">
        <v>2869</v>
      </c>
      <c r="G657" s="661" t="s">
        <v>585</v>
      </c>
      <c r="H657" s="661" t="s">
        <v>2150</v>
      </c>
      <c r="I657" s="661" t="s">
        <v>2151</v>
      </c>
      <c r="J657" s="661" t="s">
        <v>2152</v>
      </c>
      <c r="K657" s="661" t="s">
        <v>2153</v>
      </c>
      <c r="L657" s="663">
        <v>49.770011481738166</v>
      </c>
      <c r="M657" s="663">
        <v>30</v>
      </c>
      <c r="N657" s="664">
        <v>1493.100344452145</v>
      </c>
    </row>
    <row r="658" spans="1:14" ht="14.4" customHeight="1" x14ac:dyDescent="0.3">
      <c r="A658" s="659" t="s">
        <v>561</v>
      </c>
      <c r="B658" s="660" t="s">
        <v>562</v>
      </c>
      <c r="C658" s="661" t="s">
        <v>578</v>
      </c>
      <c r="D658" s="662" t="s">
        <v>2867</v>
      </c>
      <c r="E658" s="661" t="s">
        <v>584</v>
      </c>
      <c r="F658" s="662" t="s">
        <v>2869</v>
      </c>
      <c r="G658" s="661" t="s">
        <v>585</v>
      </c>
      <c r="H658" s="661" t="s">
        <v>2154</v>
      </c>
      <c r="I658" s="661" t="s">
        <v>237</v>
      </c>
      <c r="J658" s="661" t="s">
        <v>2155</v>
      </c>
      <c r="K658" s="661"/>
      <c r="L658" s="663">
        <v>71.583499999999987</v>
      </c>
      <c r="M658" s="663">
        <v>2</v>
      </c>
      <c r="N658" s="664">
        <v>143.16699999999997</v>
      </c>
    </row>
    <row r="659" spans="1:14" ht="14.4" customHeight="1" x14ac:dyDescent="0.3">
      <c r="A659" s="659" t="s">
        <v>561</v>
      </c>
      <c r="B659" s="660" t="s">
        <v>562</v>
      </c>
      <c r="C659" s="661" t="s">
        <v>578</v>
      </c>
      <c r="D659" s="662" t="s">
        <v>2867</v>
      </c>
      <c r="E659" s="661" t="s">
        <v>584</v>
      </c>
      <c r="F659" s="662" t="s">
        <v>2869</v>
      </c>
      <c r="G659" s="661" t="s">
        <v>585</v>
      </c>
      <c r="H659" s="661" t="s">
        <v>1472</v>
      </c>
      <c r="I659" s="661" t="s">
        <v>237</v>
      </c>
      <c r="J659" s="661" t="s">
        <v>1473</v>
      </c>
      <c r="K659" s="661"/>
      <c r="L659" s="663">
        <v>320.34433844478889</v>
      </c>
      <c r="M659" s="663">
        <v>1</v>
      </c>
      <c r="N659" s="664">
        <v>320.34433844478889</v>
      </c>
    </row>
    <row r="660" spans="1:14" ht="14.4" customHeight="1" x14ac:dyDescent="0.3">
      <c r="A660" s="659" t="s">
        <v>561</v>
      </c>
      <c r="B660" s="660" t="s">
        <v>562</v>
      </c>
      <c r="C660" s="661" t="s">
        <v>578</v>
      </c>
      <c r="D660" s="662" t="s">
        <v>2867</v>
      </c>
      <c r="E660" s="661" t="s">
        <v>584</v>
      </c>
      <c r="F660" s="662" t="s">
        <v>2869</v>
      </c>
      <c r="G660" s="661" t="s">
        <v>585</v>
      </c>
      <c r="H660" s="661" t="s">
        <v>2156</v>
      </c>
      <c r="I660" s="661" t="s">
        <v>2157</v>
      </c>
      <c r="J660" s="661" t="s">
        <v>634</v>
      </c>
      <c r="K660" s="661" t="s">
        <v>2158</v>
      </c>
      <c r="L660" s="663">
        <v>147.92096708840197</v>
      </c>
      <c r="M660" s="663">
        <v>1</v>
      </c>
      <c r="N660" s="664">
        <v>147.92096708840197</v>
      </c>
    </row>
    <row r="661" spans="1:14" ht="14.4" customHeight="1" x14ac:dyDescent="0.3">
      <c r="A661" s="659" t="s">
        <v>561</v>
      </c>
      <c r="B661" s="660" t="s">
        <v>562</v>
      </c>
      <c r="C661" s="661" t="s">
        <v>578</v>
      </c>
      <c r="D661" s="662" t="s">
        <v>2867</v>
      </c>
      <c r="E661" s="661" t="s">
        <v>584</v>
      </c>
      <c r="F661" s="662" t="s">
        <v>2869</v>
      </c>
      <c r="G661" s="661" t="s">
        <v>585</v>
      </c>
      <c r="H661" s="661" t="s">
        <v>871</v>
      </c>
      <c r="I661" s="661" t="s">
        <v>872</v>
      </c>
      <c r="J661" s="661" t="s">
        <v>873</v>
      </c>
      <c r="K661" s="661" t="s">
        <v>620</v>
      </c>
      <c r="L661" s="663">
        <v>41.50901016886381</v>
      </c>
      <c r="M661" s="663">
        <v>412</v>
      </c>
      <c r="N661" s="664">
        <v>17101.712189571888</v>
      </c>
    </row>
    <row r="662" spans="1:14" ht="14.4" customHeight="1" x14ac:dyDescent="0.3">
      <c r="A662" s="659" t="s">
        <v>561</v>
      </c>
      <c r="B662" s="660" t="s">
        <v>562</v>
      </c>
      <c r="C662" s="661" t="s">
        <v>578</v>
      </c>
      <c r="D662" s="662" t="s">
        <v>2867</v>
      </c>
      <c r="E662" s="661" t="s">
        <v>584</v>
      </c>
      <c r="F662" s="662" t="s">
        <v>2869</v>
      </c>
      <c r="G662" s="661" t="s">
        <v>585</v>
      </c>
      <c r="H662" s="661" t="s">
        <v>2159</v>
      </c>
      <c r="I662" s="661" t="s">
        <v>2160</v>
      </c>
      <c r="J662" s="661" t="s">
        <v>1873</v>
      </c>
      <c r="K662" s="661" t="s">
        <v>2161</v>
      </c>
      <c r="L662" s="663">
        <v>266.57000000000005</v>
      </c>
      <c r="M662" s="663">
        <v>28</v>
      </c>
      <c r="N662" s="664">
        <v>7463.9600000000009</v>
      </c>
    </row>
    <row r="663" spans="1:14" ht="14.4" customHeight="1" x14ac:dyDescent="0.3">
      <c r="A663" s="659" t="s">
        <v>561</v>
      </c>
      <c r="B663" s="660" t="s">
        <v>562</v>
      </c>
      <c r="C663" s="661" t="s">
        <v>578</v>
      </c>
      <c r="D663" s="662" t="s">
        <v>2867</v>
      </c>
      <c r="E663" s="661" t="s">
        <v>584</v>
      </c>
      <c r="F663" s="662" t="s">
        <v>2869</v>
      </c>
      <c r="G663" s="661" t="s">
        <v>585</v>
      </c>
      <c r="H663" s="661" t="s">
        <v>2162</v>
      </c>
      <c r="I663" s="661" t="s">
        <v>2163</v>
      </c>
      <c r="J663" s="661" t="s">
        <v>2164</v>
      </c>
      <c r="K663" s="661" t="s">
        <v>2165</v>
      </c>
      <c r="L663" s="663">
        <v>389.32883212378812</v>
      </c>
      <c r="M663" s="663">
        <v>39</v>
      </c>
      <c r="N663" s="664">
        <v>15183.824452827737</v>
      </c>
    </row>
    <row r="664" spans="1:14" ht="14.4" customHeight="1" x14ac:dyDescent="0.3">
      <c r="A664" s="659" t="s">
        <v>561</v>
      </c>
      <c r="B664" s="660" t="s">
        <v>562</v>
      </c>
      <c r="C664" s="661" t="s">
        <v>578</v>
      </c>
      <c r="D664" s="662" t="s">
        <v>2867</v>
      </c>
      <c r="E664" s="661" t="s">
        <v>584</v>
      </c>
      <c r="F664" s="662" t="s">
        <v>2869</v>
      </c>
      <c r="G664" s="661" t="s">
        <v>585</v>
      </c>
      <c r="H664" s="661" t="s">
        <v>1478</v>
      </c>
      <c r="I664" s="661" t="s">
        <v>1479</v>
      </c>
      <c r="J664" s="661" t="s">
        <v>1480</v>
      </c>
      <c r="K664" s="661" t="s">
        <v>1481</v>
      </c>
      <c r="L664" s="663">
        <v>126.96</v>
      </c>
      <c r="M664" s="663">
        <v>1</v>
      </c>
      <c r="N664" s="664">
        <v>126.96</v>
      </c>
    </row>
    <row r="665" spans="1:14" ht="14.4" customHeight="1" x14ac:dyDescent="0.3">
      <c r="A665" s="659" t="s">
        <v>561</v>
      </c>
      <c r="B665" s="660" t="s">
        <v>562</v>
      </c>
      <c r="C665" s="661" t="s">
        <v>578</v>
      </c>
      <c r="D665" s="662" t="s">
        <v>2867</v>
      </c>
      <c r="E665" s="661" t="s">
        <v>584</v>
      </c>
      <c r="F665" s="662" t="s">
        <v>2869</v>
      </c>
      <c r="G665" s="661" t="s">
        <v>585</v>
      </c>
      <c r="H665" s="661" t="s">
        <v>2166</v>
      </c>
      <c r="I665" s="661" t="s">
        <v>2167</v>
      </c>
      <c r="J665" s="661" t="s">
        <v>2168</v>
      </c>
      <c r="K665" s="661" t="s">
        <v>2169</v>
      </c>
      <c r="L665" s="663">
        <v>1006.959989258028</v>
      </c>
      <c r="M665" s="663">
        <v>13</v>
      </c>
      <c r="N665" s="664">
        <v>13090.479860354364</v>
      </c>
    </row>
    <row r="666" spans="1:14" ht="14.4" customHeight="1" x14ac:dyDescent="0.3">
      <c r="A666" s="659" t="s">
        <v>561</v>
      </c>
      <c r="B666" s="660" t="s">
        <v>562</v>
      </c>
      <c r="C666" s="661" t="s">
        <v>578</v>
      </c>
      <c r="D666" s="662" t="s">
        <v>2867</v>
      </c>
      <c r="E666" s="661" t="s">
        <v>584</v>
      </c>
      <c r="F666" s="662" t="s">
        <v>2869</v>
      </c>
      <c r="G666" s="661" t="s">
        <v>585</v>
      </c>
      <c r="H666" s="661" t="s">
        <v>1482</v>
      </c>
      <c r="I666" s="661" t="s">
        <v>1483</v>
      </c>
      <c r="J666" s="661" t="s">
        <v>1484</v>
      </c>
      <c r="K666" s="661" t="s">
        <v>1485</v>
      </c>
      <c r="L666" s="663">
        <v>218.51018204056408</v>
      </c>
      <c r="M666" s="663">
        <v>2</v>
      </c>
      <c r="N666" s="664">
        <v>437.02036408112815</v>
      </c>
    </row>
    <row r="667" spans="1:14" ht="14.4" customHeight="1" x14ac:dyDescent="0.3">
      <c r="A667" s="659" t="s">
        <v>561</v>
      </c>
      <c r="B667" s="660" t="s">
        <v>562</v>
      </c>
      <c r="C667" s="661" t="s">
        <v>578</v>
      </c>
      <c r="D667" s="662" t="s">
        <v>2867</v>
      </c>
      <c r="E667" s="661" t="s">
        <v>584</v>
      </c>
      <c r="F667" s="662" t="s">
        <v>2869</v>
      </c>
      <c r="G667" s="661" t="s">
        <v>585</v>
      </c>
      <c r="H667" s="661" t="s">
        <v>2170</v>
      </c>
      <c r="I667" s="661" t="s">
        <v>2171</v>
      </c>
      <c r="J667" s="661" t="s">
        <v>2172</v>
      </c>
      <c r="K667" s="661" t="s">
        <v>2173</v>
      </c>
      <c r="L667" s="663">
        <v>271.3998354830959</v>
      </c>
      <c r="M667" s="663">
        <v>69</v>
      </c>
      <c r="N667" s="664">
        <v>18726.588648333618</v>
      </c>
    </row>
    <row r="668" spans="1:14" ht="14.4" customHeight="1" x14ac:dyDescent="0.3">
      <c r="A668" s="659" t="s">
        <v>561</v>
      </c>
      <c r="B668" s="660" t="s">
        <v>562</v>
      </c>
      <c r="C668" s="661" t="s">
        <v>578</v>
      </c>
      <c r="D668" s="662" t="s">
        <v>2867</v>
      </c>
      <c r="E668" s="661" t="s">
        <v>584</v>
      </c>
      <c r="F668" s="662" t="s">
        <v>2869</v>
      </c>
      <c r="G668" s="661" t="s">
        <v>585</v>
      </c>
      <c r="H668" s="661" t="s">
        <v>2174</v>
      </c>
      <c r="I668" s="661" t="s">
        <v>2174</v>
      </c>
      <c r="J668" s="661" t="s">
        <v>2175</v>
      </c>
      <c r="K668" s="661" t="s">
        <v>674</v>
      </c>
      <c r="L668" s="663">
        <v>56.481159192481449</v>
      </c>
      <c r="M668" s="663">
        <v>61</v>
      </c>
      <c r="N668" s="664">
        <v>3445.3507107413684</v>
      </c>
    </row>
    <row r="669" spans="1:14" ht="14.4" customHeight="1" x14ac:dyDescent="0.3">
      <c r="A669" s="659" t="s">
        <v>561</v>
      </c>
      <c r="B669" s="660" t="s">
        <v>562</v>
      </c>
      <c r="C669" s="661" t="s">
        <v>578</v>
      </c>
      <c r="D669" s="662" t="s">
        <v>2867</v>
      </c>
      <c r="E669" s="661" t="s">
        <v>584</v>
      </c>
      <c r="F669" s="662" t="s">
        <v>2869</v>
      </c>
      <c r="G669" s="661" t="s">
        <v>585</v>
      </c>
      <c r="H669" s="661" t="s">
        <v>2176</v>
      </c>
      <c r="I669" s="661" t="s">
        <v>2177</v>
      </c>
      <c r="J669" s="661" t="s">
        <v>2178</v>
      </c>
      <c r="K669" s="661" t="s">
        <v>2179</v>
      </c>
      <c r="L669" s="663">
        <v>1103.7815291806135</v>
      </c>
      <c r="M669" s="663">
        <v>13</v>
      </c>
      <c r="N669" s="664">
        <v>14349.159879347975</v>
      </c>
    </row>
    <row r="670" spans="1:14" ht="14.4" customHeight="1" x14ac:dyDescent="0.3">
      <c r="A670" s="659" t="s">
        <v>561</v>
      </c>
      <c r="B670" s="660" t="s">
        <v>562</v>
      </c>
      <c r="C670" s="661" t="s">
        <v>578</v>
      </c>
      <c r="D670" s="662" t="s">
        <v>2867</v>
      </c>
      <c r="E670" s="661" t="s">
        <v>584</v>
      </c>
      <c r="F670" s="662" t="s">
        <v>2869</v>
      </c>
      <c r="G670" s="661" t="s">
        <v>585</v>
      </c>
      <c r="H670" s="661" t="s">
        <v>2180</v>
      </c>
      <c r="I670" s="661" t="s">
        <v>2181</v>
      </c>
      <c r="J670" s="661" t="s">
        <v>2182</v>
      </c>
      <c r="K670" s="661" t="s">
        <v>2183</v>
      </c>
      <c r="L670" s="663">
        <v>1097.5608608154491</v>
      </c>
      <c r="M670" s="663">
        <v>20</v>
      </c>
      <c r="N670" s="664">
        <v>21951.217216308982</v>
      </c>
    </row>
    <row r="671" spans="1:14" ht="14.4" customHeight="1" x14ac:dyDescent="0.3">
      <c r="A671" s="659" t="s">
        <v>561</v>
      </c>
      <c r="B671" s="660" t="s">
        <v>562</v>
      </c>
      <c r="C671" s="661" t="s">
        <v>578</v>
      </c>
      <c r="D671" s="662" t="s">
        <v>2867</v>
      </c>
      <c r="E671" s="661" t="s">
        <v>584</v>
      </c>
      <c r="F671" s="662" t="s">
        <v>2869</v>
      </c>
      <c r="G671" s="661" t="s">
        <v>585</v>
      </c>
      <c r="H671" s="661" t="s">
        <v>2184</v>
      </c>
      <c r="I671" s="661" t="s">
        <v>2185</v>
      </c>
      <c r="J671" s="661" t="s">
        <v>2141</v>
      </c>
      <c r="K671" s="661" t="s">
        <v>2186</v>
      </c>
      <c r="L671" s="663">
        <v>89.607738183522144</v>
      </c>
      <c r="M671" s="663">
        <v>72</v>
      </c>
      <c r="N671" s="664">
        <v>6451.7571492135949</v>
      </c>
    </row>
    <row r="672" spans="1:14" ht="14.4" customHeight="1" x14ac:dyDescent="0.3">
      <c r="A672" s="659" t="s">
        <v>561</v>
      </c>
      <c r="B672" s="660" t="s">
        <v>562</v>
      </c>
      <c r="C672" s="661" t="s">
        <v>578</v>
      </c>
      <c r="D672" s="662" t="s">
        <v>2867</v>
      </c>
      <c r="E672" s="661" t="s">
        <v>584</v>
      </c>
      <c r="F672" s="662" t="s">
        <v>2869</v>
      </c>
      <c r="G672" s="661" t="s">
        <v>585</v>
      </c>
      <c r="H672" s="661" t="s">
        <v>2187</v>
      </c>
      <c r="I672" s="661" t="s">
        <v>2188</v>
      </c>
      <c r="J672" s="661" t="s">
        <v>2141</v>
      </c>
      <c r="K672" s="661" t="s">
        <v>2189</v>
      </c>
      <c r="L672" s="663">
        <v>66.319999999999993</v>
      </c>
      <c r="M672" s="663">
        <v>2</v>
      </c>
      <c r="N672" s="664">
        <v>132.63999999999999</v>
      </c>
    </row>
    <row r="673" spans="1:14" ht="14.4" customHeight="1" x14ac:dyDescent="0.3">
      <c r="A673" s="659" t="s">
        <v>561</v>
      </c>
      <c r="B673" s="660" t="s">
        <v>562</v>
      </c>
      <c r="C673" s="661" t="s">
        <v>578</v>
      </c>
      <c r="D673" s="662" t="s">
        <v>2867</v>
      </c>
      <c r="E673" s="661" t="s">
        <v>584</v>
      </c>
      <c r="F673" s="662" t="s">
        <v>2869</v>
      </c>
      <c r="G673" s="661" t="s">
        <v>585</v>
      </c>
      <c r="H673" s="661" t="s">
        <v>2190</v>
      </c>
      <c r="I673" s="661" t="s">
        <v>237</v>
      </c>
      <c r="J673" s="661" t="s">
        <v>2191</v>
      </c>
      <c r="K673" s="661"/>
      <c r="L673" s="663">
        <v>98.293896431817956</v>
      </c>
      <c r="M673" s="663">
        <v>4</v>
      </c>
      <c r="N673" s="664">
        <v>393.17558572727182</v>
      </c>
    </row>
    <row r="674" spans="1:14" ht="14.4" customHeight="1" x14ac:dyDescent="0.3">
      <c r="A674" s="659" t="s">
        <v>561</v>
      </c>
      <c r="B674" s="660" t="s">
        <v>562</v>
      </c>
      <c r="C674" s="661" t="s">
        <v>578</v>
      </c>
      <c r="D674" s="662" t="s">
        <v>2867</v>
      </c>
      <c r="E674" s="661" t="s">
        <v>584</v>
      </c>
      <c r="F674" s="662" t="s">
        <v>2869</v>
      </c>
      <c r="G674" s="661" t="s">
        <v>585</v>
      </c>
      <c r="H674" s="661" t="s">
        <v>874</v>
      </c>
      <c r="I674" s="661" t="s">
        <v>237</v>
      </c>
      <c r="J674" s="661" t="s">
        <v>875</v>
      </c>
      <c r="K674" s="661"/>
      <c r="L674" s="663">
        <v>64.15643564919479</v>
      </c>
      <c r="M674" s="663">
        <v>25</v>
      </c>
      <c r="N674" s="664">
        <v>1603.9108912298698</v>
      </c>
    </row>
    <row r="675" spans="1:14" ht="14.4" customHeight="1" x14ac:dyDescent="0.3">
      <c r="A675" s="659" t="s">
        <v>561</v>
      </c>
      <c r="B675" s="660" t="s">
        <v>562</v>
      </c>
      <c r="C675" s="661" t="s">
        <v>578</v>
      </c>
      <c r="D675" s="662" t="s">
        <v>2867</v>
      </c>
      <c r="E675" s="661" t="s">
        <v>584</v>
      </c>
      <c r="F675" s="662" t="s">
        <v>2869</v>
      </c>
      <c r="G675" s="661" t="s">
        <v>585</v>
      </c>
      <c r="H675" s="661" t="s">
        <v>2192</v>
      </c>
      <c r="I675" s="661" t="s">
        <v>237</v>
      </c>
      <c r="J675" s="661" t="s">
        <v>2193</v>
      </c>
      <c r="K675" s="661"/>
      <c r="L675" s="663">
        <v>110.09144280566925</v>
      </c>
      <c r="M675" s="663">
        <v>3</v>
      </c>
      <c r="N675" s="664">
        <v>330.27432841700772</v>
      </c>
    </row>
    <row r="676" spans="1:14" ht="14.4" customHeight="1" x14ac:dyDescent="0.3">
      <c r="A676" s="659" t="s">
        <v>561</v>
      </c>
      <c r="B676" s="660" t="s">
        <v>562</v>
      </c>
      <c r="C676" s="661" t="s">
        <v>578</v>
      </c>
      <c r="D676" s="662" t="s">
        <v>2867</v>
      </c>
      <c r="E676" s="661" t="s">
        <v>584</v>
      </c>
      <c r="F676" s="662" t="s">
        <v>2869</v>
      </c>
      <c r="G676" s="661" t="s">
        <v>585</v>
      </c>
      <c r="H676" s="661" t="s">
        <v>876</v>
      </c>
      <c r="I676" s="661" t="s">
        <v>877</v>
      </c>
      <c r="J676" s="661" t="s">
        <v>878</v>
      </c>
      <c r="K676" s="661" t="s">
        <v>879</v>
      </c>
      <c r="L676" s="663">
        <v>52.410000000000004</v>
      </c>
      <c r="M676" s="663">
        <v>3</v>
      </c>
      <c r="N676" s="664">
        <v>157.23000000000002</v>
      </c>
    </row>
    <row r="677" spans="1:14" ht="14.4" customHeight="1" x14ac:dyDescent="0.3">
      <c r="A677" s="659" t="s">
        <v>561</v>
      </c>
      <c r="B677" s="660" t="s">
        <v>562</v>
      </c>
      <c r="C677" s="661" t="s">
        <v>578</v>
      </c>
      <c r="D677" s="662" t="s">
        <v>2867</v>
      </c>
      <c r="E677" s="661" t="s">
        <v>584</v>
      </c>
      <c r="F677" s="662" t="s">
        <v>2869</v>
      </c>
      <c r="G677" s="661" t="s">
        <v>585</v>
      </c>
      <c r="H677" s="661" t="s">
        <v>2194</v>
      </c>
      <c r="I677" s="661" t="s">
        <v>237</v>
      </c>
      <c r="J677" s="661" t="s">
        <v>2195</v>
      </c>
      <c r="K677" s="661"/>
      <c r="L677" s="663">
        <v>33.331125472063846</v>
      </c>
      <c r="M677" s="663">
        <v>44</v>
      </c>
      <c r="N677" s="664">
        <v>1466.5695207708093</v>
      </c>
    </row>
    <row r="678" spans="1:14" ht="14.4" customHeight="1" x14ac:dyDescent="0.3">
      <c r="A678" s="659" t="s">
        <v>561</v>
      </c>
      <c r="B678" s="660" t="s">
        <v>562</v>
      </c>
      <c r="C678" s="661" t="s">
        <v>578</v>
      </c>
      <c r="D678" s="662" t="s">
        <v>2867</v>
      </c>
      <c r="E678" s="661" t="s">
        <v>584</v>
      </c>
      <c r="F678" s="662" t="s">
        <v>2869</v>
      </c>
      <c r="G678" s="661" t="s">
        <v>585</v>
      </c>
      <c r="H678" s="661" t="s">
        <v>2196</v>
      </c>
      <c r="I678" s="661" t="s">
        <v>2197</v>
      </c>
      <c r="J678" s="661" t="s">
        <v>2198</v>
      </c>
      <c r="K678" s="661" t="s">
        <v>2199</v>
      </c>
      <c r="L678" s="663">
        <v>61.57449031074399</v>
      </c>
      <c r="M678" s="663">
        <v>63</v>
      </c>
      <c r="N678" s="664">
        <v>3879.1928895768715</v>
      </c>
    </row>
    <row r="679" spans="1:14" ht="14.4" customHeight="1" x14ac:dyDescent="0.3">
      <c r="A679" s="659" t="s">
        <v>561</v>
      </c>
      <c r="B679" s="660" t="s">
        <v>562</v>
      </c>
      <c r="C679" s="661" t="s">
        <v>578</v>
      </c>
      <c r="D679" s="662" t="s">
        <v>2867</v>
      </c>
      <c r="E679" s="661" t="s">
        <v>584</v>
      </c>
      <c r="F679" s="662" t="s">
        <v>2869</v>
      </c>
      <c r="G679" s="661" t="s">
        <v>585</v>
      </c>
      <c r="H679" s="661" t="s">
        <v>1486</v>
      </c>
      <c r="I679" s="661" t="s">
        <v>1487</v>
      </c>
      <c r="J679" s="661" t="s">
        <v>1488</v>
      </c>
      <c r="K679" s="661" t="s">
        <v>1489</v>
      </c>
      <c r="L679" s="663">
        <v>128.41000000000003</v>
      </c>
      <c r="M679" s="663">
        <v>1</v>
      </c>
      <c r="N679" s="664">
        <v>128.41000000000003</v>
      </c>
    </row>
    <row r="680" spans="1:14" ht="14.4" customHeight="1" x14ac:dyDescent="0.3">
      <c r="A680" s="659" t="s">
        <v>561</v>
      </c>
      <c r="B680" s="660" t="s">
        <v>562</v>
      </c>
      <c r="C680" s="661" t="s">
        <v>578</v>
      </c>
      <c r="D680" s="662" t="s">
        <v>2867</v>
      </c>
      <c r="E680" s="661" t="s">
        <v>584</v>
      </c>
      <c r="F680" s="662" t="s">
        <v>2869</v>
      </c>
      <c r="G680" s="661" t="s">
        <v>585</v>
      </c>
      <c r="H680" s="661" t="s">
        <v>2200</v>
      </c>
      <c r="I680" s="661" t="s">
        <v>2200</v>
      </c>
      <c r="J680" s="661" t="s">
        <v>2201</v>
      </c>
      <c r="K680" s="661" t="s">
        <v>2202</v>
      </c>
      <c r="L680" s="663">
        <v>175.38</v>
      </c>
      <c r="M680" s="663">
        <v>1</v>
      </c>
      <c r="N680" s="664">
        <v>175.38</v>
      </c>
    </row>
    <row r="681" spans="1:14" ht="14.4" customHeight="1" x14ac:dyDescent="0.3">
      <c r="A681" s="659" t="s">
        <v>561</v>
      </c>
      <c r="B681" s="660" t="s">
        <v>562</v>
      </c>
      <c r="C681" s="661" t="s">
        <v>578</v>
      </c>
      <c r="D681" s="662" t="s">
        <v>2867</v>
      </c>
      <c r="E681" s="661" t="s">
        <v>584</v>
      </c>
      <c r="F681" s="662" t="s">
        <v>2869</v>
      </c>
      <c r="G681" s="661" t="s">
        <v>585</v>
      </c>
      <c r="H681" s="661" t="s">
        <v>2203</v>
      </c>
      <c r="I681" s="661" t="s">
        <v>2204</v>
      </c>
      <c r="J681" s="661" t="s">
        <v>2205</v>
      </c>
      <c r="K681" s="661" t="s">
        <v>2206</v>
      </c>
      <c r="L681" s="663">
        <v>246.33</v>
      </c>
      <c r="M681" s="663">
        <v>2</v>
      </c>
      <c r="N681" s="664">
        <v>492.66</v>
      </c>
    </row>
    <row r="682" spans="1:14" ht="14.4" customHeight="1" x14ac:dyDescent="0.3">
      <c r="A682" s="659" t="s">
        <v>561</v>
      </c>
      <c r="B682" s="660" t="s">
        <v>562</v>
      </c>
      <c r="C682" s="661" t="s">
        <v>578</v>
      </c>
      <c r="D682" s="662" t="s">
        <v>2867</v>
      </c>
      <c r="E682" s="661" t="s">
        <v>584</v>
      </c>
      <c r="F682" s="662" t="s">
        <v>2869</v>
      </c>
      <c r="G682" s="661" t="s">
        <v>585</v>
      </c>
      <c r="H682" s="661" t="s">
        <v>2207</v>
      </c>
      <c r="I682" s="661" t="s">
        <v>237</v>
      </c>
      <c r="J682" s="661" t="s">
        <v>2208</v>
      </c>
      <c r="K682" s="661"/>
      <c r="L682" s="663">
        <v>157.93403636458802</v>
      </c>
      <c r="M682" s="663">
        <v>3</v>
      </c>
      <c r="N682" s="664">
        <v>473.80210909376405</v>
      </c>
    </row>
    <row r="683" spans="1:14" ht="14.4" customHeight="1" x14ac:dyDescent="0.3">
      <c r="A683" s="659" t="s">
        <v>561</v>
      </c>
      <c r="B683" s="660" t="s">
        <v>562</v>
      </c>
      <c r="C683" s="661" t="s">
        <v>578</v>
      </c>
      <c r="D683" s="662" t="s">
        <v>2867</v>
      </c>
      <c r="E683" s="661" t="s">
        <v>584</v>
      </c>
      <c r="F683" s="662" t="s">
        <v>2869</v>
      </c>
      <c r="G683" s="661" t="s">
        <v>585</v>
      </c>
      <c r="H683" s="661" t="s">
        <v>2209</v>
      </c>
      <c r="I683" s="661" t="s">
        <v>2209</v>
      </c>
      <c r="J683" s="661" t="s">
        <v>2210</v>
      </c>
      <c r="K683" s="661" t="s">
        <v>2211</v>
      </c>
      <c r="L683" s="663">
        <v>144.13000283398233</v>
      </c>
      <c r="M683" s="663">
        <v>3</v>
      </c>
      <c r="N683" s="664">
        <v>432.39000850194702</v>
      </c>
    </row>
    <row r="684" spans="1:14" ht="14.4" customHeight="1" x14ac:dyDescent="0.3">
      <c r="A684" s="659" t="s">
        <v>561</v>
      </c>
      <c r="B684" s="660" t="s">
        <v>562</v>
      </c>
      <c r="C684" s="661" t="s">
        <v>578</v>
      </c>
      <c r="D684" s="662" t="s">
        <v>2867</v>
      </c>
      <c r="E684" s="661" t="s">
        <v>584</v>
      </c>
      <c r="F684" s="662" t="s">
        <v>2869</v>
      </c>
      <c r="G684" s="661" t="s">
        <v>585</v>
      </c>
      <c r="H684" s="661" t="s">
        <v>2212</v>
      </c>
      <c r="I684" s="661" t="s">
        <v>2213</v>
      </c>
      <c r="J684" s="661" t="s">
        <v>2214</v>
      </c>
      <c r="K684" s="661" t="s">
        <v>2215</v>
      </c>
      <c r="L684" s="663">
        <v>32.889999999999986</v>
      </c>
      <c r="M684" s="663">
        <v>2</v>
      </c>
      <c r="N684" s="664">
        <v>65.779999999999973</v>
      </c>
    </row>
    <row r="685" spans="1:14" ht="14.4" customHeight="1" x14ac:dyDescent="0.3">
      <c r="A685" s="659" t="s">
        <v>561</v>
      </c>
      <c r="B685" s="660" t="s">
        <v>562</v>
      </c>
      <c r="C685" s="661" t="s">
        <v>578</v>
      </c>
      <c r="D685" s="662" t="s">
        <v>2867</v>
      </c>
      <c r="E685" s="661" t="s">
        <v>584</v>
      </c>
      <c r="F685" s="662" t="s">
        <v>2869</v>
      </c>
      <c r="G685" s="661" t="s">
        <v>585</v>
      </c>
      <c r="H685" s="661" t="s">
        <v>2216</v>
      </c>
      <c r="I685" s="661" t="s">
        <v>2217</v>
      </c>
      <c r="J685" s="661" t="s">
        <v>2218</v>
      </c>
      <c r="K685" s="661" t="s">
        <v>2219</v>
      </c>
      <c r="L685" s="663">
        <v>98.209192441412412</v>
      </c>
      <c r="M685" s="663">
        <v>14</v>
      </c>
      <c r="N685" s="664">
        <v>1374.9286941797739</v>
      </c>
    </row>
    <row r="686" spans="1:14" ht="14.4" customHeight="1" x14ac:dyDescent="0.3">
      <c r="A686" s="659" t="s">
        <v>561</v>
      </c>
      <c r="B686" s="660" t="s">
        <v>562</v>
      </c>
      <c r="C686" s="661" t="s">
        <v>578</v>
      </c>
      <c r="D686" s="662" t="s">
        <v>2867</v>
      </c>
      <c r="E686" s="661" t="s">
        <v>584</v>
      </c>
      <c r="F686" s="662" t="s">
        <v>2869</v>
      </c>
      <c r="G686" s="661" t="s">
        <v>585</v>
      </c>
      <c r="H686" s="661" t="s">
        <v>2220</v>
      </c>
      <c r="I686" s="661" t="s">
        <v>2221</v>
      </c>
      <c r="J686" s="661" t="s">
        <v>2222</v>
      </c>
      <c r="K686" s="661" t="s">
        <v>2223</v>
      </c>
      <c r="L686" s="663">
        <v>0</v>
      </c>
      <c r="M686" s="663">
        <v>0</v>
      </c>
      <c r="N686" s="664">
        <v>-5.6843418860808015E-14</v>
      </c>
    </row>
    <row r="687" spans="1:14" ht="14.4" customHeight="1" x14ac:dyDescent="0.3">
      <c r="A687" s="659" t="s">
        <v>561</v>
      </c>
      <c r="B687" s="660" t="s">
        <v>562</v>
      </c>
      <c r="C687" s="661" t="s">
        <v>578</v>
      </c>
      <c r="D687" s="662" t="s">
        <v>2867</v>
      </c>
      <c r="E687" s="661" t="s">
        <v>584</v>
      </c>
      <c r="F687" s="662" t="s">
        <v>2869</v>
      </c>
      <c r="G687" s="661" t="s">
        <v>585</v>
      </c>
      <c r="H687" s="661" t="s">
        <v>2224</v>
      </c>
      <c r="I687" s="661" t="s">
        <v>2225</v>
      </c>
      <c r="J687" s="661" t="s">
        <v>2226</v>
      </c>
      <c r="K687" s="661" t="s">
        <v>2227</v>
      </c>
      <c r="L687" s="663">
        <v>39.150000000000006</v>
      </c>
      <c r="M687" s="663">
        <v>1</v>
      </c>
      <c r="N687" s="664">
        <v>39.150000000000006</v>
      </c>
    </row>
    <row r="688" spans="1:14" ht="14.4" customHeight="1" x14ac:dyDescent="0.3">
      <c r="A688" s="659" t="s">
        <v>561</v>
      </c>
      <c r="B688" s="660" t="s">
        <v>562</v>
      </c>
      <c r="C688" s="661" t="s">
        <v>578</v>
      </c>
      <c r="D688" s="662" t="s">
        <v>2867</v>
      </c>
      <c r="E688" s="661" t="s">
        <v>584</v>
      </c>
      <c r="F688" s="662" t="s">
        <v>2869</v>
      </c>
      <c r="G688" s="661" t="s">
        <v>585</v>
      </c>
      <c r="H688" s="661" t="s">
        <v>2228</v>
      </c>
      <c r="I688" s="661" t="s">
        <v>2229</v>
      </c>
      <c r="J688" s="661" t="s">
        <v>2230</v>
      </c>
      <c r="K688" s="661" t="s">
        <v>2231</v>
      </c>
      <c r="L688" s="663">
        <v>109.86222222222221</v>
      </c>
      <c r="M688" s="663">
        <v>9</v>
      </c>
      <c r="N688" s="664">
        <v>988.76</v>
      </c>
    </row>
    <row r="689" spans="1:14" ht="14.4" customHeight="1" x14ac:dyDescent="0.3">
      <c r="A689" s="659" t="s">
        <v>561</v>
      </c>
      <c r="B689" s="660" t="s">
        <v>562</v>
      </c>
      <c r="C689" s="661" t="s">
        <v>578</v>
      </c>
      <c r="D689" s="662" t="s">
        <v>2867</v>
      </c>
      <c r="E689" s="661" t="s">
        <v>584</v>
      </c>
      <c r="F689" s="662" t="s">
        <v>2869</v>
      </c>
      <c r="G689" s="661" t="s">
        <v>585</v>
      </c>
      <c r="H689" s="661" t="s">
        <v>880</v>
      </c>
      <c r="I689" s="661" t="s">
        <v>881</v>
      </c>
      <c r="J689" s="661" t="s">
        <v>882</v>
      </c>
      <c r="K689" s="661" t="s">
        <v>883</v>
      </c>
      <c r="L689" s="663">
        <v>304.00007975604393</v>
      </c>
      <c r="M689" s="663">
        <v>8</v>
      </c>
      <c r="N689" s="664">
        <v>2432.0006380483514</v>
      </c>
    </row>
    <row r="690" spans="1:14" ht="14.4" customHeight="1" x14ac:dyDescent="0.3">
      <c r="A690" s="659" t="s">
        <v>561</v>
      </c>
      <c r="B690" s="660" t="s">
        <v>562</v>
      </c>
      <c r="C690" s="661" t="s">
        <v>578</v>
      </c>
      <c r="D690" s="662" t="s">
        <v>2867</v>
      </c>
      <c r="E690" s="661" t="s">
        <v>584</v>
      </c>
      <c r="F690" s="662" t="s">
        <v>2869</v>
      </c>
      <c r="G690" s="661" t="s">
        <v>585</v>
      </c>
      <c r="H690" s="661" t="s">
        <v>1871</v>
      </c>
      <c r="I690" s="661" t="s">
        <v>1872</v>
      </c>
      <c r="J690" s="661" t="s">
        <v>1873</v>
      </c>
      <c r="K690" s="661" t="s">
        <v>1874</v>
      </c>
      <c r="L690" s="663">
        <v>67.39</v>
      </c>
      <c r="M690" s="663">
        <v>2</v>
      </c>
      <c r="N690" s="664">
        <v>134.78</v>
      </c>
    </row>
    <row r="691" spans="1:14" ht="14.4" customHeight="1" x14ac:dyDescent="0.3">
      <c r="A691" s="659" t="s">
        <v>561</v>
      </c>
      <c r="B691" s="660" t="s">
        <v>562</v>
      </c>
      <c r="C691" s="661" t="s">
        <v>578</v>
      </c>
      <c r="D691" s="662" t="s">
        <v>2867</v>
      </c>
      <c r="E691" s="661" t="s">
        <v>584</v>
      </c>
      <c r="F691" s="662" t="s">
        <v>2869</v>
      </c>
      <c r="G691" s="661" t="s">
        <v>585</v>
      </c>
      <c r="H691" s="661" t="s">
        <v>884</v>
      </c>
      <c r="I691" s="661" t="s">
        <v>885</v>
      </c>
      <c r="J691" s="661" t="s">
        <v>886</v>
      </c>
      <c r="K691" s="661" t="s">
        <v>887</v>
      </c>
      <c r="L691" s="663">
        <v>49.14898774346895</v>
      </c>
      <c r="M691" s="663">
        <v>50</v>
      </c>
      <c r="N691" s="664">
        <v>2457.4493871734476</v>
      </c>
    </row>
    <row r="692" spans="1:14" ht="14.4" customHeight="1" x14ac:dyDescent="0.3">
      <c r="A692" s="659" t="s">
        <v>561</v>
      </c>
      <c r="B692" s="660" t="s">
        <v>562</v>
      </c>
      <c r="C692" s="661" t="s">
        <v>578</v>
      </c>
      <c r="D692" s="662" t="s">
        <v>2867</v>
      </c>
      <c r="E692" s="661" t="s">
        <v>584</v>
      </c>
      <c r="F692" s="662" t="s">
        <v>2869</v>
      </c>
      <c r="G692" s="661" t="s">
        <v>585</v>
      </c>
      <c r="H692" s="661" t="s">
        <v>888</v>
      </c>
      <c r="I692" s="661" t="s">
        <v>889</v>
      </c>
      <c r="J692" s="661" t="s">
        <v>890</v>
      </c>
      <c r="K692" s="661" t="s">
        <v>891</v>
      </c>
      <c r="L692" s="663">
        <v>60.979956160273005</v>
      </c>
      <c r="M692" s="663">
        <v>25</v>
      </c>
      <c r="N692" s="664">
        <v>1524.4989040068251</v>
      </c>
    </row>
    <row r="693" spans="1:14" ht="14.4" customHeight="1" x14ac:dyDescent="0.3">
      <c r="A693" s="659" t="s">
        <v>561</v>
      </c>
      <c r="B693" s="660" t="s">
        <v>562</v>
      </c>
      <c r="C693" s="661" t="s">
        <v>578</v>
      </c>
      <c r="D693" s="662" t="s">
        <v>2867</v>
      </c>
      <c r="E693" s="661" t="s">
        <v>584</v>
      </c>
      <c r="F693" s="662" t="s">
        <v>2869</v>
      </c>
      <c r="G693" s="661" t="s">
        <v>585</v>
      </c>
      <c r="H693" s="661" t="s">
        <v>892</v>
      </c>
      <c r="I693" s="661" t="s">
        <v>893</v>
      </c>
      <c r="J693" s="661" t="s">
        <v>894</v>
      </c>
      <c r="K693" s="661" t="s">
        <v>631</v>
      </c>
      <c r="L693" s="663">
        <v>110.4300591642026</v>
      </c>
      <c r="M693" s="663">
        <v>9</v>
      </c>
      <c r="N693" s="664">
        <v>993.87053247782342</v>
      </c>
    </row>
    <row r="694" spans="1:14" ht="14.4" customHeight="1" x14ac:dyDescent="0.3">
      <c r="A694" s="659" t="s">
        <v>561</v>
      </c>
      <c r="B694" s="660" t="s">
        <v>562</v>
      </c>
      <c r="C694" s="661" t="s">
        <v>578</v>
      </c>
      <c r="D694" s="662" t="s">
        <v>2867</v>
      </c>
      <c r="E694" s="661" t="s">
        <v>584</v>
      </c>
      <c r="F694" s="662" t="s">
        <v>2869</v>
      </c>
      <c r="G694" s="661" t="s">
        <v>585</v>
      </c>
      <c r="H694" s="661" t="s">
        <v>2232</v>
      </c>
      <c r="I694" s="661" t="s">
        <v>2233</v>
      </c>
      <c r="J694" s="661" t="s">
        <v>2234</v>
      </c>
      <c r="K694" s="661" t="s">
        <v>2235</v>
      </c>
      <c r="L694" s="663">
        <v>42.439976013826488</v>
      </c>
      <c r="M694" s="663">
        <v>4</v>
      </c>
      <c r="N694" s="664">
        <v>169.75990405530595</v>
      </c>
    </row>
    <row r="695" spans="1:14" ht="14.4" customHeight="1" x14ac:dyDescent="0.3">
      <c r="A695" s="659" t="s">
        <v>561</v>
      </c>
      <c r="B695" s="660" t="s">
        <v>562</v>
      </c>
      <c r="C695" s="661" t="s">
        <v>578</v>
      </c>
      <c r="D695" s="662" t="s">
        <v>2867</v>
      </c>
      <c r="E695" s="661" t="s">
        <v>584</v>
      </c>
      <c r="F695" s="662" t="s">
        <v>2869</v>
      </c>
      <c r="G695" s="661" t="s">
        <v>585</v>
      </c>
      <c r="H695" s="661" t="s">
        <v>2236</v>
      </c>
      <c r="I695" s="661" t="s">
        <v>237</v>
      </c>
      <c r="J695" s="661" t="s">
        <v>2237</v>
      </c>
      <c r="K695" s="661"/>
      <c r="L695" s="663">
        <v>101.32999999999997</v>
      </c>
      <c r="M695" s="663">
        <v>3</v>
      </c>
      <c r="N695" s="664">
        <v>303.9899999999999</v>
      </c>
    </row>
    <row r="696" spans="1:14" ht="14.4" customHeight="1" x14ac:dyDescent="0.3">
      <c r="A696" s="659" t="s">
        <v>561</v>
      </c>
      <c r="B696" s="660" t="s">
        <v>562</v>
      </c>
      <c r="C696" s="661" t="s">
        <v>578</v>
      </c>
      <c r="D696" s="662" t="s">
        <v>2867</v>
      </c>
      <c r="E696" s="661" t="s">
        <v>584</v>
      </c>
      <c r="F696" s="662" t="s">
        <v>2869</v>
      </c>
      <c r="G696" s="661" t="s">
        <v>585</v>
      </c>
      <c r="H696" s="661" t="s">
        <v>2238</v>
      </c>
      <c r="I696" s="661" t="s">
        <v>237</v>
      </c>
      <c r="J696" s="661" t="s">
        <v>2239</v>
      </c>
      <c r="K696" s="661"/>
      <c r="L696" s="663">
        <v>147.03741116641933</v>
      </c>
      <c r="M696" s="663">
        <v>3</v>
      </c>
      <c r="N696" s="664">
        <v>441.11223349925802</v>
      </c>
    </row>
    <row r="697" spans="1:14" ht="14.4" customHeight="1" x14ac:dyDescent="0.3">
      <c r="A697" s="659" t="s">
        <v>561</v>
      </c>
      <c r="B697" s="660" t="s">
        <v>562</v>
      </c>
      <c r="C697" s="661" t="s">
        <v>578</v>
      </c>
      <c r="D697" s="662" t="s">
        <v>2867</v>
      </c>
      <c r="E697" s="661" t="s">
        <v>584</v>
      </c>
      <c r="F697" s="662" t="s">
        <v>2869</v>
      </c>
      <c r="G697" s="661" t="s">
        <v>585</v>
      </c>
      <c r="H697" s="661" t="s">
        <v>899</v>
      </c>
      <c r="I697" s="661" t="s">
        <v>237</v>
      </c>
      <c r="J697" s="661" t="s">
        <v>900</v>
      </c>
      <c r="K697" s="661"/>
      <c r="L697" s="663">
        <v>50.819999999999993</v>
      </c>
      <c r="M697" s="663">
        <v>5</v>
      </c>
      <c r="N697" s="664">
        <v>254.09999999999997</v>
      </c>
    </row>
    <row r="698" spans="1:14" ht="14.4" customHeight="1" x14ac:dyDescent="0.3">
      <c r="A698" s="659" t="s">
        <v>561</v>
      </c>
      <c r="B698" s="660" t="s">
        <v>562</v>
      </c>
      <c r="C698" s="661" t="s">
        <v>578</v>
      </c>
      <c r="D698" s="662" t="s">
        <v>2867</v>
      </c>
      <c r="E698" s="661" t="s">
        <v>584</v>
      </c>
      <c r="F698" s="662" t="s">
        <v>2869</v>
      </c>
      <c r="G698" s="661" t="s">
        <v>585</v>
      </c>
      <c r="H698" s="661" t="s">
        <v>901</v>
      </c>
      <c r="I698" s="661" t="s">
        <v>237</v>
      </c>
      <c r="J698" s="661" t="s">
        <v>902</v>
      </c>
      <c r="K698" s="661"/>
      <c r="L698" s="663">
        <v>78.760000000000019</v>
      </c>
      <c r="M698" s="663">
        <v>1</v>
      </c>
      <c r="N698" s="664">
        <v>78.760000000000019</v>
      </c>
    </row>
    <row r="699" spans="1:14" ht="14.4" customHeight="1" x14ac:dyDescent="0.3">
      <c r="A699" s="659" t="s">
        <v>561</v>
      </c>
      <c r="B699" s="660" t="s">
        <v>562</v>
      </c>
      <c r="C699" s="661" t="s">
        <v>578</v>
      </c>
      <c r="D699" s="662" t="s">
        <v>2867</v>
      </c>
      <c r="E699" s="661" t="s">
        <v>584</v>
      </c>
      <c r="F699" s="662" t="s">
        <v>2869</v>
      </c>
      <c r="G699" s="661" t="s">
        <v>585</v>
      </c>
      <c r="H699" s="661" t="s">
        <v>903</v>
      </c>
      <c r="I699" s="661" t="s">
        <v>237</v>
      </c>
      <c r="J699" s="661" t="s">
        <v>904</v>
      </c>
      <c r="K699" s="661"/>
      <c r="L699" s="663">
        <v>78.760256730668786</v>
      </c>
      <c r="M699" s="663">
        <v>3</v>
      </c>
      <c r="N699" s="664">
        <v>236.28077019200634</v>
      </c>
    </row>
    <row r="700" spans="1:14" ht="14.4" customHeight="1" x14ac:dyDescent="0.3">
      <c r="A700" s="659" t="s">
        <v>561</v>
      </c>
      <c r="B700" s="660" t="s">
        <v>562</v>
      </c>
      <c r="C700" s="661" t="s">
        <v>578</v>
      </c>
      <c r="D700" s="662" t="s">
        <v>2867</v>
      </c>
      <c r="E700" s="661" t="s">
        <v>584</v>
      </c>
      <c r="F700" s="662" t="s">
        <v>2869</v>
      </c>
      <c r="G700" s="661" t="s">
        <v>585</v>
      </c>
      <c r="H700" s="661" t="s">
        <v>2240</v>
      </c>
      <c r="I700" s="661" t="s">
        <v>237</v>
      </c>
      <c r="J700" s="661" t="s">
        <v>2241</v>
      </c>
      <c r="K700" s="661"/>
      <c r="L700" s="663">
        <v>119.67485331275475</v>
      </c>
      <c r="M700" s="663">
        <v>4</v>
      </c>
      <c r="N700" s="664">
        <v>478.699413251019</v>
      </c>
    </row>
    <row r="701" spans="1:14" ht="14.4" customHeight="1" x14ac:dyDescent="0.3">
      <c r="A701" s="659" t="s">
        <v>561</v>
      </c>
      <c r="B701" s="660" t="s">
        <v>562</v>
      </c>
      <c r="C701" s="661" t="s">
        <v>578</v>
      </c>
      <c r="D701" s="662" t="s">
        <v>2867</v>
      </c>
      <c r="E701" s="661" t="s">
        <v>584</v>
      </c>
      <c r="F701" s="662" t="s">
        <v>2869</v>
      </c>
      <c r="G701" s="661" t="s">
        <v>585</v>
      </c>
      <c r="H701" s="661" t="s">
        <v>2242</v>
      </c>
      <c r="I701" s="661" t="s">
        <v>2243</v>
      </c>
      <c r="J701" s="661" t="s">
        <v>2244</v>
      </c>
      <c r="K701" s="661" t="s">
        <v>2245</v>
      </c>
      <c r="L701" s="663">
        <v>118.39999999999995</v>
      </c>
      <c r="M701" s="663">
        <v>1</v>
      </c>
      <c r="N701" s="664">
        <v>118.39999999999995</v>
      </c>
    </row>
    <row r="702" spans="1:14" ht="14.4" customHeight="1" x14ac:dyDescent="0.3">
      <c r="A702" s="659" t="s">
        <v>561</v>
      </c>
      <c r="B702" s="660" t="s">
        <v>562</v>
      </c>
      <c r="C702" s="661" t="s">
        <v>578</v>
      </c>
      <c r="D702" s="662" t="s">
        <v>2867</v>
      </c>
      <c r="E702" s="661" t="s">
        <v>584</v>
      </c>
      <c r="F702" s="662" t="s">
        <v>2869</v>
      </c>
      <c r="G702" s="661" t="s">
        <v>585</v>
      </c>
      <c r="H702" s="661" t="s">
        <v>1502</v>
      </c>
      <c r="I702" s="661" t="s">
        <v>1503</v>
      </c>
      <c r="J702" s="661" t="s">
        <v>1504</v>
      </c>
      <c r="K702" s="661" t="s">
        <v>1505</v>
      </c>
      <c r="L702" s="663">
        <v>48.469917442522615</v>
      </c>
      <c r="M702" s="663">
        <v>3</v>
      </c>
      <c r="N702" s="664">
        <v>145.40975232756784</v>
      </c>
    </row>
    <row r="703" spans="1:14" ht="14.4" customHeight="1" x14ac:dyDescent="0.3">
      <c r="A703" s="659" t="s">
        <v>561</v>
      </c>
      <c r="B703" s="660" t="s">
        <v>562</v>
      </c>
      <c r="C703" s="661" t="s">
        <v>578</v>
      </c>
      <c r="D703" s="662" t="s">
        <v>2867</v>
      </c>
      <c r="E703" s="661" t="s">
        <v>584</v>
      </c>
      <c r="F703" s="662" t="s">
        <v>2869</v>
      </c>
      <c r="G703" s="661" t="s">
        <v>585</v>
      </c>
      <c r="H703" s="661" t="s">
        <v>2246</v>
      </c>
      <c r="I703" s="661" t="s">
        <v>2247</v>
      </c>
      <c r="J703" s="661" t="s">
        <v>2248</v>
      </c>
      <c r="K703" s="661" t="s">
        <v>2249</v>
      </c>
      <c r="L703" s="663">
        <v>32</v>
      </c>
      <c r="M703" s="663">
        <v>2</v>
      </c>
      <c r="N703" s="664">
        <v>64</v>
      </c>
    </row>
    <row r="704" spans="1:14" ht="14.4" customHeight="1" x14ac:dyDescent="0.3">
      <c r="A704" s="659" t="s">
        <v>561</v>
      </c>
      <c r="B704" s="660" t="s">
        <v>562</v>
      </c>
      <c r="C704" s="661" t="s">
        <v>578</v>
      </c>
      <c r="D704" s="662" t="s">
        <v>2867</v>
      </c>
      <c r="E704" s="661" t="s">
        <v>584</v>
      </c>
      <c r="F704" s="662" t="s">
        <v>2869</v>
      </c>
      <c r="G704" s="661" t="s">
        <v>585</v>
      </c>
      <c r="H704" s="661" t="s">
        <v>909</v>
      </c>
      <c r="I704" s="661" t="s">
        <v>910</v>
      </c>
      <c r="J704" s="661" t="s">
        <v>911</v>
      </c>
      <c r="K704" s="661" t="s">
        <v>912</v>
      </c>
      <c r="L704" s="663">
        <v>117.73933567020387</v>
      </c>
      <c r="M704" s="663">
        <v>262</v>
      </c>
      <c r="N704" s="664">
        <v>30847.705945593414</v>
      </c>
    </row>
    <row r="705" spans="1:14" ht="14.4" customHeight="1" x14ac:dyDescent="0.3">
      <c r="A705" s="659" t="s">
        <v>561</v>
      </c>
      <c r="B705" s="660" t="s">
        <v>562</v>
      </c>
      <c r="C705" s="661" t="s">
        <v>578</v>
      </c>
      <c r="D705" s="662" t="s">
        <v>2867</v>
      </c>
      <c r="E705" s="661" t="s">
        <v>584</v>
      </c>
      <c r="F705" s="662" t="s">
        <v>2869</v>
      </c>
      <c r="G705" s="661" t="s">
        <v>585</v>
      </c>
      <c r="H705" s="661" t="s">
        <v>2250</v>
      </c>
      <c r="I705" s="661" t="s">
        <v>2251</v>
      </c>
      <c r="J705" s="661" t="s">
        <v>2252</v>
      </c>
      <c r="K705" s="661" t="s">
        <v>2253</v>
      </c>
      <c r="L705" s="663">
        <v>568.91000000000008</v>
      </c>
      <c r="M705" s="663">
        <v>5</v>
      </c>
      <c r="N705" s="664">
        <v>2844.55</v>
      </c>
    </row>
    <row r="706" spans="1:14" ht="14.4" customHeight="1" x14ac:dyDescent="0.3">
      <c r="A706" s="659" t="s">
        <v>561</v>
      </c>
      <c r="B706" s="660" t="s">
        <v>562</v>
      </c>
      <c r="C706" s="661" t="s">
        <v>578</v>
      </c>
      <c r="D706" s="662" t="s">
        <v>2867</v>
      </c>
      <c r="E706" s="661" t="s">
        <v>584</v>
      </c>
      <c r="F706" s="662" t="s">
        <v>2869</v>
      </c>
      <c r="G706" s="661" t="s">
        <v>585</v>
      </c>
      <c r="H706" s="661" t="s">
        <v>2254</v>
      </c>
      <c r="I706" s="661" t="s">
        <v>2255</v>
      </c>
      <c r="J706" s="661" t="s">
        <v>2256</v>
      </c>
      <c r="K706" s="661" t="s">
        <v>2257</v>
      </c>
      <c r="L706" s="663">
        <v>81.489999999999995</v>
      </c>
      <c r="M706" s="663">
        <v>1</v>
      </c>
      <c r="N706" s="664">
        <v>81.489999999999995</v>
      </c>
    </row>
    <row r="707" spans="1:14" ht="14.4" customHeight="1" x14ac:dyDescent="0.3">
      <c r="A707" s="659" t="s">
        <v>561</v>
      </c>
      <c r="B707" s="660" t="s">
        <v>562</v>
      </c>
      <c r="C707" s="661" t="s">
        <v>578</v>
      </c>
      <c r="D707" s="662" t="s">
        <v>2867</v>
      </c>
      <c r="E707" s="661" t="s">
        <v>584</v>
      </c>
      <c r="F707" s="662" t="s">
        <v>2869</v>
      </c>
      <c r="G707" s="661" t="s">
        <v>585</v>
      </c>
      <c r="H707" s="661" t="s">
        <v>2258</v>
      </c>
      <c r="I707" s="661" t="s">
        <v>2259</v>
      </c>
      <c r="J707" s="661" t="s">
        <v>2260</v>
      </c>
      <c r="K707" s="661" t="s">
        <v>916</v>
      </c>
      <c r="L707" s="663">
        <v>38.936708611300197</v>
      </c>
      <c r="M707" s="663">
        <v>5</v>
      </c>
      <c r="N707" s="664">
        <v>194.68354305650098</v>
      </c>
    </row>
    <row r="708" spans="1:14" ht="14.4" customHeight="1" x14ac:dyDescent="0.3">
      <c r="A708" s="659" t="s">
        <v>561</v>
      </c>
      <c r="B708" s="660" t="s">
        <v>562</v>
      </c>
      <c r="C708" s="661" t="s">
        <v>578</v>
      </c>
      <c r="D708" s="662" t="s">
        <v>2867</v>
      </c>
      <c r="E708" s="661" t="s">
        <v>584</v>
      </c>
      <c r="F708" s="662" t="s">
        <v>2869</v>
      </c>
      <c r="G708" s="661" t="s">
        <v>585</v>
      </c>
      <c r="H708" s="661" t="s">
        <v>2261</v>
      </c>
      <c r="I708" s="661" t="s">
        <v>2262</v>
      </c>
      <c r="J708" s="661" t="s">
        <v>2263</v>
      </c>
      <c r="K708" s="661" t="s">
        <v>2264</v>
      </c>
      <c r="L708" s="663">
        <v>102.73053178097747</v>
      </c>
      <c r="M708" s="663">
        <v>1</v>
      </c>
      <c r="N708" s="664">
        <v>102.73053178097747</v>
      </c>
    </row>
    <row r="709" spans="1:14" ht="14.4" customHeight="1" x14ac:dyDescent="0.3">
      <c r="A709" s="659" t="s">
        <v>561</v>
      </c>
      <c r="B709" s="660" t="s">
        <v>562</v>
      </c>
      <c r="C709" s="661" t="s">
        <v>578</v>
      </c>
      <c r="D709" s="662" t="s">
        <v>2867</v>
      </c>
      <c r="E709" s="661" t="s">
        <v>584</v>
      </c>
      <c r="F709" s="662" t="s">
        <v>2869</v>
      </c>
      <c r="G709" s="661" t="s">
        <v>585</v>
      </c>
      <c r="H709" s="661" t="s">
        <v>1510</v>
      </c>
      <c r="I709" s="661" t="s">
        <v>1510</v>
      </c>
      <c r="J709" s="661" t="s">
        <v>1511</v>
      </c>
      <c r="K709" s="661" t="s">
        <v>1512</v>
      </c>
      <c r="L709" s="663">
        <v>96.190728272181772</v>
      </c>
      <c r="M709" s="663">
        <v>1</v>
      </c>
      <c r="N709" s="664">
        <v>96.190728272181772</v>
      </c>
    </row>
    <row r="710" spans="1:14" ht="14.4" customHeight="1" x14ac:dyDescent="0.3">
      <c r="A710" s="659" t="s">
        <v>561</v>
      </c>
      <c r="B710" s="660" t="s">
        <v>562</v>
      </c>
      <c r="C710" s="661" t="s">
        <v>578</v>
      </c>
      <c r="D710" s="662" t="s">
        <v>2867</v>
      </c>
      <c r="E710" s="661" t="s">
        <v>584</v>
      </c>
      <c r="F710" s="662" t="s">
        <v>2869</v>
      </c>
      <c r="G710" s="661" t="s">
        <v>585</v>
      </c>
      <c r="H710" s="661" t="s">
        <v>2265</v>
      </c>
      <c r="I710" s="661" t="s">
        <v>2266</v>
      </c>
      <c r="J710" s="661" t="s">
        <v>2267</v>
      </c>
      <c r="K710" s="661" t="s">
        <v>2268</v>
      </c>
      <c r="L710" s="663">
        <v>1036.82</v>
      </c>
      <c r="M710" s="663">
        <v>3</v>
      </c>
      <c r="N710" s="664">
        <v>3110.46</v>
      </c>
    </row>
    <row r="711" spans="1:14" ht="14.4" customHeight="1" x14ac:dyDescent="0.3">
      <c r="A711" s="659" t="s">
        <v>561</v>
      </c>
      <c r="B711" s="660" t="s">
        <v>562</v>
      </c>
      <c r="C711" s="661" t="s">
        <v>578</v>
      </c>
      <c r="D711" s="662" t="s">
        <v>2867</v>
      </c>
      <c r="E711" s="661" t="s">
        <v>584</v>
      </c>
      <c r="F711" s="662" t="s">
        <v>2869</v>
      </c>
      <c r="G711" s="661" t="s">
        <v>585</v>
      </c>
      <c r="H711" s="661" t="s">
        <v>2269</v>
      </c>
      <c r="I711" s="661" t="s">
        <v>2270</v>
      </c>
      <c r="J711" s="661" t="s">
        <v>2271</v>
      </c>
      <c r="K711" s="661" t="s">
        <v>2206</v>
      </c>
      <c r="L711" s="663">
        <v>4539.4882217854902</v>
      </c>
      <c r="M711" s="663">
        <v>5</v>
      </c>
      <c r="N711" s="664">
        <v>22697.441108927451</v>
      </c>
    </row>
    <row r="712" spans="1:14" ht="14.4" customHeight="1" x14ac:dyDescent="0.3">
      <c r="A712" s="659" t="s">
        <v>561</v>
      </c>
      <c r="B712" s="660" t="s">
        <v>562</v>
      </c>
      <c r="C712" s="661" t="s">
        <v>578</v>
      </c>
      <c r="D712" s="662" t="s">
        <v>2867</v>
      </c>
      <c r="E712" s="661" t="s">
        <v>584</v>
      </c>
      <c r="F712" s="662" t="s">
        <v>2869</v>
      </c>
      <c r="G712" s="661" t="s">
        <v>585</v>
      </c>
      <c r="H712" s="661" t="s">
        <v>2272</v>
      </c>
      <c r="I712" s="661" t="s">
        <v>2273</v>
      </c>
      <c r="J712" s="661" t="s">
        <v>994</v>
      </c>
      <c r="K712" s="661" t="s">
        <v>2274</v>
      </c>
      <c r="L712" s="663">
        <v>399.48</v>
      </c>
      <c r="M712" s="663">
        <v>14</v>
      </c>
      <c r="N712" s="664">
        <v>5592.72</v>
      </c>
    </row>
    <row r="713" spans="1:14" ht="14.4" customHeight="1" x14ac:dyDescent="0.3">
      <c r="A713" s="659" t="s">
        <v>561</v>
      </c>
      <c r="B713" s="660" t="s">
        <v>562</v>
      </c>
      <c r="C713" s="661" t="s">
        <v>578</v>
      </c>
      <c r="D713" s="662" t="s">
        <v>2867</v>
      </c>
      <c r="E713" s="661" t="s">
        <v>584</v>
      </c>
      <c r="F713" s="662" t="s">
        <v>2869</v>
      </c>
      <c r="G713" s="661" t="s">
        <v>585</v>
      </c>
      <c r="H713" s="661" t="s">
        <v>2275</v>
      </c>
      <c r="I713" s="661" t="s">
        <v>237</v>
      </c>
      <c r="J713" s="661" t="s">
        <v>2276</v>
      </c>
      <c r="K713" s="661"/>
      <c r="L713" s="663">
        <v>64.218997877396532</v>
      </c>
      <c r="M713" s="663">
        <v>1</v>
      </c>
      <c r="N713" s="664">
        <v>64.218997877396532</v>
      </c>
    </row>
    <row r="714" spans="1:14" ht="14.4" customHeight="1" x14ac:dyDescent="0.3">
      <c r="A714" s="659" t="s">
        <v>561</v>
      </c>
      <c r="B714" s="660" t="s">
        <v>562</v>
      </c>
      <c r="C714" s="661" t="s">
        <v>578</v>
      </c>
      <c r="D714" s="662" t="s">
        <v>2867</v>
      </c>
      <c r="E714" s="661" t="s">
        <v>584</v>
      </c>
      <c r="F714" s="662" t="s">
        <v>2869</v>
      </c>
      <c r="G714" s="661" t="s">
        <v>585</v>
      </c>
      <c r="H714" s="661" t="s">
        <v>2277</v>
      </c>
      <c r="I714" s="661" t="s">
        <v>2278</v>
      </c>
      <c r="J714" s="661" t="s">
        <v>1962</v>
      </c>
      <c r="K714" s="661" t="s">
        <v>2279</v>
      </c>
      <c r="L714" s="663">
        <v>39.632572663151173</v>
      </c>
      <c r="M714" s="663">
        <v>8</v>
      </c>
      <c r="N714" s="664">
        <v>317.06058130520938</v>
      </c>
    </row>
    <row r="715" spans="1:14" ht="14.4" customHeight="1" x14ac:dyDescent="0.3">
      <c r="A715" s="659" t="s">
        <v>561</v>
      </c>
      <c r="B715" s="660" t="s">
        <v>562</v>
      </c>
      <c r="C715" s="661" t="s">
        <v>578</v>
      </c>
      <c r="D715" s="662" t="s">
        <v>2867</v>
      </c>
      <c r="E715" s="661" t="s">
        <v>584</v>
      </c>
      <c r="F715" s="662" t="s">
        <v>2869</v>
      </c>
      <c r="G715" s="661" t="s">
        <v>585</v>
      </c>
      <c r="H715" s="661" t="s">
        <v>920</v>
      </c>
      <c r="I715" s="661" t="s">
        <v>237</v>
      </c>
      <c r="J715" s="661" t="s">
        <v>921</v>
      </c>
      <c r="K715" s="661"/>
      <c r="L715" s="663">
        <v>279.72929793245373</v>
      </c>
      <c r="M715" s="663">
        <v>21</v>
      </c>
      <c r="N715" s="664">
        <v>5874.315256581528</v>
      </c>
    </row>
    <row r="716" spans="1:14" ht="14.4" customHeight="1" x14ac:dyDescent="0.3">
      <c r="A716" s="659" t="s">
        <v>561</v>
      </c>
      <c r="B716" s="660" t="s">
        <v>562</v>
      </c>
      <c r="C716" s="661" t="s">
        <v>578</v>
      </c>
      <c r="D716" s="662" t="s">
        <v>2867</v>
      </c>
      <c r="E716" s="661" t="s">
        <v>584</v>
      </c>
      <c r="F716" s="662" t="s">
        <v>2869</v>
      </c>
      <c r="G716" s="661" t="s">
        <v>585</v>
      </c>
      <c r="H716" s="661" t="s">
        <v>2280</v>
      </c>
      <c r="I716" s="661" t="s">
        <v>2281</v>
      </c>
      <c r="J716" s="661" t="s">
        <v>2094</v>
      </c>
      <c r="K716" s="661" t="s">
        <v>2282</v>
      </c>
      <c r="L716" s="663">
        <v>39.465763538883529</v>
      </c>
      <c r="M716" s="663">
        <v>61</v>
      </c>
      <c r="N716" s="664">
        <v>2407.4115758718954</v>
      </c>
    </row>
    <row r="717" spans="1:14" ht="14.4" customHeight="1" x14ac:dyDescent="0.3">
      <c r="A717" s="659" t="s">
        <v>561</v>
      </c>
      <c r="B717" s="660" t="s">
        <v>562</v>
      </c>
      <c r="C717" s="661" t="s">
        <v>578</v>
      </c>
      <c r="D717" s="662" t="s">
        <v>2867</v>
      </c>
      <c r="E717" s="661" t="s">
        <v>584</v>
      </c>
      <c r="F717" s="662" t="s">
        <v>2869</v>
      </c>
      <c r="G717" s="661" t="s">
        <v>585</v>
      </c>
      <c r="H717" s="661" t="s">
        <v>2283</v>
      </c>
      <c r="I717" s="661" t="s">
        <v>2284</v>
      </c>
      <c r="J717" s="661" t="s">
        <v>1550</v>
      </c>
      <c r="K717" s="661" t="s">
        <v>2285</v>
      </c>
      <c r="L717" s="663">
        <v>100.94000000000003</v>
      </c>
      <c r="M717" s="663">
        <v>2</v>
      </c>
      <c r="N717" s="664">
        <v>201.88000000000005</v>
      </c>
    </row>
    <row r="718" spans="1:14" ht="14.4" customHeight="1" x14ac:dyDescent="0.3">
      <c r="A718" s="659" t="s">
        <v>561</v>
      </c>
      <c r="B718" s="660" t="s">
        <v>562</v>
      </c>
      <c r="C718" s="661" t="s">
        <v>578</v>
      </c>
      <c r="D718" s="662" t="s">
        <v>2867</v>
      </c>
      <c r="E718" s="661" t="s">
        <v>584</v>
      </c>
      <c r="F718" s="662" t="s">
        <v>2869</v>
      </c>
      <c r="G718" s="661" t="s">
        <v>585</v>
      </c>
      <c r="H718" s="661" t="s">
        <v>2286</v>
      </c>
      <c r="I718" s="661" t="s">
        <v>2287</v>
      </c>
      <c r="J718" s="661" t="s">
        <v>2288</v>
      </c>
      <c r="K718" s="661" t="s">
        <v>2289</v>
      </c>
      <c r="L718" s="663">
        <v>203.14</v>
      </c>
      <c r="M718" s="663">
        <v>1</v>
      </c>
      <c r="N718" s="664">
        <v>203.14</v>
      </c>
    </row>
    <row r="719" spans="1:14" ht="14.4" customHeight="1" x14ac:dyDescent="0.3">
      <c r="A719" s="659" t="s">
        <v>561</v>
      </c>
      <c r="B719" s="660" t="s">
        <v>562</v>
      </c>
      <c r="C719" s="661" t="s">
        <v>578</v>
      </c>
      <c r="D719" s="662" t="s">
        <v>2867</v>
      </c>
      <c r="E719" s="661" t="s">
        <v>584</v>
      </c>
      <c r="F719" s="662" t="s">
        <v>2869</v>
      </c>
      <c r="G719" s="661" t="s">
        <v>585</v>
      </c>
      <c r="H719" s="661" t="s">
        <v>2290</v>
      </c>
      <c r="I719" s="661" t="s">
        <v>237</v>
      </c>
      <c r="J719" s="661" t="s">
        <v>2291</v>
      </c>
      <c r="K719" s="661"/>
      <c r="L719" s="663">
        <v>120.37743617076768</v>
      </c>
      <c r="M719" s="663">
        <v>27</v>
      </c>
      <c r="N719" s="664">
        <v>3250.1907766107274</v>
      </c>
    </row>
    <row r="720" spans="1:14" ht="14.4" customHeight="1" x14ac:dyDescent="0.3">
      <c r="A720" s="659" t="s">
        <v>561</v>
      </c>
      <c r="B720" s="660" t="s">
        <v>562</v>
      </c>
      <c r="C720" s="661" t="s">
        <v>578</v>
      </c>
      <c r="D720" s="662" t="s">
        <v>2867</v>
      </c>
      <c r="E720" s="661" t="s">
        <v>584</v>
      </c>
      <c r="F720" s="662" t="s">
        <v>2869</v>
      </c>
      <c r="G720" s="661" t="s">
        <v>585</v>
      </c>
      <c r="H720" s="661" t="s">
        <v>925</v>
      </c>
      <c r="I720" s="661" t="s">
        <v>237</v>
      </c>
      <c r="J720" s="661" t="s">
        <v>926</v>
      </c>
      <c r="K720" s="661"/>
      <c r="L720" s="663">
        <v>69.321250281432697</v>
      </c>
      <c r="M720" s="663">
        <v>8</v>
      </c>
      <c r="N720" s="664">
        <v>554.57000225146157</v>
      </c>
    </row>
    <row r="721" spans="1:14" ht="14.4" customHeight="1" x14ac:dyDescent="0.3">
      <c r="A721" s="659" t="s">
        <v>561</v>
      </c>
      <c r="B721" s="660" t="s">
        <v>562</v>
      </c>
      <c r="C721" s="661" t="s">
        <v>578</v>
      </c>
      <c r="D721" s="662" t="s">
        <v>2867</v>
      </c>
      <c r="E721" s="661" t="s">
        <v>584</v>
      </c>
      <c r="F721" s="662" t="s">
        <v>2869</v>
      </c>
      <c r="G721" s="661" t="s">
        <v>585</v>
      </c>
      <c r="H721" s="661" t="s">
        <v>2292</v>
      </c>
      <c r="I721" s="661" t="s">
        <v>237</v>
      </c>
      <c r="J721" s="661" t="s">
        <v>2293</v>
      </c>
      <c r="K721" s="661"/>
      <c r="L721" s="663">
        <v>228.42241200625801</v>
      </c>
      <c r="M721" s="663">
        <v>2</v>
      </c>
      <c r="N721" s="664">
        <v>456.84482401251603</v>
      </c>
    </row>
    <row r="722" spans="1:14" ht="14.4" customHeight="1" x14ac:dyDescent="0.3">
      <c r="A722" s="659" t="s">
        <v>561</v>
      </c>
      <c r="B722" s="660" t="s">
        <v>562</v>
      </c>
      <c r="C722" s="661" t="s">
        <v>578</v>
      </c>
      <c r="D722" s="662" t="s">
        <v>2867</v>
      </c>
      <c r="E722" s="661" t="s">
        <v>584</v>
      </c>
      <c r="F722" s="662" t="s">
        <v>2869</v>
      </c>
      <c r="G722" s="661" t="s">
        <v>585</v>
      </c>
      <c r="H722" s="661" t="s">
        <v>2294</v>
      </c>
      <c r="I722" s="661" t="s">
        <v>2295</v>
      </c>
      <c r="J722" s="661" t="s">
        <v>2296</v>
      </c>
      <c r="K722" s="661" t="s">
        <v>2297</v>
      </c>
      <c r="L722" s="663">
        <v>49.427014925891463</v>
      </c>
      <c r="M722" s="663">
        <v>3</v>
      </c>
      <c r="N722" s="664">
        <v>148.2810447776744</v>
      </c>
    </row>
    <row r="723" spans="1:14" ht="14.4" customHeight="1" x14ac:dyDescent="0.3">
      <c r="A723" s="659" t="s">
        <v>561</v>
      </c>
      <c r="B723" s="660" t="s">
        <v>562</v>
      </c>
      <c r="C723" s="661" t="s">
        <v>578</v>
      </c>
      <c r="D723" s="662" t="s">
        <v>2867</v>
      </c>
      <c r="E723" s="661" t="s">
        <v>584</v>
      </c>
      <c r="F723" s="662" t="s">
        <v>2869</v>
      </c>
      <c r="G723" s="661" t="s">
        <v>585</v>
      </c>
      <c r="H723" s="661" t="s">
        <v>1532</v>
      </c>
      <c r="I723" s="661" t="s">
        <v>1533</v>
      </c>
      <c r="J723" s="661" t="s">
        <v>1534</v>
      </c>
      <c r="K723" s="661" t="s">
        <v>1535</v>
      </c>
      <c r="L723" s="663">
        <v>79.28</v>
      </c>
      <c r="M723" s="663">
        <v>1</v>
      </c>
      <c r="N723" s="664">
        <v>79.28</v>
      </c>
    </row>
    <row r="724" spans="1:14" ht="14.4" customHeight="1" x14ac:dyDescent="0.3">
      <c r="A724" s="659" t="s">
        <v>561</v>
      </c>
      <c r="B724" s="660" t="s">
        <v>562</v>
      </c>
      <c r="C724" s="661" t="s">
        <v>578</v>
      </c>
      <c r="D724" s="662" t="s">
        <v>2867</v>
      </c>
      <c r="E724" s="661" t="s">
        <v>584</v>
      </c>
      <c r="F724" s="662" t="s">
        <v>2869</v>
      </c>
      <c r="G724" s="661" t="s">
        <v>585</v>
      </c>
      <c r="H724" s="661" t="s">
        <v>2298</v>
      </c>
      <c r="I724" s="661" t="s">
        <v>2299</v>
      </c>
      <c r="J724" s="661" t="s">
        <v>2300</v>
      </c>
      <c r="K724" s="661" t="s">
        <v>1656</v>
      </c>
      <c r="L724" s="663">
        <v>262.23</v>
      </c>
      <c r="M724" s="663">
        <v>1</v>
      </c>
      <c r="N724" s="664">
        <v>262.23</v>
      </c>
    </row>
    <row r="725" spans="1:14" ht="14.4" customHeight="1" x14ac:dyDescent="0.3">
      <c r="A725" s="659" t="s">
        <v>561</v>
      </c>
      <c r="B725" s="660" t="s">
        <v>562</v>
      </c>
      <c r="C725" s="661" t="s">
        <v>578</v>
      </c>
      <c r="D725" s="662" t="s">
        <v>2867</v>
      </c>
      <c r="E725" s="661" t="s">
        <v>584</v>
      </c>
      <c r="F725" s="662" t="s">
        <v>2869</v>
      </c>
      <c r="G725" s="661" t="s">
        <v>585</v>
      </c>
      <c r="H725" s="661" t="s">
        <v>2301</v>
      </c>
      <c r="I725" s="661" t="s">
        <v>2302</v>
      </c>
      <c r="J725" s="661" t="s">
        <v>1534</v>
      </c>
      <c r="K725" s="661" t="s">
        <v>2303</v>
      </c>
      <c r="L725" s="663">
        <v>146.48000000000002</v>
      </c>
      <c r="M725" s="663">
        <v>2</v>
      </c>
      <c r="N725" s="664">
        <v>292.96000000000004</v>
      </c>
    </row>
    <row r="726" spans="1:14" ht="14.4" customHeight="1" x14ac:dyDescent="0.3">
      <c r="A726" s="659" t="s">
        <v>561</v>
      </c>
      <c r="B726" s="660" t="s">
        <v>562</v>
      </c>
      <c r="C726" s="661" t="s">
        <v>578</v>
      </c>
      <c r="D726" s="662" t="s">
        <v>2867</v>
      </c>
      <c r="E726" s="661" t="s">
        <v>584</v>
      </c>
      <c r="F726" s="662" t="s">
        <v>2869</v>
      </c>
      <c r="G726" s="661" t="s">
        <v>585</v>
      </c>
      <c r="H726" s="661" t="s">
        <v>2304</v>
      </c>
      <c r="I726" s="661" t="s">
        <v>237</v>
      </c>
      <c r="J726" s="661" t="s">
        <v>2305</v>
      </c>
      <c r="K726" s="661" t="s">
        <v>2306</v>
      </c>
      <c r="L726" s="663">
        <v>22.069999999999997</v>
      </c>
      <c r="M726" s="663">
        <v>2</v>
      </c>
      <c r="N726" s="664">
        <v>44.139999999999993</v>
      </c>
    </row>
    <row r="727" spans="1:14" ht="14.4" customHeight="1" x14ac:dyDescent="0.3">
      <c r="A727" s="659" t="s">
        <v>561</v>
      </c>
      <c r="B727" s="660" t="s">
        <v>562</v>
      </c>
      <c r="C727" s="661" t="s">
        <v>578</v>
      </c>
      <c r="D727" s="662" t="s">
        <v>2867</v>
      </c>
      <c r="E727" s="661" t="s">
        <v>584</v>
      </c>
      <c r="F727" s="662" t="s">
        <v>2869</v>
      </c>
      <c r="G727" s="661" t="s">
        <v>585</v>
      </c>
      <c r="H727" s="661" t="s">
        <v>2307</v>
      </c>
      <c r="I727" s="661" t="s">
        <v>237</v>
      </c>
      <c r="J727" s="661" t="s">
        <v>2308</v>
      </c>
      <c r="K727" s="661" t="s">
        <v>2306</v>
      </c>
      <c r="L727" s="663">
        <v>32.779999999999994</v>
      </c>
      <c r="M727" s="663">
        <v>2</v>
      </c>
      <c r="N727" s="664">
        <v>65.559999999999988</v>
      </c>
    </row>
    <row r="728" spans="1:14" ht="14.4" customHeight="1" x14ac:dyDescent="0.3">
      <c r="A728" s="659" t="s">
        <v>561</v>
      </c>
      <c r="B728" s="660" t="s">
        <v>562</v>
      </c>
      <c r="C728" s="661" t="s">
        <v>578</v>
      </c>
      <c r="D728" s="662" t="s">
        <v>2867</v>
      </c>
      <c r="E728" s="661" t="s">
        <v>584</v>
      </c>
      <c r="F728" s="662" t="s">
        <v>2869</v>
      </c>
      <c r="G728" s="661" t="s">
        <v>585</v>
      </c>
      <c r="H728" s="661" t="s">
        <v>2309</v>
      </c>
      <c r="I728" s="661" t="s">
        <v>237</v>
      </c>
      <c r="J728" s="661" t="s">
        <v>2310</v>
      </c>
      <c r="K728" s="661"/>
      <c r="L728" s="663">
        <v>22.069999999999997</v>
      </c>
      <c r="M728" s="663">
        <v>2</v>
      </c>
      <c r="N728" s="664">
        <v>44.139999999999993</v>
      </c>
    </row>
    <row r="729" spans="1:14" ht="14.4" customHeight="1" x14ac:dyDescent="0.3">
      <c r="A729" s="659" t="s">
        <v>561</v>
      </c>
      <c r="B729" s="660" t="s">
        <v>562</v>
      </c>
      <c r="C729" s="661" t="s">
        <v>578</v>
      </c>
      <c r="D729" s="662" t="s">
        <v>2867</v>
      </c>
      <c r="E729" s="661" t="s">
        <v>584</v>
      </c>
      <c r="F729" s="662" t="s">
        <v>2869</v>
      </c>
      <c r="G729" s="661" t="s">
        <v>585</v>
      </c>
      <c r="H729" s="661" t="s">
        <v>2311</v>
      </c>
      <c r="I729" s="661" t="s">
        <v>2312</v>
      </c>
      <c r="J729" s="661" t="s">
        <v>2313</v>
      </c>
      <c r="K729" s="661" t="s">
        <v>2314</v>
      </c>
      <c r="L729" s="663">
        <v>152.01</v>
      </c>
      <c r="M729" s="663">
        <v>1</v>
      </c>
      <c r="N729" s="664">
        <v>152.01</v>
      </c>
    </row>
    <row r="730" spans="1:14" ht="14.4" customHeight="1" x14ac:dyDescent="0.3">
      <c r="A730" s="659" t="s">
        <v>561</v>
      </c>
      <c r="B730" s="660" t="s">
        <v>562</v>
      </c>
      <c r="C730" s="661" t="s">
        <v>578</v>
      </c>
      <c r="D730" s="662" t="s">
        <v>2867</v>
      </c>
      <c r="E730" s="661" t="s">
        <v>584</v>
      </c>
      <c r="F730" s="662" t="s">
        <v>2869</v>
      </c>
      <c r="G730" s="661" t="s">
        <v>585</v>
      </c>
      <c r="H730" s="661" t="s">
        <v>2315</v>
      </c>
      <c r="I730" s="661" t="s">
        <v>2316</v>
      </c>
      <c r="J730" s="661" t="s">
        <v>2317</v>
      </c>
      <c r="K730" s="661" t="s">
        <v>2318</v>
      </c>
      <c r="L730" s="663">
        <v>748.17</v>
      </c>
      <c r="M730" s="663">
        <v>2</v>
      </c>
      <c r="N730" s="664">
        <v>1496.34</v>
      </c>
    </row>
    <row r="731" spans="1:14" ht="14.4" customHeight="1" x14ac:dyDescent="0.3">
      <c r="A731" s="659" t="s">
        <v>561</v>
      </c>
      <c r="B731" s="660" t="s">
        <v>562</v>
      </c>
      <c r="C731" s="661" t="s">
        <v>578</v>
      </c>
      <c r="D731" s="662" t="s">
        <v>2867</v>
      </c>
      <c r="E731" s="661" t="s">
        <v>584</v>
      </c>
      <c r="F731" s="662" t="s">
        <v>2869</v>
      </c>
      <c r="G731" s="661" t="s">
        <v>585</v>
      </c>
      <c r="H731" s="661" t="s">
        <v>2319</v>
      </c>
      <c r="I731" s="661" t="s">
        <v>237</v>
      </c>
      <c r="J731" s="661" t="s">
        <v>2320</v>
      </c>
      <c r="K731" s="661" t="s">
        <v>2321</v>
      </c>
      <c r="L731" s="663">
        <v>90.931140611422435</v>
      </c>
      <c r="M731" s="663">
        <v>2</v>
      </c>
      <c r="N731" s="664">
        <v>181.86228122284487</v>
      </c>
    </row>
    <row r="732" spans="1:14" ht="14.4" customHeight="1" x14ac:dyDescent="0.3">
      <c r="A732" s="659" t="s">
        <v>561</v>
      </c>
      <c r="B732" s="660" t="s">
        <v>562</v>
      </c>
      <c r="C732" s="661" t="s">
        <v>578</v>
      </c>
      <c r="D732" s="662" t="s">
        <v>2867</v>
      </c>
      <c r="E732" s="661" t="s">
        <v>584</v>
      </c>
      <c r="F732" s="662" t="s">
        <v>2869</v>
      </c>
      <c r="G732" s="661" t="s">
        <v>585</v>
      </c>
      <c r="H732" s="661" t="s">
        <v>1548</v>
      </c>
      <c r="I732" s="661" t="s">
        <v>1549</v>
      </c>
      <c r="J732" s="661" t="s">
        <v>1550</v>
      </c>
      <c r="K732" s="661" t="s">
        <v>1551</v>
      </c>
      <c r="L732" s="663">
        <v>54.599999999999987</v>
      </c>
      <c r="M732" s="663">
        <v>3</v>
      </c>
      <c r="N732" s="664">
        <v>163.79999999999995</v>
      </c>
    </row>
    <row r="733" spans="1:14" ht="14.4" customHeight="1" x14ac:dyDescent="0.3">
      <c r="A733" s="659" t="s">
        <v>561</v>
      </c>
      <c r="B733" s="660" t="s">
        <v>562</v>
      </c>
      <c r="C733" s="661" t="s">
        <v>578</v>
      </c>
      <c r="D733" s="662" t="s">
        <v>2867</v>
      </c>
      <c r="E733" s="661" t="s">
        <v>584</v>
      </c>
      <c r="F733" s="662" t="s">
        <v>2869</v>
      </c>
      <c r="G733" s="661" t="s">
        <v>585</v>
      </c>
      <c r="H733" s="661" t="s">
        <v>2322</v>
      </c>
      <c r="I733" s="661" t="s">
        <v>2323</v>
      </c>
      <c r="J733" s="661" t="s">
        <v>2324</v>
      </c>
      <c r="K733" s="661" t="s">
        <v>2325</v>
      </c>
      <c r="L733" s="663">
        <v>339.93996766709432</v>
      </c>
      <c r="M733" s="663">
        <v>36</v>
      </c>
      <c r="N733" s="664">
        <v>12237.838836015395</v>
      </c>
    </row>
    <row r="734" spans="1:14" ht="14.4" customHeight="1" x14ac:dyDescent="0.3">
      <c r="A734" s="659" t="s">
        <v>561</v>
      </c>
      <c r="B734" s="660" t="s">
        <v>562</v>
      </c>
      <c r="C734" s="661" t="s">
        <v>578</v>
      </c>
      <c r="D734" s="662" t="s">
        <v>2867</v>
      </c>
      <c r="E734" s="661" t="s">
        <v>584</v>
      </c>
      <c r="F734" s="662" t="s">
        <v>2869</v>
      </c>
      <c r="G734" s="661" t="s">
        <v>585</v>
      </c>
      <c r="H734" s="661" t="s">
        <v>940</v>
      </c>
      <c r="I734" s="661" t="s">
        <v>237</v>
      </c>
      <c r="J734" s="661" t="s">
        <v>941</v>
      </c>
      <c r="K734" s="661"/>
      <c r="L734" s="663">
        <v>307.37159372119777</v>
      </c>
      <c r="M734" s="663">
        <v>1</v>
      </c>
      <c r="N734" s="664">
        <v>307.37159372119777</v>
      </c>
    </row>
    <row r="735" spans="1:14" ht="14.4" customHeight="1" x14ac:dyDescent="0.3">
      <c r="A735" s="659" t="s">
        <v>561</v>
      </c>
      <c r="B735" s="660" t="s">
        <v>562</v>
      </c>
      <c r="C735" s="661" t="s">
        <v>578</v>
      </c>
      <c r="D735" s="662" t="s">
        <v>2867</v>
      </c>
      <c r="E735" s="661" t="s">
        <v>584</v>
      </c>
      <c r="F735" s="662" t="s">
        <v>2869</v>
      </c>
      <c r="G735" s="661" t="s">
        <v>585</v>
      </c>
      <c r="H735" s="661" t="s">
        <v>1875</v>
      </c>
      <c r="I735" s="661" t="s">
        <v>1876</v>
      </c>
      <c r="J735" s="661" t="s">
        <v>1877</v>
      </c>
      <c r="K735" s="661" t="s">
        <v>1878</v>
      </c>
      <c r="L735" s="663">
        <v>291.50066993542561</v>
      </c>
      <c r="M735" s="663">
        <v>1</v>
      </c>
      <c r="N735" s="664">
        <v>291.50066993542561</v>
      </c>
    </row>
    <row r="736" spans="1:14" ht="14.4" customHeight="1" x14ac:dyDescent="0.3">
      <c r="A736" s="659" t="s">
        <v>561</v>
      </c>
      <c r="B736" s="660" t="s">
        <v>562</v>
      </c>
      <c r="C736" s="661" t="s">
        <v>578</v>
      </c>
      <c r="D736" s="662" t="s">
        <v>2867</v>
      </c>
      <c r="E736" s="661" t="s">
        <v>584</v>
      </c>
      <c r="F736" s="662" t="s">
        <v>2869</v>
      </c>
      <c r="G736" s="661" t="s">
        <v>585</v>
      </c>
      <c r="H736" s="661" t="s">
        <v>2326</v>
      </c>
      <c r="I736" s="661" t="s">
        <v>2326</v>
      </c>
      <c r="J736" s="661" t="s">
        <v>2327</v>
      </c>
      <c r="K736" s="661" t="s">
        <v>2328</v>
      </c>
      <c r="L736" s="663">
        <v>650.46</v>
      </c>
      <c r="M736" s="663">
        <v>1</v>
      </c>
      <c r="N736" s="664">
        <v>650.46</v>
      </c>
    </row>
    <row r="737" spans="1:14" ht="14.4" customHeight="1" x14ac:dyDescent="0.3">
      <c r="A737" s="659" t="s">
        <v>561</v>
      </c>
      <c r="B737" s="660" t="s">
        <v>562</v>
      </c>
      <c r="C737" s="661" t="s">
        <v>578</v>
      </c>
      <c r="D737" s="662" t="s">
        <v>2867</v>
      </c>
      <c r="E737" s="661" t="s">
        <v>584</v>
      </c>
      <c r="F737" s="662" t="s">
        <v>2869</v>
      </c>
      <c r="G737" s="661" t="s">
        <v>585</v>
      </c>
      <c r="H737" s="661" t="s">
        <v>1879</v>
      </c>
      <c r="I737" s="661" t="s">
        <v>1880</v>
      </c>
      <c r="J737" s="661" t="s">
        <v>1881</v>
      </c>
      <c r="K737" s="661" t="s">
        <v>1882</v>
      </c>
      <c r="L737" s="663">
        <v>33.676492214703117</v>
      </c>
      <c r="M737" s="663">
        <v>17</v>
      </c>
      <c r="N737" s="664">
        <v>572.50036764995298</v>
      </c>
    </row>
    <row r="738" spans="1:14" ht="14.4" customHeight="1" x14ac:dyDescent="0.3">
      <c r="A738" s="659" t="s">
        <v>561</v>
      </c>
      <c r="B738" s="660" t="s">
        <v>562</v>
      </c>
      <c r="C738" s="661" t="s">
        <v>578</v>
      </c>
      <c r="D738" s="662" t="s">
        <v>2867</v>
      </c>
      <c r="E738" s="661" t="s">
        <v>584</v>
      </c>
      <c r="F738" s="662" t="s">
        <v>2869</v>
      </c>
      <c r="G738" s="661" t="s">
        <v>585</v>
      </c>
      <c r="H738" s="661" t="s">
        <v>2329</v>
      </c>
      <c r="I738" s="661" t="s">
        <v>2330</v>
      </c>
      <c r="J738" s="661" t="s">
        <v>2331</v>
      </c>
      <c r="K738" s="661" t="s">
        <v>2332</v>
      </c>
      <c r="L738" s="663">
        <v>56.219999999999963</v>
      </c>
      <c r="M738" s="663">
        <v>2</v>
      </c>
      <c r="N738" s="664">
        <v>112.43999999999993</v>
      </c>
    </row>
    <row r="739" spans="1:14" ht="14.4" customHeight="1" x14ac:dyDescent="0.3">
      <c r="A739" s="659" t="s">
        <v>561</v>
      </c>
      <c r="B739" s="660" t="s">
        <v>562</v>
      </c>
      <c r="C739" s="661" t="s">
        <v>578</v>
      </c>
      <c r="D739" s="662" t="s">
        <v>2867</v>
      </c>
      <c r="E739" s="661" t="s">
        <v>584</v>
      </c>
      <c r="F739" s="662" t="s">
        <v>2869</v>
      </c>
      <c r="G739" s="661" t="s">
        <v>585</v>
      </c>
      <c r="H739" s="661" t="s">
        <v>2333</v>
      </c>
      <c r="I739" s="661" t="s">
        <v>237</v>
      </c>
      <c r="J739" s="661" t="s">
        <v>2334</v>
      </c>
      <c r="K739" s="661"/>
      <c r="L739" s="663">
        <v>134.09128317740087</v>
      </c>
      <c r="M739" s="663">
        <v>39</v>
      </c>
      <c r="N739" s="664">
        <v>5229.5600439186337</v>
      </c>
    </row>
    <row r="740" spans="1:14" ht="14.4" customHeight="1" x14ac:dyDescent="0.3">
      <c r="A740" s="659" t="s">
        <v>561</v>
      </c>
      <c r="B740" s="660" t="s">
        <v>562</v>
      </c>
      <c r="C740" s="661" t="s">
        <v>578</v>
      </c>
      <c r="D740" s="662" t="s">
        <v>2867</v>
      </c>
      <c r="E740" s="661" t="s">
        <v>584</v>
      </c>
      <c r="F740" s="662" t="s">
        <v>2869</v>
      </c>
      <c r="G740" s="661" t="s">
        <v>585</v>
      </c>
      <c r="H740" s="661" t="s">
        <v>2335</v>
      </c>
      <c r="I740" s="661" t="s">
        <v>237</v>
      </c>
      <c r="J740" s="661" t="s">
        <v>2336</v>
      </c>
      <c r="K740" s="661"/>
      <c r="L740" s="663">
        <v>31.871383088410251</v>
      </c>
      <c r="M740" s="663">
        <v>1</v>
      </c>
      <c r="N740" s="664">
        <v>31.871383088410251</v>
      </c>
    </row>
    <row r="741" spans="1:14" ht="14.4" customHeight="1" x14ac:dyDescent="0.3">
      <c r="A741" s="659" t="s">
        <v>561</v>
      </c>
      <c r="B741" s="660" t="s">
        <v>562</v>
      </c>
      <c r="C741" s="661" t="s">
        <v>578</v>
      </c>
      <c r="D741" s="662" t="s">
        <v>2867</v>
      </c>
      <c r="E741" s="661" t="s">
        <v>584</v>
      </c>
      <c r="F741" s="662" t="s">
        <v>2869</v>
      </c>
      <c r="G741" s="661" t="s">
        <v>585</v>
      </c>
      <c r="H741" s="661" t="s">
        <v>2337</v>
      </c>
      <c r="I741" s="661" t="s">
        <v>237</v>
      </c>
      <c r="J741" s="661" t="s">
        <v>2338</v>
      </c>
      <c r="K741" s="661"/>
      <c r="L741" s="663">
        <v>50.819862430730204</v>
      </c>
      <c r="M741" s="663">
        <v>3</v>
      </c>
      <c r="N741" s="664">
        <v>152.45958729219061</v>
      </c>
    </row>
    <row r="742" spans="1:14" ht="14.4" customHeight="1" x14ac:dyDescent="0.3">
      <c r="A742" s="659" t="s">
        <v>561</v>
      </c>
      <c r="B742" s="660" t="s">
        <v>562</v>
      </c>
      <c r="C742" s="661" t="s">
        <v>578</v>
      </c>
      <c r="D742" s="662" t="s">
        <v>2867</v>
      </c>
      <c r="E742" s="661" t="s">
        <v>584</v>
      </c>
      <c r="F742" s="662" t="s">
        <v>2869</v>
      </c>
      <c r="G742" s="661" t="s">
        <v>585</v>
      </c>
      <c r="H742" s="661" t="s">
        <v>2339</v>
      </c>
      <c r="I742" s="661" t="s">
        <v>2339</v>
      </c>
      <c r="J742" s="661" t="s">
        <v>2340</v>
      </c>
      <c r="K742" s="661" t="s">
        <v>663</v>
      </c>
      <c r="L742" s="663">
        <v>92.84</v>
      </c>
      <c r="M742" s="663">
        <v>1</v>
      </c>
      <c r="N742" s="664">
        <v>92.84</v>
      </c>
    </row>
    <row r="743" spans="1:14" ht="14.4" customHeight="1" x14ac:dyDescent="0.3">
      <c r="A743" s="659" t="s">
        <v>561</v>
      </c>
      <c r="B743" s="660" t="s">
        <v>562</v>
      </c>
      <c r="C743" s="661" t="s">
        <v>578</v>
      </c>
      <c r="D743" s="662" t="s">
        <v>2867</v>
      </c>
      <c r="E743" s="661" t="s">
        <v>584</v>
      </c>
      <c r="F743" s="662" t="s">
        <v>2869</v>
      </c>
      <c r="G743" s="661" t="s">
        <v>585</v>
      </c>
      <c r="H743" s="661" t="s">
        <v>2341</v>
      </c>
      <c r="I743" s="661" t="s">
        <v>2342</v>
      </c>
      <c r="J743" s="661" t="s">
        <v>2343</v>
      </c>
      <c r="K743" s="661" t="s">
        <v>2344</v>
      </c>
      <c r="L743" s="663">
        <v>107.16000000000003</v>
      </c>
      <c r="M743" s="663">
        <v>1</v>
      </c>
      <c r="N743" s="664">
        <v>107.16000000000003</v>
      </c>
    </row>
    <row r="744" spans="1:14" ht="14.4" customHeight="1" x14ac:dyDescent="0.3">
      <c r="A744" s="659" t="s">
        <v>561</v>
      </c>
      <c r="B744" s="660" t="s">
        <v>562</v>
      </c>
      <c r="C744" s="661" t="s">
        <v>578</v>
      </c>
      <c r="D744" s="662" t="s">
        <v>2867</v>
      </c>
      <c r="E744" s="661" t="s">
        <v>584</v>
      </c>
      <c r="F744" s="662" t="s">
        <v>2869</v>
      </c>
      <c r="G744" s="661" t="s">
        <v>585</v>
      </c>
      <c r="H744" s="661" t="s">
        <v>2345</v>
      </c>
      <c r="I744" s="661" t="s">
        <v>923</v>
      </c>
      <c r="J744" s="661" t="s">
        <v>2346</v>
      </c>
      <c r="K744" s="661"/>
      <c r="L744" s="663">
        <v>100.51</v>
      </c>
      <c r="M744" s="663">
        <v>2</v>
      </c>
      <c r="N744" s="664">
        <v>201.02</v>
      </c>
    </row>
    <row r="745" spans="1:14" ht="14.4" customHeight="1" x14ac:dyDescent="0.3">
      <c r="A745" s="659" t="s">
        <v>561</v>
      </c>
      <c r="B745" s="660" t="s">
        <v>562</v>
      </c>
      <c r="C745" s="661" t="s">
        <v>578</v>
      </c>
      <c r="D745" s="662" t="s">
        <v>2867</v>
      </c>
      <c r="E745" s="661" t="s">
        <v>584</v>
      </c>
      <c r="F745" s="662" t="s">
        <v>2869</v>
      </c>
      <c r="G745" s="661" t="s">
        <v>585</v>
      </c>
      <c r="H745" s="661" t="s">
        <v>2347</v>
      </c>
      <c r="I745" s="661" t="s">
        <v>2348</v>
      </c>
      <c r="J745" s="661" t="s">
        <v>2349</v>
      </c>
      <c r="K745" s="661" t="s">
        <v>2134</v>
      </c>
      <c r="L745" s="663">
        <v>18.34</v>
      </c>
      <c r="M745" s="663">
        <v>40</v>
      </c>
      <c r="N745" s="664">
        <v>733.6</v>
      </c>
    </row>
    <row r="746" spans="1:14" ht="14.4" customHeight="1" x14ac:dyDescent="0.3">
      <c r="A746" s="659" t="s">
        <v>561</v>
      </c>
      <c r="B746" s="660" t="s">
        <v>562</v>
      </c>
      <c r="C746" s="661" t="s">
        <v>578</v>
      </c>
      <c r="D746" s="662" t="s">
        <v>2867</v>
      </c>
      <c r="E746" s="661" t="s">
        <v>584</v>
      </c>
      <c r="F746" s="662" t="s">
        <v>2869</v>
      </c>
      <c r="G746" s="661" t="s">
        <v>585</v>
      </c>
      <c r="H746" s="661" t="s">
        <v>2350</v>
      </c>
      <c r="I746" s="661" t="s">
        <v>2351</v>
      </c>
      <c r="J746" s="661" t="s">
        <v>2352</v>
      </c>
      <c r="K746" s="661"/>
      <c r="L746" s="663">
        <v>101.46452199853971</v>
      </c>
      <c r="M746" s="663">
        <v>4</v>
      </c>
      <c r="N746" s="664">
        <v>405.85808799415884</v>
      </c>
    </row>
    <row r="747" spans="1:14" ht="14.4" customHeight="1" x14ac:dyDescent="0.3">
      <c r="A747" s="659" t="s">
        <v>561</v>
      </c>
      <c r="B747" s="660" t="s">
        <v>562</v>
      </c>
      <c r="C747" s="661" t="s">
        <v>578</v>
      </c>
      <c r="D747" s="662" t="s">
        <v>2867</v>
      </c>
      <c r="E747" s="661" t="s">
        <v>584</v>
      </c>
      <c r="F747" s="662" t="s">
        <v>2869</v>
      </c>
      <c r="G747" s="661" t="s">
        <v>585</v>
      </c>
      <c r="H747" s="661" t="s">
        <v>2353</v>
      </c>
      <c r="I747" s="661" t="s">
        <v>2354</v>
      </c>
      <c r="J747" s="661" t="s">
        <v>2355</v>
      </c>
      <c r="K747" s="661" t="s">
        <v>2206</v>
      </c>
      <c r="L747" s="663">
        <v>2700</v>
      </c>
      <c r="M747" s="663">
        <v>35</v>
      </c>
      <c r="N747" s="664">
        <v>94500</v>
      </c>
    </row>
    <row r="748" spans="1:14" ht="14.4" customHeight="1" x14ac:dyDescent="0.3">
      <c r="A748" s="659" t="s">
        <v>561</v>
      </c>
      <c r="B748" s="660" t="s">
        <v>562</v>
      </c>
      <c r="C748" s="661" t="s">
        <v>578</v>
      </c>
      <c r="D748" s="662" t="s">
        <v>2867</v>
      </c>
      <c r="E748" s="661" t="s">
        <v>584</v>
      </c>
      <c r="F748" s="662" t="s">
        <v>2869</v>
      </c>
      <c r="G748" s="661" t="s">
        <v>585</v>
      </c>
      <c r="H748" s="661" t="s">
        <v>1566</v>
      </c>
      <c r="I748" s="661" t="s">
        <v>1567</v>
      </c>
      <c r="J748" s="661" t="s">
        <v>1568</v>
      </c>
      <c r="K748" s="661" t="s">
        <v>1569</v>
      </c>
      <c r="L748" s="663">
        <v>36.337518544272221</v>
      </c>
      <c r="M748" s="663">
        <v>180</v>
      </c>
      <c r="N748" s="664">
        <v>6540.7533379690003</v>
      </c>
    </row>
    <row r="749" spans="1:14" ht="14.4" customHeight="1" x14ac:dyDescent="0.3">
      <c r="A749" s="659" t="s">
        <v>561</v>
      </c>
      <c r="B749" s="660" t="s">
        <v>562</v>
      </c>
      <c r="C749" s="661" t="s">
        <v>578</v>
      </c>
      <c r="D749" s="662" t="s">
        <v>2867</v>
      </c>
      <c r="E749" s="661" t="s">
        <v>584</v>
      </c>
      <c r="F749" s="662" t="s">
        <v>2869</v>
      </c>
      <c r="G749" s="661" t="s">
        <v>585</v>
      </c>
      <c r="H749" s="661" t="s">
        <v>1570</v>
      </c>
      <c r="I749" s="661" t="s">
        <v>1571</v>
      </c>
      <c r="J749" s="661" t="s">
        <v>1568</v>
      </c>
      <c r="K749" s="661" t="s">
        <v>1572</v>
      </c>
      <c r="L749" s="663">
        <v>31.569367171259501</v>
      </c>
      <c r="M749" s="663">
        <v>2952</v>
      </c>
      <c r="N749" s="664">
        <v>93192.771889558047</v>
      </c>
    </row>
    <row r="750" spans="1:14" ht="14.4" customHeight="1" x14ac:dyDescent="0.3">
      <c r="A750" s="659" t="s">
        <v>561</v>
      </c>
      <c r="B750" s="660" t="s">
        <v>562</v>
      </c>
      <c r="C750" s="661" t="s">
        <v>578</v>
      </c>
      <c r="D750" s="662" t="s">
        <v>2867</v>
      </c>
      <c r="E750" s="661" t="s">
        <v>584</v>
      </c>
      <c r="F750" s="662" t="s">
        <v>2869</v>
      </c>
      <c r="G750" s="661" t="s">
        <v>585</v>
      </c>
      <c r="H750" s="661" t="s">
        <v>1573</v>
      </c>
      <c r="I750" s="661" t="s">
        <v>1574</v>
      </c>
      <c r="J750" s="661" t="s">
        <v>1575</v>
      </c>
      <c r="K750" s="661" t="s">
        <v>1576</v>
      </c>
      <c r="L750" s="663">
        <v>196.46466085697756</v>
      </c>
      <c r="M750" s="663">
        <v>849</v>
      </c>
      <c r="N750" s="664">
        <v>166798.49706757395</v>
      </c>
    </row>
    <row r="751" spans="1:14" ht="14.4" customHeight="1" x14ac:dyDescent="0.3">
      <c r="A751" s="659" t="s">
        <v>561</v>
      </c>
      <c r="B751" s="660" t="s">
        <v>562</v>
      </c>
      <c r="C751" s="661" t="s">
        <v>578</v>
      </c>
      <c r="D751" s="662" t="s">
        <v>2867</v>
      </c>
      <c r="E751" s="661" t="s">
        <v>584</v>
      </c>
      <c r="F751" s="662" t="s">
        <v>2869</v>
      </c>
      <c r="G751" s="661" t="s">
        <v>585</v>
      </c>
      <c r="H751" s="661" t="s">
        <v>959</v>
      </c>
      <c r="I751" s="661" t="s">
        <v>960</v>
      </c>
      <c r="J751" s="661" t="s">
        <v>961</v>
      </c>
      <c r="K751" s="661" t="s">
        <v>962</v>
      </c>
      <c r="L751" s="663">
        <v>47.412178020829252</v>
      </c>
      <c r="M751" s="663">
        <v>28</v>
      </c>
      <c r="N751" s="664">
        <v>1327.5409845832191</v>
      </c>
    </row>
    <row r="752" spans="1:14" ht="14.4" customHeight="1" x14ac:dyDescent="0.3">
      <c r="A752" s="659" t="s">
        <v>561</v>
      </c>
      <c r="B752" s="660" t="s">
        <v>562</v>
      </c>
      <c r="C752" s="661" t="s">
        <v>578</v>
      </c>
      <c r="D752" s="662" t="s">
        <v>2867</v>
      </c>
      <c r="E752" s="661" t="s">
        <v>584</v>
      </c>
      <c r="F752" s="662" t="s">
        <v>2869</v>
      </c>
      <c r="G752" s="661" t="s">
        <v>585</v>
      </c>
      <c r="H752" s="661" t="s">
        <v>1577</v>
      </c>
      <c r="I752" s="661" t="s">
        <v>1578</v>
      </c>
      <c r="J752" s="661" t="s">
        <v>1579</v>
      </c>
      <c r="K752" s="661" t="s">
        <v>1580</v>
      </c>
      <c r="L752" s="663">
        <v>700.45990778973498</v>
      </c>
      <c r="M752" s="663">
        <v>4</v>
      </c>
      <c r="N752" s="664">
        <v>2801.8396311589399</v>
      </c>
    </row>
    <row r="753" spans="1:14" ht="14.4" customHeight="1" x14ac:dyDescent="0.3">
      <c r="A753" s="659" t="s">
        <v>561</v>
      </c>
      <c r="B753" s="660" t="s">
        <v>562</v>
      </c>
      <c r="C753" s="661" t="s">
        <v>578</v>
      </c>
      <c r="D753" s="662" t="s">
        <v>2867</v>
      </c>
      <c r="E753" s="661" t="s">
        <v>584</v>
      </c>
      <c r="F753" s="662" t="s">
        <v>2869</v>
      </c>
      <c r="G753" s="661" t="s">
        <v>585</v>
      </c>
      <c r="H753" s="661" t="s">
        <v>967</v>
      </c>
      <c r="I753" s="661" t="s">
        <v>237</v>
      </c>
      <c r="J753" s="661" t="s">
        <v>968</v>
      </c>
      <c r="K753" s="661"/>
      <c r="L753" s="663">
        <v>456.33286762656411</v>
      </c>
      <c r="M753" s="663">
        <v>6</v>
      </c>
      <c r="N753" s="664">
        <v>2737.9972057593845</v>
      </c>
    </row>
    <row r="754" spans="1:14" ht="14.4" customHeight="1" x14ac:dyDescent="0.3">
      <c r="A754" s="659" t="s">
        <v>561</v>
      </c>
      <c r="B754" s="660" t="s">
        <v>562</v>
      </c>
      <c r="C754" s="661" t="s">
        <v>578</v>
      </c>
      <c r="D754" s="662" t="s">
        <v>2867</v>
      </c>
      <c r="E754" s="661" t="s">
        <v>584</v>
      </c>
      <c r="F754" s="662" t="s">
        <v>2869</v>
      </c>
      <c r="G754" s="661" t="s">
        <v>585</v>
      </c>
      <c r="H754" s="661" t="s">
        <v>2356</v>
      </c>
      <c r="I754" s="661" t="s">
        <v>2357</v>
      </c>
      <c r="J754" s="661" t="s">
        <v>2358</v>
      </c>
      <c r="K754" s="661" t="s">
        <v>2359</v>
      </c>
      <c r="L754" s="663">
        <v>98.339452490027128</v>
      </c>
      <c r="M754" s="663">
        <v>2</v>
      </c>
      <c r="N754" s="664">
        <v>196.67890498005426</v>
      </c>
    </row>
    <row r="755" spans="1:14" ht="14.4" customHeight="1" x14ac:dyDescent="0.3">
      <c r="A755" s="659" t="s">
        <v>561</v>
      </c>
      <c r="B755" s="660" t="s">
        <v>562</v>
      </c>
      <c r="C755" s="661" t="s">
        <v>578</v>
      </c>
      <c r="D755" s="662" t="s">
        <v>2867</v>
      </c>
      <c r="E755" s="661" t="s">
        <v>584</v>
      </c>
      <c r="F755" s="662" t="s">
        <v>2869</v>
      </c>
      <c r="G755" s="661" t="s">
        <v>585</v>
      </c>
      <c r="H755" s="661" t="s">
        <v>2360</v>
      </c>
      <c r="I755" s="661" t="s">
        <v>2360</v>
      </c>
      <c r="J755" s="661" t="s">
        <v>2361</v>
      </c>
      <c r="K755" s="661" t="s">
        <v>2362</v>
      </c>
      <c r="L755" s="663">
        <v>300.10124999999994</v>
      </c>
      <c r="M755" s="663">
        <v>8</v>
      </c>
      <c r="N755" s="664">
        <v>2400.8099999999995</v>
      </c>
    </row>
    <row r="756" spans="1:14" ht="14.4" customHeight="1" x14ac:dyDescent="0.3">
      <c r="A756" s="659" t="s">
        <v>561</v>
      </c>
      <c r="B756" s="660" t="s">
        <v>562</v>
      </c>
      <c r="C756" s="661" t="s">
        <v>578</v>
      </c>
      <c r="D756" s="662" t="s">
        <v>2867</v>
      </c>
      <c r="E756" s="661" t="s">
        <v>584</v>
      </c>
      <c r="F756" s="662" t="s">
        <v>2869</v>
      </c>
      <c r="G756" s="661" t="s">
        <v>585</v>
      </c>
      <c r="H756" s="661" t="s">
        <v>2363</v>
      </c>
      <c r="I756" s="661" t="s">
        <v>2363</v>
      </c>
      <c r="J756" s="661" t="s">
        <v>2364</v>
      </c>
      <c r="K756" s="661" t="s">
        <v>2365</v>
      </c>
      <c r="L756" s="663">
        <v>520.67300850891979</v>
      </c>
      <c r="M756" s="663">
        <v>122</v>
      </c>
      <c r="N756" s="664">
        <v>63522.107038088208</v>
      </c>
    </row>
    <row r="757" spans="1:14" ht="14.4" customHeight="1" x14ac:dyDescent="0.3">
      <c r="A757" s="659" t="s">
        <v>561</v>
      </c>
      <c r="B757" s="660" t="s">
        <v>562</v>
      </c>
      <c r="C757" s="661" t="s">
        <v>578</v>
      </c>
      <c r="D757" s="662" t="s">
        <v>2867</v>
      </c>
      <c r="E757" s="661" t="s">
        <v>584</v>
      </c>
      <c r="F757" s="662" t="s">
        <v>2869</v>
      </c>
      <c r="G757" s="661" t="s">
        <v>585</v>
      </c>
      <c r="H757" s="661" t="s">
        <v>2366</v>
      </c>
      <c r="I757" s="661" t="s">
        <v>2367</v>
      </c>
      <c r="J757" s="661" t="s">
        <v>2368</v>
      </c>
      <c r="K757" s="661" t="s">
        <v>2369</v>
      </c>
      <c r="L757" s="663">
        <v>654.09</v>
      </c>
      <c r="M757" s="663">
        <v>-2</v>
      </c>
      <c r="N757" s="664">
        <v>-1308.18</v>
      </c>
    </row>
    <row r="758" spans="1:14" ht="14.4" customHeight="1" x14ac:dyDescent="0.3">
      <c r="A758" s="659" t="s">
        <v>561</v>
      </c>
      <c r="B758" s="660" t="s">
        <v>562</v>
      </c>
      <c r="C758" s="661" t="s">
        <v>578</v>
      </c>
      <c r="D758" s="662" t="s">
        <v>2867</v>
      </c>
      <c r="E758" s="661" t="s">
        <v>584</v>
      </c>
      <c r="F758" s="662" t="s">
        <v>2869</v>
      </c>
      <c r="G758" s="661" t="s">
        <v>585</v>
      </c>
      <c r="H758" s="661" t="s">
        <v>975</v>
      </c>
      <c r="I758" s="661" t="s">
        <v>976</v>
      </c>
      <c r="J758" s="661" t="s">
        <v>977</v>
      </c>
      <c r="K758" s="661" t="s">
        <v>978</v>
      </c>
      <c r="L758" s="663">
        <v>146.59555555555553</v>
      </c>
      <c r="M758" s="663">
        <v>6</v>
      </c>
      <c r="N758" s="664">
        <v>879.57333333333327</v>
      </c>
    </row>
    <row r="759" spans="1:14" ht="14.4" customHeight="1" x14ac:dyDescent="0.3">
      <c r="A759" s="659" t="s">
        <v>561</v>
      </c>
      <c r="B759" s="660" t="s">
        <v>562</v>
      </c>
      <c r="C759" s="661" t="s">
        <v>578</v>
      </c>
      <c r="D759" s="662" t="s">
        <v>2867</v>
      </c>
      <c r="E759" s="661" t="s">
        <v>584</v>
      </c>
      <c r="F759" s="662" t="s">
        <v>2869</v>
      </c>
      <c r="G759" s="661" t="s">
        <v>585</v>
      </c>
      <c r="H759" s="661" t="s">
        <v>2370</v>
      </c>
      <c r="I759" s="661" t="s">
        <v>237</v>
      </c>
      <c r="J759" s="661" t="s">
        <v>2371</v>
      </c>
      <c r="K759" s="661"/>
      <c r="L759" s="663">
        <v>852.01</v>
      </c>
      <c r="M759" s="663">
        <v>2</v>
      </c>
      <c r="N759" s="664">
        <v>1704.02</v>
      </c>
    </row>
    <row r="760" spans="1:14" ht="14.4" customHeight="1" x14ac:dyDescent="0.3">
      <c r="A760" s="659" t="s">
        <v>561</v>
      </c>
      <c r="B760" s="660" t="s">
        <v>562</v>
      </c>
      <c r="C760" s="661" t="s">
        <v>578</v>
      </c>
      <c r="D760" s="662" t="s">
        <v>2867</v>
      </c>
      <c r="E760" s="661" t="s">
        <v>584</v>
      </c>
      <c r="F760" s="662" t="s">
        <v>2869</v>
      </c>
      <c r="G760" s="661" t="s">
        <v>585</v>
      </c>
      <c r="H760" s="661" t="s">
        <v>2372</v>
      </c>
      <c r="I760" s="661" t="s">
        <v>2373</v>
      </c>
      <c r="J760" s="661" t="s">
        <v>2374</v>
      </c>
      <c r="K760" s="661" t="s">
        <v>2375</v>
      </c>
      <c r="L760" s="663">
        <v>218.87736105738753</v>
      </c>
      <c r="M760" s="663">
        <v>8</v>
      </c>
      <c r="N760" s="664">
        <v>1751.0188884591003</v>
      </c>
    </row>
    <row r="761" spans="1:14" ht="14.4" customHeight="1" x14ac:dyDescent="0.3">
      <c r="A761" s="659" t="s">
        <v>561</v>
      </c>
      <c r="B761" s="660" t="s">
        <v>562</v>
      </c>
      <c r="C761" s="661" t="s">
        <v>578</v>
      </c>
      <c r="D761" s="662" t="s">
        <v>2867</v>
      </c>
      <c r="E761" s="661" t="s">
        <v>584</v>
      </c>
      <c r="F761" s="662" t="s">
        <v>2869</v>
      </c>
      <c r="G761" s="661" t="s">
        <v>585</v>
      </c>
      <c r="H761" s="661" t="s">
        <v>2376</v>
      </c>
      <c r="I761" s="661" t="s">
        <v>2377</v>
      </c>
      <c r="J761" s="661" t="s">
        <v>2378</v>
      </c>
      <c r="K761" s="661" t="s">
        <v>1184</v>
      </c>
      <c r="L761" s="663">
        <v>71.282530913924589</v>
      </c>
      <c r="M761" s="663">
        <v>161</v>
      </c>
      <c r="N761" s="664">
        <v>11476.487477141858</v>
      </c>
    </row>
    <row r="762" spans="1:14" ht="14.4" customHeight="1" x14ac:dyDescent="0.3">
      <c r="A762" s="659" t="s">
        <v>561</v>
      </c>
      <c r="B762" s="660" t="s">
        <v>562</v>
      </c>
      <c r="C762" s="661" t="s">
        <v>578</v>
      </c>
      <c r="D762" s="662" t="s">
        <v>2867</v>
      </c>
      <c r="E762" s="661" t="s">
        <v>584</v>
      </c>
      <c r="F762" s="662" t="s">
        <v>2869</v>
      </c>
      <c r="G762" s="661" t="s">
        <v>585</v>
      </c>
      <c r="H762" s="661" t="s">
        <v>2379</v>
      </c>
      <c r="I762" s="661" t="s">
        <v>237</v>
      </c>
      <c r="J762" s="661" t="s">
        <v>2380</v>
      </c>
      <c r="K762" s="661" t="s">
        <v>2381</v>
      </c>
      <c r="L762" s="663">
        <v>14.48181484280077</v>
      </c>
      <c r="M762" s="663">
        <v>3000</v>
      </c>
      <c r="N762" s="664">
        <v>43445.44452840231</v>
      </c>
    </row>
    <row r="763" spans="1:14" ht="14.4" customHeight="1" x14ac:dyDescent="0.3">
      <c r="A763" s="659" t="s">
        <v>561</v>
      </c>
      <c r="B763" s="660" t="s">
        <v>562</v>
      </c>
      <c r="C763" s="661" t="s">
        <v>578</v>
      </c>
      <c r="D763" s="662" t="s">
        <v>2867</v>
      </c>
      <c r="E763" s="661" t="s">
        <v>584</v>
      </c>
      <c r="F763" s="662" t="s">
        <v>2869</v>
      </c>
      <c r="G763" s="661" t="s">
        <v>585</v>
      </c>
      <c r="H763" s="661" t="s">
        <v>2382</v>
      </c>
      <c r="I763" s="661" t="s">
        <v>237</v>
      </c>
      <c r="J763" s="661" t="s">
        <v>2383</v>
      </c>
      <c r="K763" s="661"/>
      <c r="L763" s="663">
        <v>612.26478689196176</v>
      </c>
      <c r="M763" s="663">
        <v>24</v>
      </c>
      <c r="N763" s="664">
        <v>14694.354885407083</v>
      </c>
    </row>
    <row r="764" spans="1:14" ht="14.4" customHeight="1" x14ac:dyDescent="0.3">
      <c r="A764" s="659" t="s">
        <v>561</v>
      </c>
      <c r="B764" s="660" t="s">
        <v>562</v>
      </c>
      <c r="C764" s="661" t="s">
        <v>578</v>
      </c>
      <c r="D764" s="662" t="s">
        <v>2867</v>
      </c>
      <c r="E764" s="661" t="s">
        <v>584</v>
      </c>
      <c r="F764" s="662" t="s">
        <v>2869</v>
      </c>
      <c r="G764" s="661" t="s">
        <v>585</v>
      </c>
      <c r="H764" s="661" t="s">
        <v>2384</v>
      </c>
      <c r="I764" s="661" t="s">
        <v>237</v>
      </c>
      <c r="J764" s="661" t="s">
        <v>2385</v>
      </c>
      <c r="K764" s="661"/>
      <c r="L764" s="663">
        <v>146.49000000000007</v>
      </c>
      <c r="M764" s="663">
        <v>1</v>
      </c>
      <c r="N764" s="664">
        <v>146.49000000000007</v>
      </c>
    </row>
    <row r="765" spans="1:14" ht="14.4" customHeight="1" x14ac:dyDescent="0.3">
      <c r="A765" s="659" t="s">
        <v>561</v>
      </c>
      <c r="B765" s="660" t="s">
        <v>562</v>
      </c>
      <c r="C765" s="661" t="s">
        <v>578</v>
      </c>
      <c r="D765" s="662" t="s">
        <v>2867</v>
      </c>
      <c r="E765" s="661" t="s">
        <v>584</v>
      </c>
      <c r="F765" s="662" t="s">
        <v>2869</v>
      </c>
      <c r="G765" s="661" t="s">
        <v>585</v>
      </c>
      <c r="H765" s="661" t="s">
        <v>2386</v>
      </c>
      <c r="I765" s="661" t="s">
        <v>237</v>
      </c>
      <c r="J765" s="661" t="s">
        <v>2387</v>
      </c>
      <c r="K765" s="661"/>
      <c r="L765" s="663">
        <v>228.40985178811019</v>
      </c>
      <c r="M765" s="663">
        <v>2</v>
      </c>
      <c r="N765" s="664">
        <v>456.81970357622038</v>
      </c>
    </row>
    <row r="766" spans="1:14" ht="14.4" customHeight="1" x14ac:dyDescent="0.3">
      <c r="A766" s="659" t="s">
        <v>561</v>
      </c>
      <c r="B766" s="660" t="s">
        <v>562</v>
      </c>
      <c r="C766" s="661" t="s">
        <v>578</v>
      </c>
      <c r="D766" s="662" t="s">
        <v>2867</v>
      </c>
      <c r="E766" s="661" t="s">
        <v>584</v>
      </c>
      <c r="F766" s="662" t="s">
        <v>2869</v>
      </c>
      <c r="G766" s="661" t="s">
        <v>585</v>
      </c>
      <c r="H766" s="661" t="s">
        <v>2388</v>
      </c>
      <c r="I766" s="661" t="s">
        <v>237</v>
      </c>
      <c r="J766" s="661" t="s">
        <v>2389</v>
      </c>
      <c r="K766" s="661"/>
      <c r="L766" s="663">
        <v>49.735348067255302</v>
      </c>
      <c r="M766" s="663">
        <v>1</v>
      </c>
      <c r="N766" s="664">
        <v>49.735348067255302</v>
      </c>
    </row>
    <row r="767" spans="1:14" ht="14.4" customHeight="1" x14ac:dyDescent="0.3">
      <c r="A767" s="659" t="s">
        <v>561</v>
      </c>
      <c r="B767" s="660" t="s">
        <v>562</v>
      </c>
      <c r="C767" s="661" t="s">
        <v>578</v>
      </c>
      <c r="D767" s="662" t="s">
        <v>2867</v>
      </c>
      <c r="E767" s="661" t="s">
        <v>584</v>
      </c>
      <c r="F767" s="662" t="s">
        <v>2869</v>
      </c>
      <c r="G767" s="661" t="s">
        <v>585</v>
      </c>
      <c r="H767" s="661" t="s">
        <v>1597</v>
      </c>
      <c r="I767" s="661" t="s">
        <v>1598</v>
      </c>
      <c r="J767" s="661" t="s">
        <v>1599</v>
      </c>
      <c r="K767" s="661" t="s">
        <v>1600</v>
      </c>
      <c r="L767" s="663">
        <v>101.4973</v>
      </c>
      <c r="M767" s="663">
        <v>1</v>
      </c>
      <c r="N767" s="664">
        <v>101.4973</v>
      </c>
    </row>
    <row r="768" spans="1:14" ht="14.4" customHeight="1" x14ac:dyDescent="0.3">
      <c r="A768" s="659" t="s">
        <v>561</v>
      </c>
      <c r="B768" s="660" t="s">
        <v>562</v>
      </c>
      <c r="C768" s="661" t="s">
        <v>578</v>
      </c>
      <c r="D768" s="662" t="s">
        <v>2867</v>
      </c>
      <c r="E768" s="661" t="s">
        <v>584</v>
      </c>
      <c r="F768" s="662" t="s">
        <v>2869</v>
      </c>
      <c r="G768" s="661" t="s">
        <v>585</v>
      </c>
      <c r="H768" s="661" t="s">
        <v>2390</v>
      </c>
      <c r="I768" s="661" t="s">
        <v>2391</v>
      </c>
      <c r="J768" s="661" t="s">
        <v>2392</v>
      </c>
      <c r="K768" s="661" t="s">
        <v>2393</v>
      </c>
      <c r="L768" s="663">
        <v>107.84500000000003</v>
      </c>
      <c r="M768" s="663">
        <v>4</v>
      </c>
      <c r="N768" s="664">
        <v>431.38000000000011</v>
      </c>
    </row>
    <row r="769" spans="1:14" ht="14.4" customHeight="1" x14ac:dyDescent="0.3">
      <c r="A769" s="659" t="s">
        <v>561</v>
      </c>
      <c r="B769" s="660" t="s">
        <v>562</v>
      </c>
      <c r="C769" s="661" t="s">
        <v>578</v>
      </c>
      <c r="D769" s="662" t="s">
        <v>2867</v>
      </c>
      <c r="E769" s="661" t="s">
        <v>584</v>
      </c>
      <c r="F769" s="662" t="s">
        <v>2869</v>
      </c>
      <c r="G769" s="661" t="s">
        <v>585</v>
      </c>
      <c r="H769" s="661" t="s">
        <v>2394</v>
      </c>
      <c r="I769" s="661" t="s">
        <v>237</v>
      </c>
      <c r="J769" s="661" t="s">
        <v>2395</v>
      </c>
      <c r="K769" s="661" t="s">
        <v>2396</v>
      </c>
      <c r="L769" s="663">
        <v>75.02000000000001</v>
      </c>
      <c r="M769" s="663">
        <v>2</v>
      </c>
      <c r="N769" s="664">
        <v>150.04000000000002</v>
      </c>
    </row>
    <row r="770" spans="1:14" ht="14.4" customHeight="1" x14ac:dyDescent="0.3">
      <c r="A770" s="659" t="s">
        <v>561</v>
      </c>
      <c r="B770" s="660" t="s">
        <v>562</v>
      </c>
      <c r="C770" s="661" t="s">
        <v>578</v>
      </c>
      <c r="D770" s="662" t="s">
        <v>2867</v>
      </c>
      <c r="E770" s="661" t="s">
        <v>584</v>
      </c>
      <c r="F770" s="662" t="s">
        <v>2869</v>
      </c>
      <c r="G770" s="661" t="s">
        <v>585</v>
      </c>
      <c r="H770" s="661" t="s">
        <v>2397</v>
      </c>
      <c r="I770" s="661" t="s">
        <v>2398</v>
      </c>
      <c r="J770" s="661" t="s">
        <v>2399</v>
      </c>
      <c r="K770" s="661" t="s">
        <v>2400</v>
      </c>
      <c r="L770" s="663">
        <v>429.57</v>
      </c>
      <c r="M770" s="663">
        <v>2</v>
      </c>
      <c r="N770" s="664">
        <v>859.14</v>
      </c>
    </row>
    <row r="771" spans="1:14" ht="14.4" customHeight="1" x14ac:dyDescent="0.3">
      <c r="A771" s="659" t="s">
        <v>561</v>
      </c>
      <c r="B771" s="660" t="s">
        <v>562</v>
      </c>
      <c r="C771" s="661" t="s">
        <v>578</v>
      </c>
      <c r="D771" s="662" t="s">
        <v>2867</v>
      </c>
      <c r="E771" s="661" t="s">
        <v>584</v>
      </c>
      <c r="F771" s="662" t="s">
        <v>2869</v>
      </c>
      <c r="G771" s="661" t="s">
        <v>585</v>
      </c>
      <c r="H771" s="661" t="s">
        <v>2401</v>
      </c>
      <c r="I771" s="661" t="s">
        <v>2402</v>
      </c>
      <c r="J771" s="661" t="s">
        <v>2403</v>
      </c>
      <c r="K771" s="661" t="s">
        <v>2404</v>
      </c>
      <c r="L771" s="663">
        <v>109.98999999999997</v>
      </c>
      <c r="M771" s="663">
        <v>1</v>
      </c>
      <c r="N771" s="664">
        <v>109.98999999999997</v>
      </c>
    </row>
    <row r="772" spans="1:14" ht="14.4" customHeight="1" x14ac:dyDescent="0.3">
      <c r="A772" s="659" t="s">
        <v>561</v>
      </c>
      <c r="B772" s="660" t="s">
        <v>562</v>
      </c>
      <c r="C772" s="661" t="s">
        <v>578</v>
      </c>
      <c r="D772" s="662" t="s">
        <v>2867</v>
      </c>
      <c r="E772" s="661" t="s">
        <v>584</v>
      </c>
      <c r="F772" s="662" t="s">
        <v>2869</v>
      </c>
      <c r="G772" s="661" t="s">
        <v>585</v>
      </c>
      <c r="H772" s="661" t="s">
        <v>2405</v>
      </c>
      <c r="I772" s="661" t="s">
        <v>2406</v>
      </c>
      <c r="J772" s="661" t="s">
        <v>2407</v>
      </c>
      <c r="K772" s="661" t="s">
        <v>2024</v>
      </c>
      <c r="L772" s="663">
        <v>514.82799999999997</v>
      </c>
      <c r="M772" s="663">
        <v>5</v>
      </c>
      <c r="N772" s="664">
        <v>2574.14</v>
      </c>
    </row>
    <row r="773" spans="1:14" ht="14.4" customHeight="1" x14ac:dyDescent="0.3">
      <c r="A773" s="659" t="s">
        <v>561</v>
      </c>
      <c r="B773" s="660" t="s">
        <v>562</v>
      </c>
      <c r="C773" s="661" t="s">
        <v>578</v>
      </c>
      <c r="D773" s="662" t="s">
        <v>2867</v>
      </c>
      <c r="E773" s="661" t="s">
        <v>584</v>
      </c>
      <c r="F773" s="662" t="s">
        <v>2869</v>
      </c>
      <c r="G773" s="661" t="s">
        <v>585</v>
      </c>
      <c r="H773" s="661" t="s">
        <v>2408</v>
      </c>
      <c r="I773" s="661" t="s">
        <v>237</v>
      </c>
      <c r="J773" s="661" t="s">
        <v>2409</v>
      </c>
      <c r="K773" s="661"/>
      <c r="L773" s="663">
        <v>31.871433672268701</v>
      </c>
      <c r="M773" s="663">
        <v>1</v>
      </c>
      <c r="N773" s="664">
        <v>31.871433672268701</v>
      </c>
    </row>
    <row r="774" spans="1:14" ht="14.4" customHeight="1" x14ac:dyDescent="0.3">
      <c r="A774" s="659" t="s">
        <v>561</v>
      </c>
      <c r="B774" s="660" t="s">
        <v>562</v>
      </c>
      <c r="C774" s="661" t="s">
        <v>578</v>
      </c>
      <c r="D774" s="662" t="s">
        <v>2867</v>
      </c>
      <c r="E774" s="661" t="s">
        <v>584</v>
      </c>
      <c r="F774" s="662" t="s">
        <v>2869</v>
      </c>
      <c r="G774" s="661" t="s">
        <v>585</v>
      </c>
      <c r="H774" s="661" t="s">
        <v>2410</v>
      </c>
      <c r="I774" s="661" t="s">
        <v>2411</v>
      </c>
      <c r="J774" s="661" t="s">
        <v>2412</v>
      </c>
      <c r="K774" s="661" t="s">
        <v>2413</v>
      </c>
      <c r="L774" s="663">
        <v>19.100000000000001</v>
      </c>
      <c r="M774" s="663">
        <v>2</v>
      </c>
      <c r="N774" s="664">
        <v>38.200000000000003</v>
      </c>
    </row>
    <row r="775" spans="1:14" ht="14.4" customHeight="1" x14ac:dyDescent="0.3">
      <c r="A775" s="659" t="s">
        <v>561</v>
      </c>
      <c r="B775" s="660" t="s">
        <v>562</v>
      </c>
      <c r="C775" s="661" t="s">
        <v>578</v>
      </c>
      <c r="D775" s="662" t="s">
        <v>2867</v>
      </c>
      <c r="E775" s="661" t="s">
        <v>584</v>
      </c>
      <c r="F775" s="662" t="s">
        <v>2869</v>
      </c>
      <c r="G775" s="661" t="s">
        <v>585</v>
      </c>
      <c r="H775" s="661" t="s">
        <v>2414</v>
      </c>
      <c r="I775" s="661" t="s">
        <v>237</v>
      </c>
      <c r="J775" s="661" t="s">
        <v>2415</v>
      </c>
      <c r="K775" s="661"/>
      <c r="L775" s="663">
        <v>36.977489824844852</v>
      </c>
      <c r="M775" s="663">
        <v>4</v>
      </c>
      <c r="N775" s="664">
        <v>147.90995929937941</v>
      </c>
    </row>
    <row r="776" spans="1:14" ht="14.4" customHeight="1" x14ac:dyDescent="0.3">
      <c r="A776" s="659" t="s">
        <v>561</v>
      </c>
      <c r="B776" s="660" t="s">
        <v>562</v>
      </c>
      <c r="C776" s="661" t="s">
        <v>578</v>
      </c>
      <c r="D776" s="662" t="s">
        <v>2867</v>
      </c>
      <c r="E776" s="661" t="s">
        <v>584</v>
      </c>
      <c r="F776" s="662" t="s">
        <v>2869</v>
      </c>
      <c r="G776" s="661" t="s">
        <v>585</v>
      </c>
      <c r="H776" s="661" t="s">
        <v>1608</v>
      </c>
      <c r="I776" s="661" t="s">
        <v>1608</v>
      </c>
      <c r="J776" s="661" t="s">
        <v>731</v>
      </c>
      <c r="K776" s="661" t="s">
        <v>1609</v>
      </c>
      <c r="L776" s="663">
        <v>569.83000000000004</v>
      </c>
      <c r="M776" s="663">
        <v>0.5</v>
      </c>
      <c r="N776" s="664">
        <v>284.91500000000002</v>
      </c>
    </row>
    <row r="777" spans="1:14" ht="14.4" customHeight="1" x14ac:dyDescent="0.3">
      <c r="A777" s="659" t="s">
        <v>561</v>
      </c>
      <c r="B777" s="660" t="s">
        <v>562</v>
      </c>
      <c r="C777" s="661" t="s">
        <v>578</v>
      </c>
      <c r="D777" s="662" t="s">
        <v>2867</v>
      </c>
      <c r="E777" s="661" t="s">
        <v>584</v>
      </c>
      <c r="F777" s="662" t="s">
        <v>2869</v>
      </c>
      <c r="G777" s="661" t="s">
        <v>585</v>
      </c>
      <c r="H777" s="661" t="s">
        <v>2416</v>
      </c>
      <c r="I777" s="661" t="s">
        <v>2417</v>
      </c>
      <c r="J777" s="661" t="s">
        <v>2418</v>
      </c>
      <c r="K777" s="661" t="s">
        <v>2419</v>
      </c>
      <c r="L777" s="663">
        <v>41.64020354979192</v>
      </c>
      <c r="M777" s="663">
        <v>1</v>
      </c>
      <c r="N777" s="664">
        <v>41.64020354979192</v>
      </c>
    </row>
    <row r="778" spans="1:14" ht="14.4" customHeight="1" x14ac:dyDescent="0.3">
      <c r="A778" s="659" t="s">
        <v>561</v>
      </c>
      <c r="B778" s="660" t="s">
        <v>562</v>
      </c>
      <c r="C778" s="661" t="s">
        <v>578</v>
      </c>
      <c r="D778" s="662" t="s">
        <v>2867</v>
      </c>
      <c r="E778" s="661" t="s">
        <v>584</v>
      </c>
      <c r="F778" s="662" t="s">
        <v>2869</v>
      </c>
      <c r="G778" s="661" t="s">
        <v>585</v>
      </c>
      <c r="H778" s="661" t="s">
        <v>2420</v>
      </c>
      <c r="I778" s="661" t="s">
        <v>2421</v>
      </c>
      <c r="J778" s="661" t="s">
        <v>2422</v>
      </c>
      <c r="K778" s="661" t="s">
        <v>2423</v>
      </c>
      <c r="L778" s="663">
        <v>79.84</v>
      </c>
      <c r="M778" s="663">
        <v>1</v>
      </c>
      <c r="N778" s="664">
        <v>79.84</v>
      </c>
    </row>
    <row r="779" spans="1:14" ht="14.4" customHeight="1" x14ac:dyDescent="0.3">
      <c r="A779" s="659" t="s">
        <v>561</v>
      </c>
      <c r="B779" s="660" t="s">
        <v>562</v>
      </c>
      <c r="C779" s="661" t="s">
        <v>578</v>
      </c>
      <c r="D779" s="662" t="s">
        <v>2867</v>
      </c>
      <c r="E779" s="661" t="s">
        <v>584</v>
      </c>
      <c r="F779" s="662" t="s">
        <v>2869</v>
      </c>
      <c r="G779" s="661" t="s">
        <v>585</v>
      </c>
      <c r="H779" s="661" t="s">
        <v>2424</v>
      </c>
      <c r="I779" s="661" t="s">
        <v>2425</v>
      </c>
      <c r="J779" s="661" t="s">
        <v>2426</v>
      </c>
      <c r="K779" s="661" t="s">
        <v>1531</v>
      </c>
      <c r="L779" s="663">
        <v>393.33</v>
      </c>
      <c r="M779" s="663">
        <v>1</v>
      </c>
      <c r="N779" s="664">
        <v>393.33</v>
      </c>
    </row>
    <row r="780" spans="1:14" ht="14.4" customHeight="1" x14ac:dyDescent="0.3">
      <c r="A780" s="659" t="s">
        <v>561</v>
      </c>
      <c r="B780" s="660" t="s">
        <v>562</v>
      </c>
      <c r="C780" s="661" t="s">
        <v>578</v>
      </c>
      <c r="D780" s="662" t="s">
        <v>2867</v>
      </c>
      <c r="E780" s="661" t="s">
        <v>584</v>
      </c>
      <c r="F780" s="662" t="s">
        <v>2869</v>
      </c>
      <c r="G780" s="661" t="s">
        <v>585</v>
      </c>
      <c r="H780" s="661" t="s">
        <v>2427</v>
      </c>
      <c r="I780" s="661" t="s">
        <v>2428</v>
      </c>
      <c r="J780" s="661" t="s">
        <v>2429</v>
      </c>
      <c r="K780" s="661" t="s">
        <v>2430</v>
      </c>
      <c r="L780" s="663">
        <v>218.89</v>
      </c>
      <c r="M780" s="663">
        <v>1</v>
      </c>
      <c r="N780" s="664">
        <v>218.89</v>
      </c>
    </row>
    <row r="781" spans="1:14" ht="14.4" customHeight="1" x14ac:dyDescent="0.3">
      <c r="A781" s="659" t="s">
        <v>561</v>
      </c>
      <c r="B781" s="660" t="s">
        <v>562</v>
      </c>
      <c r="C781" s="661" t="s">
        <v>578</v>
      </c>
      <c r="D781" s="662" t="s">
        <v>2867</v>
      </c>
      <c r="E781" s="661" t="s">
        <v>584</v>
      </c>
      <c r="F781" s="662" t="s">
        <v>2869</v>
      </c>
      <c r="G781" s="661" t="s">
        <v>585</v>
      </c>
      <c r="H781" s="661" t="s">
        <v>987</v>
      </c>
      <c r="I781" s="661" t="s">
        <v>988</v>
      </c>
      <c r="J781" s="661" t="s">
        <v>989</v>
      </c>
      <c r="K781" s="661" t="s">
        <v>990</v>
      </c>
      <c r="L781" s="663">
        <v>474.51978849225856</v>
      </c>
      <c r="M781" s="663">
        <v>1</v>
      </c>
      <c r="N781" s="664">
        <v>474.51978849225856</v>
      </c>
    </row>
    <row r="782" spans="1:14" ht="14.4" customHeight="1" x14ac:dyDescent="0.3">
      <c r="A782" s="659" t="s">
        <v>561</v>
      </c>
      <c r="B782" s="660" t="s">
        <v>562</v>
      </c>
      <c r="C782" s="661" t="s">
        <v>578</v>
      </c>
      <c r="D782" s="662" t="s">
        <v>2867</v>
      </c>
      <c r="E782" s="661" t="s">
        <v>584</v>
      </c>
      <c r="F782" s="662" t="s">
        <v>2869</v>
      </c>
      <c r="G782" s="661" t="s">
        <v>585</v>
      </c>
      <c r="H782" s="661" t="s">
        <v>2431</v>
      </c>
      <c r="I782" s="661" t="s">
        <v>2432</v>
      </c>
      <c r="J782" s="661" t="s">
        <v>2433</v>
      </c>
      <c r="K782" s="661" t="s">
        <v>1004</v>
      </c>
      <c r="L782" s="663">
        <v>85.929999999999978</v>
      </c>
      <c r="M782" s="663">
        <v>1</v>
      </c>
      <c r="N782" s="664">
        <v>85.929999999999978</v>
      </c>
    </row>
    <row r="783" spans="1:14" ht="14.4" customHeight="1" x14ac:dyDescent="0.3">
      <c r="A783" s="659" t="s">
        <v>561</v>
      </c>
      <c r="B783" s="660" t="s">
        <v>562</v>
      </c>
      <c r="C783" s="661" t="s">
        <v>578</v>
      </c>
      <c r="D783" s="662" t="s">
        <v>2867</v>
      </c>
      <c r="E783" s="661" t="s">
        <v>584</v>
      </c>
      <c r="F783" s="662" t="s">
        <v>2869</v>
      </c>
      <c r="G783" s="661" t="s">
        <v>585</v>
      </c>
      <c r="H783" s="661" t="s">
        <v>991</v>
      </c>
      <c r="I783" s="661" t="s">
        <v>237</v>
      </c>
      <c r="J783" s="661" t="s">
        <v>992</v>
      </c>
      <c r="K783" s="661"/>
      <c r="L783" s="663">
        <v>122.61089849978895</v>
      </c>
      <c r="M783" s="663">
        <v>1</v>
      </c>
      <c r="N783" s="664">
        <v>122.61089849978895</v>
      </c>
    </row>
    <row r="784" spans="1:14" ht="14.4" customHeight="1" x14ac:dyDescent="0.3">
      <c r="A784" s="659" t="s">
        <v>561</v>
      </c>
      <c r="B784" s="660" t="s">
        <v>562</v>
      </c>
      <c r="C784" s="661" t="s">
        <v>578</v>
      </c>
      <c r="D784" s="662" t="s">
        <v>2867</v>
      </c>
      <c r="E784" s="661" t="s">
        <v>584</v>
      </c>
      <c r="F784" s="662" t="s">
        <v>2869</v>
      </c>
      <c r="G784" s="661" t="s">
        <v>585</v>
      </c>
      <c r="H784" s="661" t="s">
        <v>993</v>
      </c>
      <c r="I784" s="661" t="s">
        <v>993</v>
      </c>
      <c r="J784" s="661" t="s">
        <v>994</v>
      </c>
      <c r="K784" s="661" t="s">
        <v>995</v>
      </c>
      <c r="L784" s="663">
        <v>396.35899999999998</v>
      </c>
      <c r="M784" s="663">
        <v>1</v>
      </c>
      <c r="N784" s="664">
        <v>396.35899999999998</v>
      </c>
    </row>
    <row r="785" spans="1:14" ht="14.4" customHeight="1" x14ac:dyDescent="0.3">
      <c r="A785" s="659" t="s">
        <v>561</v>
      </c>
      <c r="B785" s="660" t="s">
        <v>562</v>
      </c>
      <c r="C785" s="661" t="s">
        <v>578</v>
      </c>
      <c r="D785" s="662" t="s">
        <v>2867</v>
      </c>
      <c r="E785" s="661" t="s">
        <v>584</v>
      </c>
      <c r="F785" s="662" t="s">
        <v>2869</v>
      </c>
      <c r="G785" s="661" t="s">
        <v>585</v>
      </c>
      <c r="H785" s="661" t="s">
        <v>2434</v>
      </c>
      <c r="I785" s="661" t="s">
        <v>237</v>
      </c>
      <c r="J785" s="661" t="s">
        <v>2435</v>
      </c>
      <c r="K785" s="661"/>
      <c r="L785" s="663">
        <v>116.46</v>
      </c>
      <c r="M785" s="663">
        <v>1</v>
      </c>
      <c r="N785" s="664">
        <v>116.46</v>
      </c>
    </row>
    <row r="786" spans="1:14" ht="14.4" customHeight="1" x14ac:dyDescent="0.3">
      <c r="A786" s="659" t="s">
        <v>561</v>
      </c>
      <c r="B786" s="660" t="s">
        <v>562</v>
      </c>
      <c r="C786" s="661" t="s">
        <v>578</v>
      </c>
      <c r="D786" s="662" t="s">
        <v>2867</v>
      </c>
      <c r="E786" s="661" t="s">
        <v>584</v>
      </c>
      <c r="F786" s="662" t="s">
        <v>2869</v>
      </c>
      <c r="G786" s="661" t="s">
        <v>585</v>
      </c>
      <c r="H786" s="661" t="s">
        <v>2436</v>
      </c>
      <c r="I786" s="661" t="s">
        <v>237</v>
      </c>
      <c r="J786" s="661" t="s">
        <v>2437</v>
      </c>
      <c r="K786" s="661" t="s">
        <v>2438</v>
      </c>
      <c r="L786" s="663">
        <v>109.8</v>
      </c>
      <c r="M786" s="663">
        <v>1</v>
      </c>
      <c r="N786" s="664">
        <v>109.8</v>
      </c>
    </row>
    <row r="787" spans="1:14" ht="14.4" customHeight="1" x14ac:dyDescent="0.3">
      <c r="A787" s="659" t="s">
        <v>561</v>
      </c>
      <c r="B787" s="660" t="s">
        <v>562</v>
      </c>
      <c r="C787" s="661" t="s">
        <v>578</v>
      </c>
      <c r="D787" s="662" t="s">
        <v>2867</v>
      </c>
      <c r="E787" s="661" t="s">
        <v>584</v>
      </c>
      <c r="F787" s="662" t="s">
        <v>2869</v>
      </c>
      <c r="G787" s="661" t="s">
        <v>585</v>
      </c>
      <c r="H787" s="661" t="s">
        <v>1632</v>
      </c>
      <c r="I787" s="661" t="s">
        <v>1633</v>
      </c>
      <c r="J787" s="661" t="s">
        <v>1634</v>
      </c>
      <c r="K787" s="661" t="s">
        <v>1635</v>
      </c>
      <c r="L787" s="663">
        <v>190.5105555555555</v>
      </c>
      <c r="M787" s="663">
        <v>6</v>
      </c>
      <c r="N787" s="664">
        <v>1143.063333333333</v>
      </c>
    </row>
    <row r="788" spans="1:14" ht="14.4" customHeight="1" x14ac:dyDescent="0.3">
      <c r="A788" s="659" t="s">
        <v>561</v>
      </c>
      <c r="B788" s="660" t="s">
        <v>562</v>
      </c>
      <c r="C788" s="661" t="s">
        <v>578</v>
      </c>
      <c r="D788" s="662" t="s">
        <v>2867</v>
      </c>
      <c r="E788" s="661" t="s">
        <v>584</v>
      </c>
      <c r="F788" s="662" t="s">
        <v>2869</v>
      </c>
      <c r="G788" s="661" t="s">
        <v>585</v>
      </c>
      <c r="H788" s="661" t="s">
        <v>2439</v>
      </c>
      <c r="I788" s="661" t="s">
        <v>237</v>
      </c>
      <c r="J788" s="661" t="s">
        <v>2440</v>
      </c>
      <c r="K788" s="661"/>
      <c r="L788" s="663">
        <v>270.33999999999997</v>
      </c>
      <c r="M788" s="663">
        <v>1</v>
      </c>
      <c r="N788" s="664">
        <v>270.33999999999997</v>
      </c>
    </row>
    <row r="789" spans="1:14" ht="14.4" customHeight="1" x14ac:dyDescent="0.3">
      <c r="A789" s="659" t="s">
        <v>561</v>
      </c>
      <c r="B789" s="660" t="s">
        <v>562</v>
      </c>
      <c r="C789" s="661" t="s">
        <v>578</v>
      </c>
      <c r="D789" s="662" t="s">
        <v>2867</v>
      </c>
      <c r="E789" s="661" t="s">
        <v>584</v>
      </c>
      <c r="F789" s="662" t="s">
        <v>2869</v>
      </c>
      <c r="G789" s="661" t="s">
        <v>585</v>
      </c>
      <c r="H789" s="661" t="s">
        <v>996</v>
      </c>
      <c r="I789" s="661" t="s">
        <v>996</v>
      </c>
      <c r="J789" s="661" t="s">
        <v>616</v>
      </c>
      <c r="K789" s="661" t="s">
        <v>997</v>
      </c>
      <c r="L789" s="663">
        <v>59.902172854373468</v>
      </c>
      <c r="M789" s="663">
        <v>321</v>
      </c>
      <c r="N789" s="664">
        <v>19228.597486253882</v>
      </c>
    </row>
    <row r="790" spans="1:14" ht="14.4" customHeight="1" x14ac:dyDescent="0.3">
      <c r="A790" s="659" t="s">
        <v>561</v>
      </c>
      <c r="B790" s="660" t="s">
        <v>562</v>
      </c>
      <c r="C790" s="661" t="s">
        <v>578</v>
      </c>
      <c r="D790" s="662" t="s">
        <v>2867</v>
      </c>
      <c r="E790" s="661" t="s">
        <v>584</v>
      </c>
      <c r="F790" s="662" t="s">
        <v>2869</v>
      </c>
      <c r="G790" s="661" t="s">
        <v>585</v>
      </c>
      <c r="H790" s="661" t="s">
        <v>2441</v>
      </c>
      <c r="I790" s="661" t="s">
        <v>237</v>
      </c>
      <c r="J790" s="661" t="s">
        <v>2442</v>
      </c>
      <c r="K790" s="661"/>
      <c r="L790" s="663">
        <v>147.49950971397899</v>
      </c>
      <c r="M790" s="663">
        <v>2</v>
      </c>
      <c r="N790" s="664">
        <v>294.99901942795799</v>
      </c>
    </row>
    <row r="791" spans="1:14" ht="14.4" customHeight="1" x14ac:dyDescent="0.3">
      <c r="A791" s="659" t="s">
        <v>561</v>
      </c>
      <c r="B791" s="660" t="s">
        <v>562</v>
      </c>
      <c r="C791" s="661" t="s">
        <v>578</v>
      </c>
      <c r="D791" s="662" t="s">
        <v>2867</v>
      </c>
      <c r="E791" s="661" t="s">
        <v>584</v>
      </c>
      <c r="F791" s="662" t="s">
        <v>2869</v>
      </c>
      <c r="G791" s="661" t="s">
        <v>585</v>
      </c>
      <c r="H791" s="661" t="s">
        <v>998</v>
      </c>
      <c r="I791" s="661" t="s">
        <v>237</v>
      </c>
      <c r="J791" s="661" t="s">
        <v>999</v>
      </c>
      <c r="K791" s="661"/>
      <c r="L791" s="663">
        <v>165.13452794163325</v>
      </c>
      <c r="M791" s="663">
        <v>4</v>
      </c>
      <c r="N791" s="664">
        <v>660.53811176653301</v>
      </c>
    </row>
    <row r="792" spans="1:14" ht="14.4" customHeight="1" x14ac:dyDescent="0.3">
      <c r="A792" s="659" t="s">
        <v>561</v>
      </c>
      <c r="B792" s="660" t="s">
        <v>562</v>
      </c>
      <c r="C792" s="661" t="s">
        <v>578</v>
      </c>
      <c r="D792" s="662" t="s">
        <v>2867</v>
      </c>
      <c r="E792" s="661" t="s">
        <v>584</v>
      </c>
      <c r="F792" s="662" t="s">
        <v>2869</v>
      </c>
      <c r="G792" s="661" t="s">
        <v>585</v>
      </c>
      <c r="H792" s="661" t="s">
        <v>2443</v>
      </c>
      <c r="I792" s="661" t="s">
        <v>237</v>
      </c>
      <c r="J792" s="661" t="s">
        <v>2444</v>
      </c>
      <c r="K792" s="661"/>
      <c r="L792" s="663">
        <v>38.606398824442792</v>
      </c>
      <c r="M792" s="663">
        <v>14</v>
      </c>
      <c r="N792" s="664">
        <v>540.48958354219906</v>
      </c>
    </row>
    <row r="793" spans="1:14" ht="14.4" customHeight="1" x14ac:dyDescent="0.3">
      <c r="A793" s="659" t="s">
        <v>561</v>
      </c>
      <c r="B793" s="660" t="s">
        <v>562</v>
      </c>
      <c r="C793" s="661" t="s">
        <v>578</v>
      </c>
      <c r="D793" s="662" t="s">
        <v>2867</v>
      </c>
      <c r="E793" s="661" t="s">
        <v>584</v>
      </c>
      <c r="F793" s="662" t="s">
        <v>2869</v>
      </c>
      <c r="G793" s="661" t="s">
        <v>585</v>
      </c>
      <c r="H793" s="661" t="s">
        <v>2445</v>
      </c>
      <c r="I793" s="661" t="s">
        <v>237</v>
      </c>
      <c r="J793" s="661" t="s">
        <v>2446</v>
      </c>
      <c r="K793" s="661"/>
      <c r="L793" s="663">
        <v>39.39</v>
      </c>
      <c r="M793" s="663">
        <v>1</v>
      </c>
      <c r="N793" s="664">
        <v>39.39</v>
      </c>
    </row>
    <row r="794" spans="1:14" ht="14.4" customHeight="1" x14ac:dyDescent="0.3">
      <c r="A794" s="659" t="s">
        <v>561</v>
      </c>
      <c r="B794" s="660" t="s">
        <v>562</v>
      </c>
      <c r="C794" s="661" t="s">
        <v>578</v>
      </c>
      <c r="D794" s="662" t="s">
        <v>2867</v>
      </c>
      <c r="E794" s="661" t="s">
        <v>584</v>
      </c>
      <c r="F794" s="662" t="s">
        <v>2869</v>
      </c>
      <c r="G794" s="661" t="s">
        <v>585</v>
      </c>
      <c r="H794" s="661" t="s">
        <v>2447</v>
      </c>
      <c r="I794" s="661" t="s">
        <v>237</v>
      </c>
      <c r="J794" s="661" t="s">
        <v>2448</v>
      </c>
      <c r="K794" s="661"/>
      <c r="L794" s="663">
        <v>33.937391493631353</v>
      </c>
      <c r="M794" s="663">
        <v>27</v>
      </c>
      <c r="N794" s="664">
        <v>916.30957032804645</v>
      </c>
    </row>
    <row r="795" spans="1:14" ht="14.4" customHeight="1" x14ac:dyDescent="0.3">
      <c r="A795" s="659" t="s">
        <v>561</v>
      </c>
      <c r="B795" s="660" t="s">
        <v>562</v>
      </c>
      <c r="C795" s="661" t="s">
        <v>578</v>
      </c>
      <c r="D795" s="662" t="s">
        <v>2867</v>
      </c>
      <c r="E795" s="661" t="s">
        <v>584</v>
      </c>
      <c r="F795" s="662" t="s">
        <v>2869</v>
      </c>
      <c r="G795" s="661" t="s">
        <v>585</v>
      </c>
      <c r="H795" s="661" t="s">
        <v>2449</v>
      </c>
      <c r="I795" s="661" t="s">
        <v>237</v>
      </c>
      <c r="J795" s="661" t="s">
        <v>2450</v>
      </c>
      <c r="K795" s="661" t="s">
        <v>2451</v>
      </c>
      <c r="L795" s="663">
        <v>12.948306831870134</v>
      </c>
      <c r="M795" s="663">
        <v>780</v>
      </c>
      <c r="N795" s="664">
        <v>10099.679328858705</v>
      </c>
    </row>
    <row r="796" spans="1:14" ht="14.4" customHeight="1" x14ac:dyDescent="0.3">
      <c r="A796" s="659" t="s">
        <v>561</v>
      </c>
      <c r="B796" s="660" t="s">
        <v>562</v>
      </c>
      <c r="C796" s="661" t="s">
        <v>578</v>
      </c>
      <c r="D796" s="662" t="s">
        <v>2867</v>
      </c>
      <c r="E796" s="661" t="s">
        <v>584</v>
      </c>
      <c r="F796" s="662" t="s">
        <v>2869</v>
      </c>
      <c r="G796" s="661" t="s">
        <v>585</v>
      </c>
      <c r="H796" s="661" t="s">
        <v>2452</v>
      </c>
      <c r="I796" s="661" t="s">
        <v>2452</v>
      </c>
      <c r="J796" s="661" t="s">
        <v>2453</v>
      </c>
      <c r="K796" s="661" t="s">
        <v>2454</v>
      </c>
      <c r="L796" s="663">
        <v>140.82</v>
      </c>
      <c r="M796" s="663">
        <v>1</v>
      </c>
      <c r="N796" s="664">
        <v>140.82</v>
      </c>
    </row>
    <row r="797" spans="1:14" ht="14.4" customHeight="1" x14ac:dyDescent="0.3">
      <c r="A797" s="659" t="s">
        <v>561</v>
      </c>
      <c r="B797" s="660" t="s">
        <v>562</v>
      </c>
      <c r="C797" s="661" t="s">
        <v>578</v>
      </c>
      <c r="D797" s="662" t="s">
        <v>2867</v>
      </c>
      <c r="E797" s="661" t="s">
        <v>584</v>
      </c>
      <c r="F797" s="662" t="s">
        <v>2869</v>
      </c>
      <c r="G797" s="661" t="s">
        <v>585</v>
      </c>
      <c r="H797" s="661" t="s">
        <v>1000</v>
      </c>
      <c r="I797" s="661" t="s">
        <v>1000</v>
      </c>
      <c r="J797" s="661" t="s">
        <v>773</v>
      </c>
      <c r="K797" s="661" t="s">
        <v>1001</v>
      </c>
      <c r="L797" s="663">
        <v>127.37090506217346</v>
      </c>
      <c r="M797" s="663">
        <v>2</v>
      </c>
      <c r="N797" s="664">
        <v>254.74181012434693</v>
      </c>
    </row>
    <row r="798" spans="1:14" ht="14.4" customHeight="1" x14ac:dyDescent="0.3">
      <c r="A798" s="659" t="s">
        <v>561</v>
      </c>
      <c r="B798" s="660" t="s">
        <v>562</v>
      </c>
      <c r="C798" s="661" t="s">
        <v>578</v>
      </c>
      <c r="D798" s="662" t="s">
        <v>2867</v>
      </c>
      <c r="E798" s="661" t="s">
        <v>584</v>
      </c>
      <c r="F798" s="662" t="s">
        <v>2869</v>
      </c>
      <c r="G798" s="661" t="s">
        <v>585</v>
      </c>
      <c r="H798" s="661" t="s">
        <v>1002</v>
      </c>
      <c r="I798" s="661" t="s">
        <v>1002</v>
      </c>
      <c r="J798" s="661" t="s">
        <v>1003</v>
      </c>
      <c r="K798" s="661" t="s">
        <v>1004</v>
      </c>
      <c r="L798" s="663">
        <v>36.799897653042429</v>
      </c>
      <c r="M798" s="663">
        <v>2</v>
      </c>
      <c r="N798" s="664">
        <v>73.599795306084857</v>
      </c>
    </row>
    <row r="799" spans="1:14" ht="14.4" customHeight="1" x14ac:dyDescent="0.3">
      <c r="A799" s="659" t="s">
        <v>561</v>
      </c>
      <c r="B799" s="660" t="s">
        <v>562</v>
      </c>
      <c r="C799" s="661" t="s">
        <v>578</v>
      </c>
      <c r="D799" s="662" t="s">
        <v>2867</v>
      </c>
      <c r="E799" s="661" t="s">
        <v>584</v>
      </c>
      <c r="F799" s="662" t="s">
        <v>2869</v>
      </c>
      <c r="G799" s="661" t="s">
        <v>585</v>
      </c>
      <c r="H799" s="661" t="s">
        <v>2455</v>
      </c>
      <c r="I799" s="661" t="s">
        <v>2456</v>
      </c>
      <c r="J799" s="661" t="s">
        <v>2457</v>
      </c>
      <c r="K799" s="661" t="s">
        <v>916</v>
      </c>
      <c r="L799" s="663">
        <v>16.190000000000001</v>
      </c>
      <c r="M799" s="663">
        <v>40</v>
      </c>
      <c r="N799" s="664">
        <v>647.6</v>
      </c>
    </row>
    <row r="800" spans="1:14" ht="14.4" customHeight="1" x14ac:dyDescent="0.3">
      <c r="A800" s="659" t="s">
        <v>561</v>
      </c>
      <c r="B800" s="660" t="s">
        <v>562</v>
      </c>
      <c r="C800" s="661" t="s">
        <v>578</v>
      </c>
      <c r="D800" s="662" t="s">
        <v>2867</v>
      </c>
      <c r="E800" s="661" t="s">
        <v>584</v>
      </c>
      <c r="F800" s="662" t="s">
        <v>2869</v>
      </c>
      <c r="G800" s="661" t="s">
        <v>585</v>
      </c>
      <c r="H800" s="661" t="s">
        <v>1005</v>
      </c>
      <c r="I800" s="661" t="s">
        <v>1006</v>
      </c>
      <c r="J800" s="661" t="s">
        <v>1007</v>
      </c>
      <c r="K800" s="661" t="s">
        <v>1008</v>
      </c>
      <c r="L800" s="663">
        <v>8.9700000000000006</v>
      </c>
      <c r="M800" s="663">
        <v>280</v>
      </c>
      <c r="N800" s="664">
        <v>2511.6000000000004</v>
      </c>
    </row>
    <row r="801" spans="1:14" ht="14.4" customHeight="1" x14ac:dyDescent="0.3">
      <c r="A801" s="659" t="s">
        <v>561</v>
      </c>
      <c r="B801" s="660" t="s">
        <v>562</v>
      </c>
      <c r="C801" s="661" t="s">
        <v>578</v>
      </c>
      <c r="D801" s="662" t="s">
        <v>2867</v>
      </c>
      <c r="E801" s="661" t="s">
        <v>584</v>
      </c>
      <c r="F801" s="662" t="s">
        <v>2869</v>
      </c>
      <c r="G801" s="661" t="s">
        <v>585</v>
      </c>
      <c r="H801" s="661" t="s">
        <v>2458</v>
      </c>
      <c r="I801" s="661" t="s">
        <v>237</v>
      </c>
      <c r="J801" s="661" t="s">
        <v>2459</v>
      </c>
      <c r="K801" s="661" t="s">
        <v>2460</v>
      </c>
      <c r="L801" s="663">
        <v>49.997135416666659</v>
      </c>
      <c r="M801" s="663">
        <v>8</v>
      </c>
      <c r="N801" s="664">
        <v>399.97708333333327</v>
      </c>
    </row>
    <row r="802" spans="1:14" ht="14.4" customHeight="1" x14ac:dyDescent="0.3">
      <c r="A802" s="659" t="s">
        <v>561</v>
      </c>
      <c r="B802" s="660" t="s">
        <v>562</v>
      </c>
      <c r="C802" s="661" t="s">
        <v>578</v>
      </c>
      <c r="D802" s="662" t="s">
        <v>2867</v>
      </c>
      <c r="E802" s="661" t="s">
        <v>584</v>
      </c>
      <c r="F802" s="662" t="s">
        <v>2869</v>
      </c>
      <c r="G802" s="661" t="s">
        <v>585</v>
      </c>
      <c r="H802" s="661" t="s">
        <v>2461</v>
      </c>
      <c r="I802" s="661" t="s">
        <v>2461</v>
      </c>
      <c r="J802" s="661" t="s">
        <v>2462</v>
      </c>
      <c r="K802" s="661" t="s">
        <v>2463</v>
      </c>
      <c r="L802" s="663">
        <v>47.279978925891392</v>
      </c>
      <c r="M802" s="663">
        <v>2</v>
      </c>
      <c r="N802" s="664">
        <v>94.559957851782784</v>
      </c>
    </row>
    <row r="803" spans="1:14" ht="14.4" customHeight="1" x14ac:dyDescent="0.3">
      <c r="A803" s="659" t="s">
        <v>561</v>
      </c>
      <c r="B803" s="660" t="s">
        <v>562</v>
      </c>
      <c r="C803" s="661" t="s">
        <v>578</v>
      </c>
      <c r="D803" s="662" t="s">
        <v>2867</v>
      </c>
      <c r="E803" s="661" t="s">
        <v>584</v>
      </c>
      <c r="F803" s="662" t="s">
        <v>2869</v>
      </c>
      <c r="G803" s="661" t="s">
        <v>585</v>
      </c>
      <c r="H803" s="661" t="s">
        <v>2464</v>
      </c>
      <c r="I803" s="661" t="s">
        <v>237</v>
      </c>
      <c r="J803" s="661" t="s">
        <v>2465</v>
      </c>
      <c r="K803" s="661"/>
      <c r="L803" s="663">
        <v>30.383359748961038</v>
      </c>
      <c r="M803" s="663">
        <v>12</v>
      </c>
      <c r="N803" s="664">
        <v>364.60031698753244</v>
      </c>
    </row>
    <row r="804" spans="1:14" ht="14.4" customHeight="1" x14ac:dyDescent="0.3">
      <c r="A804" s="659" t="s">
        <v>561</v>
      </c>
      <c r="B804" s="660" t="s">
        <v>562</v>
      </c>
      <c r="C804" s="661" t="s">
        <v>578</v>
      </c>
      <c r="D804" s="662" t="s">
        <v>2867</v>
      </c>
      <c r="E804" s="661" t="s">
        <v>584</v>
      </c>
      <c r="F804" s="662" t="s">
        <v>2869</v>
      </c>
      <c r="G804" s="661" t="s">
        <v>585</v>
      </c>
      <c r="H804" s="661" t="s">
        <v>2466</v>
      </c>
      <c r="I804" s="661" t="s">
        <v>237</v>
      </c>
      <c r="J804" s="661" t="s">
        <v>2467</v>
      </c>
      <c r="K804" s="661"/>
      <c r="L804" s="663">
        <v>1328.2502228900325</v>
      </c>
      <c r="M804" s="663">
        <v>1</v>
      </c>
      <c r="N804" s="664">
        <v>1328.2502228900325</v>
      </c>
    </row>
    <row r="805" spans="1:14" ht="14.4" customHeight="1" x14ac:dyDescent="0.3">
      <c r="A805" s="659" t="s">
        <v>561</v>
      </c>
      <c r="B805" s="660" t="s">
        <v>562</v>
      </c>
      <c r="C805" s="661" t="s">
        <v>578</v>
      </c>
      <c r="D805" s="662" t="s">
        <v>2867</v>
      </c>
      <c r="E805" s="661" t="s">
        <v>584</v>
      </c>
      <c r="F805" s="662" t="s">
        <v>2869</v>
      </c>
      <c r="G805" s="661" t="s">
        <v>585</v>
      </c>
      <c r="H805" s="661" t="s">
        <v>2468</v>
      </c>
      <c r="I805" s="661" t="s">
        <v>2468</v>
      </c>
      <c r="J805" s="661" t="s">
        <v>2469</v>
      </c>
      <c r="K805" s="661" t="s">
        <v>2470</v>
      </c>
      <c r="L805" s="663">
        <v>1127.8095274845032</v>
      </c>
      <c r="M805" s="663">
        <v>1</v>
      </c>
      <c r="N805" s="664">
        <v>1127.8095274845032</v>
      </c>
    </row>
    <row r="806" spans="1:14" ht="14.4" customHeight="1" x14ac:dyDescent="0.3">
      <c r="A806" s="659" t="s">
        <v>561</v>
      </c>
      <c r="B806" s="660" t="s">
        <v>562</v>
      </c>
      <c r="C806" s="661" t="s">
        <v>578</v>
      </c>
      <c r="D806" s="662" t="s">
        <v>2867</v>
      </c>
      <c r="E806" s="661" t="s">
        <v>584</v>
      </c>
      <c r="F806" s="662" t="s">
        <v>2869</v>
      </c>
      <c r="G806" s="661" t="s">
        <v>585</v>
      </c>
      <c r="H806" s="661" t="s">
        <v>2471</v>
      </c>
      <c r="I806" s="661" t="s">
        <v>237</v>
      </c>
      <c r="J806" s="661" t="s">
        <v>2472</v>
      </c>
      <c r="K806" s="661"/>
      <c r="L806" s="663">
        <v>36.419996984758619</v>
      </c>
      <c r="M806" s="663">
        <v>2</v>
      </c>
      <c r="N806" s="664">
        <v>72.839993969517238</v>
      </c>
    </row>
    <row r="807" spans="1:14" ht="14.4" customHeight="1" x14ac:dyDescent="0.3">
      <c r="A807" s="659" t="s">
        <v>561</v>
      </c>
      <c r="B807" s="660" t="s">
        <v>562</v>
      </c>
      <c r="C807" s="661" t="s">
        <v>578</v>
      </c>
      <c r="D807" s="662" t="s">
        <v>2867</v>
      </c>
      <c r="E807" s="661" t="s">
        <v>584</v>
      </c>
      <c r="F807" s="662" t="s">
        <v>2869</v>
      </c>
      <c r="G807" s="661" t="s">
        <v>585</v>
      </c>
      <c r="H807" s="661" t="s">
        <v>2473</v>
      </c>
      <c r="I807" s="661" t="s">
        <v>2473</v>
      </c>
      <c r="J807" s="661" t="s">
        <v>2407</v>
      </c>
      <c r="K807" s="661" t="s">
        <v>2474</v>
      </c>
      <c r="L807" s="663">
        <v>830.05111104032119</v>
      </c>
      <c r="M807" s="663">
        <v>104</v>
      </c>
      <c r="N807" s="664">
        <v>86325.315548193408</v>
      </c>
    </row>
    <row r="808" spans="1:14" ht="14.4" customHeight="1" x14ac:dyDescent="0.3">
      <c r="A808" s="659" t="s">
        <v>561</v>
      </c>
      <c r="B808" s="660" t="s">
        <v>562</v>
      </c>
      <c r="C808" s="661" t="s">
        <v>578</v>
      </c>
      <c r="D808" s="662" t="s">
        <v>2867</v>
      </c>
      <c r="E808" s="661" t="s">
        <v>584</v>
      </c>
      <c r="F808" s="662" t="s">
        <v>2869</v>
      </c>
      <c r="G808" s="661" t="s">
        <v>585</v>
      </c>
      <c r="H808" s="661" t="s">
        <v>2475</v>
      </c>
      <c r="I808" s="661" t="s">
        <v>2475</v>
      </c>
      <c r="J808" s="661" t="s">
        <v>2476</v>
      </c>
      <c r="K808" s="661" t="s">
        <v>2477</v>
      </c>
      <c r="L808" s="663">
        <v>146.45000000000002</v>
      </c>
      <c r="M808" s="663">
        <v>1</v>
      </c>
      <c r="N808" s="664">
        <v>146.45000000000002</v>
      </c>
    </row>
    <row r="809" spans="1:14" ht="14.4" customHeight="1" x14ac:dyDescent="0.3">
      <c r="A809" s="659" t="s">
        <v>561</v>
      </c>
      <c r="B809" s="660" t="s">
        <v>562</v>
      </c>
      <c r="C809" s="661" t="s">
        <v>578</v>
      </c>
      <c r="D809" s="662" t="s">
        <v>2867</v>
      </c>
      <c r="E809" s="661" t="s">
        <v>584</v>
      </c>
      <c r="F809" s="662" t="s">
        <v>2869</v>
      </c>
      <c r="G809" s="661" t="s">
        <v>1009</v>
      </c>
      <c r="H809" s="661" t="s">
        <v>1010</v>
      </c>
      <c r="I809" s="661" t="s">
        <v>1010</v>
      </c>
      <c r="J809" s="661" t="s">
        <v>1011</v>
      </c>
      <c r="K809" s="661" t="s">
        <v>1012</v>
      </c>
      <c r="L809" s="663">
        <v>128.24999999999994</v>
      </c>
      <c r="M809" s="663">
        <v>1</v>
      </c>
      <c r="N809" s="664">
        <v>128.24999999999994</v>
      </c>
    </row>
    <row r="810" spans="1:14" ht="14.4" customHeight="1" x14ac:dyDescent="0.3">
      <c r="A810" s="659" t="s">
        <v>561</v>
      </c>
      <c r="B810" s="660" t="s">
        <v>562</v>
      </c>
      <c r="C810" s="661" t="s">
        <v>578</v>
      </c>
      <c r="D810" s="662" t="s">
        <v>2867</v>
      </c>
      <c r="E810" s="661" t="s">
        <v>584</v>
      </c>
      <c r="F810" s="662" t="s">
        <v>2869</v>
      </c>
      <c r="G810" s="661" t="s">
        <v>1009</v>
      </c>
      <c r="H810" s="661" t="s">
        <v>2478</v>
      </c>
      <c r="I810" s="661" t="s">
        <v>2478</v>
      </c>
      <c r="J810" s="661" t="s">
        <v>2479</v>
      </c>
      <c r="K810" s="661" t="s">
        <v>2480</v>
      </c>
      <c r="L810" s="663">
        <v>24.349907157100876</v>
      </c>
      <c r="M810" s="663">
        <v>2</v>
      </c>
      <c r="N810" s="664">
        <v>48.699814314201753</v>
      </c>
    </row>
    <row r="811" spans="1:14" ht="14.4" customHeight="1" x14ac:dyDescent="0.3">
      <c r="A811" s="659" t="s">
        <v>561</v>
      </c>
      <c r="B811" s="660" t="s">
        <v>562</v>
      </c>
      <c r="C811" s="661" t="s">
        <v>578</v>
      </c>
      <c r="D811" s="662" t="s">
        <v>2867</v>
      </c>
      <c r="E811" s="661" t="s">
        <v>584</v>
      </c>
      <c r="F811" s="662" t="s">
        <v>2869</v>
      </c>
      <c r="G811" s="661" t="s">
        <v>1009</v>
      </c>
      <c r="H811" s="661" t="s">
        <v>1013</v>
      </c>
      <c r="I811" s="661" t="s">
        <v>1014</v>
      </c>
      <c r="J811" s="661" t="s">
        <v>1015</v>
      </c>
      <c r="K811" s="661" t="s">
        <v>1016</v>
      </c>
      <c r="L811" s="663">
        <v>36.33227335577071</v>
      </c>
      <c r="M811" s="663">
        <v>30</v>
      </c>
      <c r="N811" s="664">
        <v>1089.9682006731214</v>
      </c>
    </row>
    <row r="812" spans="1:14" ht="14.4" customHeight="1" x14ac:dyDescent="0.3">
      <c r="A812" s="659" t="s">
        <v>561</v>
      </c>
      <c r="B812" s="660" t="s">
        <v>562</v>
      </c>
      <c r="C812" s="661" t="s">
        <v>578</v>
      </c>
      <c r="D812" s="662" t="s">
        <v>2867</v>
      </c>
      <c r="E812" s="661" t="s">
        <v>584</v>
      </c>
      <c r="F812" s="662" t="s">
        <v>2869</v>
      </c>
      <c r="G812" s="661" t="s">
        <v>1009</v>
      </c>
      <c r="H812" s="661" t="s">
        <v>1017</v>
      </c>
      <c r="I812" s="661" t="s">
        <v>1018</v>
      </c>
      <c r="J812" s="661" t="s">
        <v>1019</v>
      </c>
      <c r="K812" s="661" t="s">
        <v>1020</v>
      </c>
      <c r="L812" s="663">
        <v>118.474</v>
      </c>
      <c r="M812" s="663">
        <v>10</v>
      </c>
      <c r="N812" s="664">
        <v>1184.74</v>
      </c>
    </row>
    <row r="813" spans="1:14" ht="14.4" customHeight="1" x14ac:dyDescent="0.3">
      <c r="A813" s="659" t="s">
        <v>561</v>
      </c>
      <c r="B813" s="660" t="s">
        <v>562</v>
      </c>
      <c r="C813" s="661" t="s">
        <v>578</v>
      </c>
      <c r="D813" s="662" t="s">
        <v>2867</v>
      </c>
      <c r="E813" s="661" t="s">
        <v>584</v>
      </c>
      <c r="F813" s="662" t="s">
        <v>2869</v>
      </c>
      <c r="G813" s="661" t="s">
        <v>1009</v>
      </c>
      <c r="H813" s="661" t="s">
        <v>1025</v>
      </c>
      <c r="I813" s="661" t="s">
        <v>1026</v>
      </c>
      <c r="J813" s="661" t="s">
        <v>1027</v>
      </c>
      <c r="K813" s="661" t="s">
        <v>1028</v>
      </c>
      <c r="L813" s="663">
        <v>61.469982682981026</v>
      </c>
      <c r="M813" s="663">
        <v>6</v>
      </c>
      <c r="N813" s="664">
        <v>368.81989609788616</v>
      </c>
    </row>
    <row r="814" spans="1:14" ht="14.4" customHeight="1" x14ac:dyDescent="0.3">
      <c r="A814" s="659" t="s">
        <v>561</v>
      </c>
      <c r="B814" s="660" t="s">
        <v>562</v>
      </c>
      <c r="C814" s="661" t="s">
        <v>578</v>
      </c>
      <c r="D814" s="662" t="s">
        <v>2867</v>
      </c>
      <c r="E814" s="661" t="s">
        <v>584</v>
      </c>
      <c r="F814" s="662" t="s">
        <v>2869</v>
      </c>
      <c r="G814" s="661" t="s">
        <v>1009</v>
      </c>
      <c r="H814" s="661" t="s">
        <v>1671</v>
      </c>
      <c r="I814" s="661" t="s">
        <v>1672</v>
      </c>
      <c r="J814" s="661" t="s">
        <v>1673</v>
      </c>
      <c r="K814" s="661" t="s">
        <v>1674</v>
      </c>
      <c r="L814" s="663">
        <v>49.040196009094501</v>
      </c>
      <c r="M814" s="663">
        <v>2</v>
      </c>
      <c r="N814" s="664">
        <v>98.080392018189002</v>
      </c>
    </row>
    <row r="815" spans="1:14" ht="14.4" customHeight="1" x14ac:dyDescent="0.3">
      <c r="A815" s="659" t="s">
        <v>561</v>
      </c>
      <c r="B815" s="660" t="s">
        <v>562</v>
      </c>
      <c r="C815" s="661" t="s">
        <v>578</v>
      </c>
      <c r="D815" s="662" t="s">
        <v>2867</v>
      </c>
      <c r="E815" s="661" t="s">
        <v>584</v>
      </c>
      <c r="F815" s="662" t="s">
        <v>2869</v>
      </c>
      <c r="G815" s="661" t="s">
        <v>1009</v>
      </c>
      <c r="H815" s="661" t="s">
        <v>2481</v>
      </c>
      <c r="I815" s="661" t="s">
        <v>2482</v>
      </c>
      <c r="J815" s="661" t="s">
        <v>2483</v>
      </c>
      <c r="K815" s="661" t="s">
        <v>2484</v>
      </c>
      <c r="L815" s="663">
        <v>218.52160133899261</v>
      </c>
      <c r="M815" s="663">
        <v>1</v>
      </c>
      <c r="N815" s="664">
        <v>218.52160133899261</v>
      </c>
    </row>
    <row r="816" spans="1:14" ht="14.4" customHeight="1" x14ac:dyDescent="0.3">
      <c r="A816" s="659" t="s">
        <v>561</v>
      </c>
      <c r="B816" s="660" t="s">
        <v>562</v>
      </c>
      <c r="C816" s="661" t="s">
        <v>578</v>
      </c>
      <c r="D816" s="662" t="s">
        <v>2867</v>
      </c>
      <c r="E816" s="661" t="s">
        <v>584</v>
      </c>
      <c r="F816" s="662" t="s">
        <v>2869</v>
      </c>
      <c r="G816" s="661" t="s">
        <v>1009</v>
      </c>
      <c r="H816" s="661" t="s">
        <v>1675</v>
      </c>
      <c r="I816" s="661" t="s">
        <v>1676</v>
      </c>
      <c r="J816" s="661" t="s">
        <v>1677</v>
      </c>
      <c r="K816" s="661" t="s">
        <v>1678</v>
      </c>
      <c r="L816" s="663">
        <v>112.93648106602411</v>
      </c>
      <c r="M816" s="663">
        <v>3</v>
      </c>
      <c r="N816" s="664">
        <v>338.80944319807236</v>
      </c>
    </row>
    <row r="817" spans="1:14" ht="14.4" customHeight="1" x14ac:dyDescent="0.3">
      <c r="A817" s="659" t="s">
        <v>561</v>
      </c>
      <c r="B817" s="660" t="s">
        <v>562</v>
      </c>
      <c r="C817" s="661" t="s">
        <v>578</v>
      </c>
      <c r="D817" s="662" t="s">
        <v>2867</v>
      </c>
      <c r="E817" s="661" t="s">
        <v>584</v>
      </c>
      <c r="F817" s="662" t="s">
        <v>2869</v>
      </c>
      <c r="G817" s="661" t="s">
        <v>1009</v>
      </c>
      <c r="H817" s="661" t="s">
        <v>1679</v>
      </c>
      <c r="I817" s="661" t="s">
        <v>1680</v>
      </c>
      <c r="J817" s="661" t="s">
        <v>1681</v>
      </c>
      <c r="K817" s="661" t="s">
        <v>1068</v>
      </c>
      <c r="L817" s="663">
        <v>45.586015633934288</v>
      </c>
      <c r="M817" s="663">
        <v>5</v>
      </c>
      <c r="N817" s="664">
        <v>227.93007816967145</v>
      </c>
    </row>
    <row r="818" spans="1:14" ht="14.4" customHeight="1" x14ac:dyDescent="0.3">
      <c r="A818" s="659" t="s">
        <v>561</v>
      </c>
      <c r="B818" s="660" t="s">
        <v>562</v>
      </c>
      <c r="C818" s="661" t="s">
        <v>578</v>
      </c>
      <c r="D818" s="662" t="s">
        <v>2867</v>
      </c>
      <c r="E818" s="661" t="s">
        <v>584</v>
      </c>
      <c r="F818" s="662" t="s">
        <v>2869</v>
      </c>
      <c r="G818" s="661" t="s">
        <v>1009</v>
      </c>
      <c r="H818" s="661" t="s">
        <v>2485</v>
      </c>
      <c r="I818" s="661" t="s">
        <v>2486</v>
      </c>
      <c r="J818" s="661" t="s">
        <v>1011</v>
      </c>
      <c r="K818" s="661" t="s">
        <v>2487</v>
      </c>
      <c r="L818" s="663">
        <v>36.780086901151719</v>
      </c>
      <c r="M818" s="663">
        <v>1</v>
      </c>
      <c r="N818" s="664">
        <v>36.780086901151719</v>
      </c>
    </row>
    <row r="819" spans="1:14" ht="14.4" customHeight="1" x14ac:dyDescent="0.3">
      <c r="A819" s="659" t="s">
        <v>561</v>
      </c>
      <c r="B819" s="660" t="s">
        <v>562</v>
      </c>
      <c r="C819" s="661" t="s">
        <v>578</v>
      </c>
      <c r="D819" s="662" t="s">
        <v>2867</v>
      </c>
      <c r="E819" s="661" t="s">
        <v>584</v>
      </c>
      <c r="F819" s="662" t="s">
        <v>2869</v>
      </c>
      <c r="G819" s="661" t="s">
        <v>1009</v>
      </c>
      <c r="H819" s="661" t="s">
        <v>1689</v>
      </c>
      <c r="I819" s="661" t="s">
        <v>1690</v>
      </c>
      <c r="J819" s="661" t="s">
        <v>1691</v>
      </c>
      <c r="K819" s="661" t="s">
        <v>1692</v>
      </c>
      <c r="L819" s="663">
        <v>79.83</v>
      </c>
      <c r="M819" s="663">
        <v>4</v>
      </c>
      <c r="N819" s="664">
        <v>319.32</v>
      </c>
    </row>
    <row r="820" spans="1:14" ht="14.4" customHeight="1" x14ac:dyDescent="0.3">
      <c r="A820" s="659" t="s">
        <v>561</v>
      </c>
      <c r="B820" s="660" t="s">
        <v>562</v>
      </c>
      <c r="C820" s="661" t="s">
        <v>578</v>
      </c>
      <c r="D820" s="662" t="s">
        <v>2867</v>
      </c>
      <c r="E820" s="661" t="s">
        <v>584</v>
      </c>
      <c r="F820" s="662" t="s">
        <v>2869</v>
      </c>
      <c r="G820" s="661" t="s">
        <v>1009</v>
      </c>
      <c r="H820" s="661" t="s">
        <v>2488</v>
      </c>
      <c r="I820" s="661" t="s">
        <v>2489</v>
      </c>
      <c r="J820" s="661" t="s">
        <v>1691</v>
      </c>
      <c r="K820" s="661" t="s">
        <v>2490</v>
      </c>
      <c r="L820" s="663">
        <v>279.42036342397739</v>
      </c>
      <c r="M820" s="663">
        <v>1</v>
      </c>
      <c r="N820" s="664">
        <v>279.42036342397739</v>
      </c>
    </row>
    <row r="821" spans="1:14" ht="14.4" customHeight="1" x14ac:dyDescent="0.3">
      <c r="A821" s="659" t="s">
        <v>561</v>
      </c>
      <c r="B821" s="660" t="s">
        <v>562</v>
      </c>
      <c r="C821" s="661" t="s">
        <v>578</v>
      </c>
      <c r="D821" s="662" t="s">
        <v>2867</v>
      </c>
      <c r="E821" s="661" t="s">
        <v>584</v>
      </c>
      <c r="F821" s="662" t="s">
        <v>2869</v>
      </c>
      <c r="G821" s="661" t="s">
        <v>1009</v>
      </c>
      <c r="H821" s="661" t="s">
        <v>1033</v>
      </c>
      <c r="I821" s="661" t="s">
        <v>1034</v>
      </c>
      <c r="J821" s="661" t="s">
        <v>1035</v>
      </c>
      <c r="K821" s="661" t="s">
        <v>1036</v>
      </c>
      <c r="L821" s="663">
        <v>3647.2965598776827</v>
      </c>
      <c r="M821" s="663">
        <v>20</v>
      </c>
      <c r="N821" s="664">
        <v>72945.931197553655</v>
      </c>
    </row>
    <row r="822" spans="1:14" ht="14.4" customHeight="1" x14ac:dyDescent="0.3">
      <c r="A822" s="659" t="s">
        <v>561</v>
      </c>
      <c r="B822" s="660" t="s">
        <v>562</v>
      </c>
      <c r="C822" s="661" t="s">
        <v>578</v>
      </c>
      <c r="D822" s="662" t="s">
        <v>2867</v>
      </c>
      <c r="E822" s="661" t="s">
        <v>584</v>
      </c>
      <c r="F822" s="662" t="s">
        <v>2869</v>
      </c>
      <c r="G822" s="661" t="s">
        <v>1009</v>
      </c>
      <c r="H822" s="661" t="s">
        <v>1693</v>
      </c>
      <c r="I822" s="661" t="s">
        <v>1694</v>
      </c>
      <c r="J822" s="661" t="s">
        <v>1695</v>
      </c>
      <c r="K822" s="661" t="s">
        <v>686</v>
      </c>
      <c r="L822" s="663">
        <v>39.51428571428572</v>
      </c>
      <c r="M822" s="663">
        <v>7</v>
      </c>
      <c r="N822" s="664">
        <v>276.60000000000002</v>
      </c>
    </row>
    <row r="823" spans="1:14" ht="14.4" customHeight="1" x14ac:dyDescent="0.3">
      <c r="A823" s="659" t="s">
        <v>561</v>
      </c>
      <c r="B823" s="660" t="s">
        <v>562</v>
      </c>
      <c r="C823" s="661" t="s">
        <v>578</v>
      </c>
      <c r="D823" s="662" t="s">
        <v>2867</v>
      </c>
      <c r="E823" s="661" t="s">
        <v>584</v>
      </c>
      <c r="F823" s="662" t="s">
        <v>2869</v>
      </c>
      <c r="G823" s="661" t="s">
        <v>1009</v>
      </c>
      <c r="H823" s="661" t="s">
        <v>2491</v>
      </c>
      <c r="I823" s="661" t="s">
        <v>2492</v>
      </c>
      <c r="J823" s="661" t="s">
        <v>2493</v>
      </c>
      <c r="K823" s="661" t="s">
        <v>2494</v>
      </c>
      <c r="L823" s="663">
        <v>85.56507458357251</v>
      </c>
      <c r="M823" s="663">
        <v>34</v>
      </c>
      <c r="N823" s="664">
        <v>2909.2125358414655</v>
      </c>
    </row>
    <row r="824" spans="1:14" ht="14.4" customHeight="1" x14ac:dyDescent="0.3">
      <c r="A824" s="659" t="s">
        <v>561</v>
      </c>
      <c r="B824" s="660" t="s">
        <v>562</v>
      </c>
      <c r="C824" s="661" t="s">
        <v>578</v>
      </c>
      <c r="D824" s="662" t="s">
        <v>2867</v>
      </c>
      <c r="E824" s="661" t="s">
        <v>584</v>
      </c>
      <c r="F824" s="662" t="s">
        <v>2869</v>
      </c>
      <c r="G824" s="661" t="s">
        <v>1009</v>
      </c>
      <c r="H824" s="661" t="s">
        <v>1700</v>
      </c>
      <c r="I824" s="661" t="s">
        <v>1701</v>
      </c>
      <c r="J824" s="661" t="s">
        <v>1039</v>
      </c>
      <c r="K824" s="661" t="s">
        <v>1702</v>
      </c>
      <c r="L824" s="663">
        <v>122.74000000000002</v>
      </c>
      <c r="M824" s="663">
        <v>1</v>
      </c>
      <c r="N824" s="664">
        <v>122.74000000000002</v>
      </c>
    </row>
    <row r="825" spans="1:14" ht="14.4" customHeight="1" x14ac:dyDescent="0.3">
      <c r="A825" s="659" t="s">
        <v>561</v>
      </c>
      <c r="B825" s="660" t="s">
        <v>562</v>
      </c>
      <c r="C825" s="661" t="s">
        <v>578</v>
      </c>
      <c r="D825" s="662" t="s">
        <v>2867</v>
      </c>
      <c r="E825" s="661" t="s">
        <v>584</v>
      </c>
      <c r="F825" s="662" t="s">
        <v>2869</v>
      </c>
      <c r="G825" s="661" t="s">
        <v>1009</v>
      </c>
      <c r="H825" s="661" t="s">
        <v>2495</v>
      </c>
      <c r="I825" s="661" t="s">
        <v>2496</v>
      </c>
      <c r="J825" s="661" t="s">
        <v>1779</v>
      </c>
      <c r="K825" s="661" t="s">
        <v>2497</v>
      </c>
      <c r="L825" s="663">
        <v>346.9199999999999</v>
      </c>
      <c r="M825" s="663">
        <v>1</v>
      </c>
      <c r="N825" s="664">
        <v>346.9199999999999</v>
      </c>
    </row>
    <row r="826" spans="1:14" ht="14.4" customHeight="1" x14ac:dyDescent="0.3">
      <c r="A826" s="659" t="s">
        <v>561</v>
      </c>
      <c r="B826" s="660" t="s">
        <v>562</v>
      </c>
      <c r="C826" s="661" t="s">
        <v>578</v>
      </c>
      <c r="D826" s="662" t="s">
        <v>2867</v>
      </c>
      <c r="E826" s="661" t="s">
        <v>584</v>
      </c>
      <c r="F826" s="662" t="s">
        <v>2869</v>
      </c>
      <c r="G826" s="661" t="s">
        <v>1009</v>
      </c>
      <c r="H826" s="661" t="s">
        <v>1710</v>
      </c>
      <c r="I826" s="661" t="s">
        <v>1711</v>
      </c>
      <c r="J826" s="661" t="s">
        <v>1712</v>
      </c>
      <c r="K826" s="661" t="s">
        <v>1713</v>
      </c>
      <c r="L826" s="663">
        <v>337.80359241205707</v>
      </c>
      <c r="M826" s="663">
        <v>2</v>
      </c>
      <c r="N826" s="664">
        <v>675.60718482411414</v>
      </c>
    </row>
    <row r="827" spans="1:14" ht="14.4" customHeight="1" x14ac:dyDescent="0.3">
      <c r="A827" s="659" t="s">
        <v>561</v>
      </c>
      <c r="B827" s="660" t="s">
        <v>562</v>
      </c>
      <c r="C827" s="661" t="s">
        <v>578</v>
      </c>
      <c r="D827" s="662" t="s">
        <v>2867</v>
      </c>
      <c r="E827" s="661" t="s">
        <v>584</v>
      </c>
      <c r="F827" s="662" t="s">
        <v>2869</v>
      </c>
      <c r="G827" s="661" t="s">
        <v>1009</v>
      </c>
      <c r="H827" s="661" t="s">
        <v>1059</v>
      </c>
      <c r="I827" s="661" t="s">
        <v>1060</v>
      </c>
      <c r="J827" s="661" t="s">
        <v>1061</v>
      </c>
      <c r="K827" s="661" t="s">
        <v>1050</v>
      </c>
      <c r="L827" s="663">
        <v>49.05</v>
      </c>
      <c r="M827" s="663">
        <v>1</v>
      </c>
      <c r="N827" s="664">
        <v>49.05</v>
      </c>
    </row>
    <row r="828" spans="1:14" ht="14.4" customHeight="1" x14ac:dyDescent="0.3">
      <c r="A828" s="659" t="s">
        <v>561</v>
      </c>
      <c r="B828" s="660" t="s">
        <v>562</v>
      </c>
      <c r="C828" s="661" t="s">
        <v>578</v>
      </c>
      <c r="D828" s="662" t="s">
        <v>2867</v>
      </c>
      <c r="E828" s="661" t="s">
        <v>584</v>
      </c>
      <c r="F828" s="662" t="s">
        <v>2869</v>
      </c>
      <c r="G828" s="661" t="s">
        <v>1009</v>
      </c>
      <c r="H828" s="661" t="s">
        <v>1722</v>
      </c>
      <c r="I828" s="661" t="s">
        <v>1723</v>
      </c>
      <c r="J828" s="661" t="s">
        <v>1724</v>
      </c>
      <c r="K828" s="661" t="s">
        <v>1725</v>
      </c>
      <c r="L828" s="663">
        <v>102.54982233564103</v>
      </c>
      <c r="M828" s="663">
        <v>3</v>
      </c>
      <c r="N828" s="664">
        <v>307.64946700692309</v>
      </c>
    </row>
    <row r="829" spans="1:14" ht="14.4" customHeight="1" x14ac:dyDescent="0.3">
      <c r="A829" s="659" t="s">
        <v>561</v>
      </c>
      <c r="B829" s="660" t="s">
        <v>562</v>
      </c>
      <c r="C829" s="661" t="s">
        <v>578</v>
      </c>
      <c r="D829" s="662" t="s">
        <v>2867</v>
      </c>
      <c r="E829" s="661" t="s">
        <v>584</v>
      </c>
      <c r="F829" s="662" t="s">
        <v>2869</v>
      </c>
      <c r="G829" s="661" t="s">
        <v>1009</v>
      </c>
      <c r="H829" s="661" t="s">
        <v>1065</v>
      </c>
      <c r="I829" s="661" t="s">
        <v>1066</v>
      </c>
      <c r="J829" s="661" t="s">
        <v>1067</v>
      </c>
      <c r="K829" s="661" t="s">
        <v>1068</v>
      </c>
      <c r="L829" s="663">
        <v>90.746482310139754</v>
      </c>
      <c r="M829" s="663">
        <v>3</v>
      </c>
      <c r="N829" s="664">
        <v>272.23944693041926</v>
      </c>
    </row>
    <row r="830" spans="1:14" ht="14.4" customHeight="1" x14ac:dyDescent="0.3">
      <c r="A830" s="659" t="s">
        <v>561</v>
      </c>
      <c r="B830" s="660" t="s">
        <v>562</v>
      </c>
      <c r="C830" s="661" t="s">
        <v>578</v>
      </c>
      <c r="D830" s="662" t="s">
        <v>2867</v>
      </c>
      <c r="E830" s="661" t="s">
        <v>584</v>
      </c>
      <c r="F830" s="662" t="s">
        <v>2869</v>
      </c>
      <c r="G830" s="661" t="s">
        <v>1009</v>
      </c>
      <c r="H830" s="661" t="s">
        <v>2498</v>
      </c>
      <c r="I830" s="661" t="s">
        <v>2499</v>
      </c>
      <c r="J830" s="661" t="s">
        <v>2500</v>
      </c>
      <c r="K830" s="661" t="s">
        <v>1102</v>
      </c>
      <c r="L830" s="663">
        <v>169.33</v>
      </c>
      <c r="M830" s="663">
        <v>3</v>
      </c>
      <c r="N830" s="664">
        <v>507.99</v>
      </c>
    </row>
    <row r="831" spans="1:14" ht="14.4" customHeight="1" x14ac:dyDescent="0.3">
      <c r="A831" s="659" t="s">
        <v>561</v>
      </c>
      <c r="B831" s="660" t="s">
        <v>562</v>
      </c>
      <c r="C831" s="661" t="s">
        <v>578</v>
      </c>
      <c r="D831" s="662" t="s">
        <v>2867</v>
      </c>
      <c r="E831" s="661" t="s">
        <v>584</v>
      </c>
      <c r="F831" s="662" t="s">
        <v>2869</v>
      </c>
      <c r="G831" s="661" t="s">
        <v>1009</v>
      </c>
      <c r="H831" s="661" t="s">
        <v>1069</v>
      </c>
      <c r="I831" s="661" t="s">
        <v>1070</v>
      </c>
      <c r="J831" s="661" t="s">
        <v>1071</v>
      </c>
      <c r="K831" s="661" t="s">
        <v>1072</v>
      </c>
      <c r="L831" s="663">
        <v>121.35988764084009</v>
      </c>
      <c r="M831" s="663">
        <v>3</v>
      </c>
      <c r="N831" s="664">
        <v>364.07966292252024</v>
      </c>
    </row>
    <row r="832" spans="1:14" ht="14.4" customHeight="1" x14ac:dyDescent="0.3">
      <c r="A832" s="659" t="s">
        <v>561</v>
      </c>
      <c r="B832" s="660" t="s">
        <v>562</v>
      </c>
      <c r="C832" s="661" t="s">
        <v>578</v>
      </c>
      <c r="D832" s="662" t="s">
        <v>2867</v>
      </c>
      <c r="E832" s="661" t="s">
        <v>584</v>
      </c>
      <c r="F832" s="662" t="s">
        <v>2869</v>
      </c>
      <c r="G832" s="661" t="s">
        <v>1009</v>
      </c>
      <c r="H832" s="661" t="s">
        <v>2501</v>
      </c>
      <c r="I832" s="661" t="s">
        <v>2502</v>
      </c>
      <c r="J832" s="661" t="s">
        <v>2503</v>
      </c>
      <c r="K832" s="661" t="s">
        <v>2504</v>
      </c>
      <c r="L832" s="663">
        <v>135.31394702095085</v>
      </c>
      <c r="M832" s="663">
        <v>20</v>
      </c>
      <c r="N832" s="664">
        <v>2706.2789404190171</v>
      </c>
    </row>
    <row r="833" spans="1:14" ht="14.4" customHeight="1" x14ac:dyDescent="0.3">
      <c r="A833" s="659" t="s">
        <v>561</v>
      </c>
      <c r="B833" s="660" t="s">
        <v>562</v>
      </c>
      <c r="C833" s="661" t="s">
        <v>578</v>
      </c>
      <c r="D833" s="662" t="s">
        <v>2867</v>
      </c>
      <c r="E833" s="661" t="s">
        <v>584</v>
      </c>
      <c r="F833" s="662" t="s">
        <v>2869</v>
      </c>
      <c r="G833" s="661" t="s">
        <v>1009</v>
      </c>
      <c r="H833" s="661" t="s">
        <v>1073</v>
      </c>
      <c r="I833" s="661" t="s">
        <v>1074</v>
      </c>
      <c r="J833" s="661" t="s">
        <v>1075</v>
      </c>
      <c r="K833" s="661" t="s">
        <v>1072</v>
      </c>
      <c r="L833" s="663">
        <v>198.43991071066327</v>
      </c>
      <c r="M833" s="663">
        <v>1</v>
      </c>
      <c r="N833" s="664">
        <v>198.43991071066327</v>
      </c>
    </row>
    <row r="834" spans="1:14" ht="14.4" customHeight="1" x14ac:dyDescent="0.3">
      <c r="A834" s="659" t="s">
        <v>561</v>
      </c>
      <c r="B834" s="660" t="s">
        <v>562</v>
      </c>
      <c r="C834" s="661" t="s">
        <v>578</v>
      </c>
      <c r="D834" s="662" t="s">
        <v>2867</v>
      </c>
      <c r="E834" s="661" t="s">
        <v>584</v>
      </c>
      <c r="F834" s="662" t="s">
        <v>2869</v>
      </c>
      <c r="G834" s="661" t="s">
        <v>1009</v>
      </c>
      <c r="H834" s="661" t="s">
        <v>1076</v>
      </c>
      <c r="I834" s="661" t="s">
        <v>1077</v>
      </c>
      <c r="J834" s="661" t="s">
        <v>1019</v>
      </c>
      <c r="K834" s="661" t="s">
        <v>1078</v>
      </c>
      <c r="L834" s="663">
        <v>61.54</v>
      </c>
      <c r="M834" s="663">
        <v>4</v>
      </c>
      <c r="N834" s="664">
        <v>246.16</v>
      </c>
    </row>
    <row r="835" spans="1:14" ht="14.4" customHeight="1" x14ac:dyDescent="0.3">
      <c r="A835" s="659" t="s">
        <v>561</v>
      </c>
      <c r="B835" s="660" t="s">
        <v>562</v>
      </c>
      <c r="C835" s="661" t="s">
        <v>578</v>
      </c>
      <c r="D835" s="662" t="s">
        <v>2867</v>
      </c>
      <c r="E835" s="661" t="s">
        <v>584</v>
      </c>
      <c r="F835" s="662" t="s">
        <v>2869</v>
      </c>
      <c r="G835" s="661" t="s">
        <v>1009</v>
      </c>
      <c r="H835" s="661" t="s">
        <v>1079</v>
      </c>
      <c r="I835" s="661" t="s">
        <v>1080</v>
      </c>
      <c r="J835" s="661" t="s">
        <v>1081</v>
      </c>
      <c r="K835" s="661" t="s">
        <v>1082</v>
      </c>
      <c r="L835" s="663">
        <v>86.674999999999983</v>
      </c>
      <c r="M835" s="663">
        <v>4</v>
      </c>
      <c r="N835" s="664">
        <v>346.69999999999993</v>
      </c>
    </row>
    <row r="836" spans="1:14" ht="14.4" customHeight="1" x14ac:dyDescent="0.3">
      <c r="A836" s="659" t="s">
        <v>561</v>
      </c>
      <c r="B836" s="660" t="s">
        <v>562</v>
      </c>
      <c r="C836" s="661" t="s">
        <v>578</v>
      </c>
      <c r="D836" s="662" t="s">
        <v>2867</v>
      </c>
      <c r="E836" s="661" t="s">
        <v>584</v>
      </c>
      <c r="F836" s="662" t="s">
        <v>2869</v>
      </c>
      <c r="G836" s="661" t="s">
        <v>1009</v>
      </c>
      <c r="H836" s="661" t="s">
        <v>1083</v>
      </c>
      <c r="I836" s="661" t="s">
        <v>1084</v>
      </c>
      <c r="J836" s="661" t="s">
        <v>1085</v>
      </c>
      <c r="K836" s="661" t="s">
        <v>1086</v>
      </c>
      <c r="L836" s="663">
        <v>52.809928827822112</v>
      </c>
      <c r="M836" s="663">
        <v>1</v>
      </c>
      <c r="N836" s="664">
        <v>52.809928827822112</v>
      </c>
    </row>
    <row r="837" spans="1:14" ht="14.4" customHeight="1" x14ac:dyDescent="0.3">
      <c r="A837" s="659" t="s">
        <v>561</v>
      </c>
      <c r="B837" s="660" t="s">
        <v>562</v>
      </c>
      <c r="C837" s="661" t="s">
        <v>578</v>
      </c>
      <c r="D837" s="662" t="s">
        <v>2867</v>
      </c>
      <c r="E837" s="661" t="s">
        <v>584</v>
      </c>
      <c r="F837" s="662" t="s">
        <v>2869</v>
      </c>
      <c r="G837" s="661" t="s">
        <v>1009</v>
      </c>
      <c r="H837" s="661" t="s">
        <v>1087</v>
      </c>
      <c r="I837" s="661" t="s">
        <v>1088</v>
      </c>
      <c r="J837" s="661" t="s">
        <v>1089</v>
      </c>
      <c r="K837" s="661" t="s">
        <v>1090</v>
      </c>
      <c r="L837" s="663">
        <v>70.958503200840553</v>
      </c>
      <c r="M837" s="663">
        <v>2210</v>
      </c>
      <c r="N837" s="664">
        <v>156818.29207385762</v>
      </c>
    </row>
    <row r="838" spans="1:14" ht="14.4" customHeight="1" x14ac:dyDescent="0.3">
      <c r="A838" s="659" t="s">
        <v>561</v>
      </c>
      <c r="B838" s="660" t="s">
        <v>562</v>
      </c>
      <c r="C838" s="661" t="s">
        <v>578</v>
      </c>
      <c r="D838" s="662" t="s">
        <v>2867</v>
      </c>
      <c r="E838" s="661" t="s">
        <v>584</v>
      </c>
      <c r="F838" s="662" t="s">
        <v>2869</v>
      </c>
      <c r="G838" s="661" t="s">
        <v>1009</v>
      </c>
      <c r="H838" s="661" t="s">
        <v>1747</v>
      </c>
      <c r="I838" s="661" t="s">
        <v>1748</v>
      </c>
      <c r="J838" s="661" t="s">
        <v>1749</v>
      </c>
      <c r="K838" s="661" t="s">
        <v>1750</v>
      </c>
      <c r="L838" s="663">
        <v>67.550244736327258</v>
      </c>
      <c r="M838" s="663">
        <v>2</v>
      </c>
      <c r="N838" s="664">
        <v>135.10048947265452</v>
      </c>
    </row>
    <row r="839" spans="1:14" ht="14.4" customHeight="1" x14ac:dyDescent="0.3">
      <c r="A839" s="659" t="s">
        <v>561</v>
      </c>
      <c r="B839" s="660" t="s">
        <v>562</v>
      </c>
      <c r="C839" s="661" t="s">
        <v>578</v>
      </c>
      <c r="D839" s="662" t="s">
        <v>2867</v>
      </c>
      <c r="E839" s="661" t="s">
        <v>584</v>
      </c>
      <c r="F839" s="662" t="s">
        <v>2869</v>
      </c>
      <c r="G839" s="661" t="s">
        <v>1009</v>
      </c>
      <c r="H839" s="661" t="s">
        <v>1095</v>
      </c>
      <c r="I839" s="661" t="s">
        <v>1096</v>
      </c>
      <c r="J839" s="661" t="s">
        <v>1097</v>
      </c>
      <c r="K839" s="661" t="s">
        <v>1098</v>
      </c>
      <c r="L839" s="663">
        <v>224.94184933029564</v>
      </c>
      <c r="M839" s="663">
        <v>6</v>
      </c>
      <c r="N839" s="664">
        <v>1349.6510959817738</v>
      </c>
    </row>
    <row r="840" spans="1:14" ht="14.4" customHeight="1" x14ac:dyDescent="0.3">
      <c r="A840" s="659" t="s">
        <v>561</v>
      </c>
      <c r="B840" s="660" t="s">
        <v>562</v>
      </c>
      <c r="C840" s="661" t="s">
        <v>578</v>
      </c>
      <c r="D840" s="662" t="s">
        <v>2867</v>
      </c>
      <c r="E840" s="661" t="s">
        <v>584</v>
      </c>
      <c r="F840" s="662" t="s">
        <v>2869</v>
      </c>
      <c r="G840" s="661" t="s">
        <v>1009</v>
      </c>
      <c r="H840" s="661" t="s">
        <v>2505</v>
      </c>
      <c r="I840" s="661" t="s">
        <v>2506</v>
      </c>
      <c r="J840" s="661" t="s">
        <v>2507</v>
      </c>
      <c r="K840" s="661" t="s">
        <v>2508</v>
      </c>
      <c r="L840" s="663">
        <v>236.46999999999991</v>
      </c>
      <c r="M840" s="663">
        <v>1</v>
      </c>
      <c r="N840" s="664">
        <v>236.46999999999991</v>
      </c>
    </row>
    <row r="841" spans="1:14" ht="14.4" customHeight="1" x14ac:dyDescent="0.3">
      <c r="A841" s="659" t="s">
        <v>561</v>
      </c>
      <c r="B841" s="660" t="s">
        <v>562</v>
      </c>
      <c r="C841" s="661" t="s">
        <v>578</v>
      </c>
      <c r="D841" s="662" t="s">
        <v>2867</v>
      </c>
      <c r="E841" s="661" t="s">
        <v>584</v>
      </c>
      <c r="F841" s="662" t="s">
        <v>2869</v>
      </c>
      <c r="G841" s="661" t="s">
        <v>1009</v>
      </c>
      <c r="H841" s="661" t="s">
        <v>2509</v>
      </c>
      <c r="I841" s="661" t="s">
        <v>2510</v>
      </c>
      <c r="J841" s="661" t="s">
        <v>2511</v>
      </c>
      <c r="K841" s="661" t="s">
        <v>2512</v>
      </c>
      <c r="L841" s="663">
        <v>163.15000000000009</v>
      </c>
      <c r="M841" s="663">
        <v>1</v>
      </c>
      <c r="N841" s="664">
        <v>163.15000000000009</v>
      </c>
    </row>
    <row r="842" spans="1:14" ht="14.4" customHeight="1" x14ac:dyDescent="0.3">
      <c r="A842" s="659" t="s">
        <v>561</v>
      </c>
      <c r="B842" s="660" t="s">
        <v>562</v>
      </c>
      <c r="C842" s="661" t="s">
        <v>578</v>
      </c>
      <c r="D842" s="662" t="s">
        <v>2867</v>
      </c>
      <c r="E842" s="661" t="s">
        <v>584</v>
      </c>
      <c r="F842" s="662" t="s">
        <v>2869</v>
      </c>
      <c r="G842" s="661" t="s">
        <v>1009</v>
      </c>
      <c r="H842" s="661" t="s">
        <v>2513</v>
      </c>
      <c r="I842" s="661" t="s">
        <v>2514</v>
      </c>
      <c r="J842" s="661" t="s">
        <v>2515</v>
      </c>
      <c r="K842" s="661" t="s">
        <v>2516</v>
      </c>
      <c r="L842" s="663">
        <v>266.34997114154299</v>
      </c>
      <c r="M842" s="663">
        <v>19</v>
      </c>
      <c r="N842" s="664">
        <v>5060.6494516893172</v>
      </c>
    </row>
    <row r="843" spans="1:14" ht="14.4" customHeight="1" x14ac:dyDescent="0.3">
      <c r="A843" s="659" t="s">
        <v>561</v>
      </c>
      <c r="B843" s="660" t="s">
        <v>562</v>
      </c>
      <c r="C843" s="661" t="s">
        <v>578</v>
      </c>
      <c r="D843" s="662" t="s">
        <v>2867</v>
      </c>
      <c r="E843" s="661" t="s">
        <v>584</v>
      </c>
      <c r="F843" s="662" t="s">
        <v>2869</v>
      </c>
      <c r="G843" s="661" t="s">
        <v>1009</v>
      </c>
      <c r="H843" s="661" t="s">
        <v>2517</v>
      </c>
      <c r="I843" s="661" t="s">
        <v>2518</v>
      </c>
      <c r="J843" s="661" t="s">
        <v>2515</v>
      </c>
      <c r="K843" s="661" t="s">
        <v>2519</v>
      </c>
      <c r="L843" s="663">
        <v>890.09967844734808</v>
      </c>
      <c r="M843" s="663">
        <v>70</v>
      </c>
      <c r="N843" s="664">
        <v>62306.977491314363</v>
      </c>
    </row>
    <row r="844" spans="1:14" ht="14.4" customHeight="1" x14ac:dyDescent="0.3">
      <c r="A844" s="659" t="s">
        <v>561</v>
      </c>
      <c r="B844" s="660" t="s">
        <v>562</v>
      </c>
      <c r="C844" s="661" t="s">
        <v>578</v>
      </c>
      <c r="D844" s="662" t="s">
        <v>2867</v>
      </c>
      <c r="E844" s="661" t="s">
        <v>584</v>
      </c>
      <c r="F844" s="662" t="s">
        <v>2869</v>
      </c>
      <c r="G844" s="661" t="s">
        <v>1009</v>
      </c>
      <c r="H844" s="661" t="s">
        <v>2520</v>
      </c>
      <c r="I844" s="661" t="s">
        <v>2521</v>
      </c>
      <c r="J844" s="661" t="s">
        <v>2522</v>
      </c>
      <c r="K844" s="661" t="s">
        <v>2523</v>
      </c>
      <c r="L844" s="663">
        <v>147.42996796727965</v>
      </c>
      <c r="M844" s="663">
        <v>622</v>
      </c>
      <c r="N844" s="664">
        <v>91701.440075647944</v>
      </c>
    </row>
    <row r="845" spans="1:14" ht="14.4" customHeight="1" x14ac:dyDescent="0.3">
      <c r="A845" s="659" t="s">
        <v>561</v>
      </c>
      <c r="B845" s="660" t="s">
        <v>562</v>
      </c>
      <c r="C845" s="661" t="s">
        <v>578</v>
      </c>
      <c r="D845" s="662" t="s">
        <v>2867</v>
      </c>
      <c r="E845" s="661" t="s">
        <v>584</v>
      </c>
      <c r="F845" s="662" t="s">
        <v>2869</v>
      </c>
      <c r="G845" s="661" t="s">
        <v>1009</v>
      </c>
      <c r="H845" s="661" t="s">
        <v>2524</v>
      </c>
      <c r="I845" s="661" t="s">
        <v>2525</v>
      </c>
      <c r="J845" s="661" t="s">
        <v>1015</v>
      </c>
      <c r="K845" s="661" t="s">
        <v>2526</v>
      </c>
      <c r="L845" s="663">
        <v>224.45993180628076</v>
      </c>
      <c r="M845" s="663">
        <v>90</v>
      </c>
      <c r="N845" s="664">
        <v>20201.39386256527</v>
      </c>
    </row>
    <row r="846" spans="1:14" ht="14.4" customHeight="1" x14ac:dyDescent="0.3">
      <c r="A846" s="659" t="s">
        <v>561</v>
      </c>
      <c r="B846" s="660" t="s">
        <v>562</v>
      </c>
      <c r="C846" s="661" t="s">
        <v>578</v>
      </c>
      <c r="D846" s="662" t="s">
        <v>2867</v>
      </c>
      <c r="E846" s="661" t="s">
        <v>584</v>
      </c>
      <c r="F846" s="662" t="s">
        <v>2869</v>
      </c>
      <c r="G846" s="661" t="s">
        <v>1009</v>
      </c>
      <c r="H846" s="661" t="s">
        <v>1103</v>
      </c>
      <c r="I846" s="661" t="s">
        <v>1104</v>
      </c>
      <c r="J846" s="661" t="s">
        <v>1105</v>
      </c>
      <c r="K846" s="661" t="s">
        <v>1106</v>
      </c>
      <c r="L846" s="663">
        <v>356.4997428392989</v>
      </c>
      <c r="M846" s="663">
        <v>4</v>
      </c>
      <c r="N846" s="664">
        <v>1425.9989713571956</v>
      </c>
    </row>
    <row r="847" spans="1:14" ht="14.4" customHeight="1" x14ac:dyDescent="0.3">
      <c r="A847" s="659" t="s">
        <v>561</v>
      </c>
      <c r="B847" s="660" t="s">
        <v>562</v>
      </c>
      <c r="C847" s="661" t="s">
        <v>578</v>
      </c>
      <c r="D847" s="662" t="s">
        <v>2867</v>
      </c>
      <c r="E847" s="661" t="s">
        <v>584</v>
      </c>
      <c r="F847" s="662" t="s">
        <v>2869</v>
      </c>
      <c r="G847" s="661" t="s">
        <v>1009</v>
      </c>
      <c r="H847" s="661" t="s">
        <v>1107</v>
      </c>
      <c r="I847" s="661" t="s">
        <v>1108</v>
      </c>
      <c r="J847" s="661" t="s">
        <v>1105</v>
      </c>
      <c r="K847" s="661" t="s">
        <v>1109</v>
      </c>
      <c r="L847" s="663">
        <v>414.00000000000011</v>
      </c>
      <c r="M847" s="663">
        <v>2</v>
      </c>
      <c r="N847" s="664">
        <v>828.00000000000023</v>
      </c>
    </row>
    <row r="848" spans="1:14" ht="14.4" customHeight="1" x14ac:dyDescent="0.3">
      <c r="A848" s="659" t="s">
        <v>561</v>
      </c>
      <c r="B848" s="660" t="s">
        <v>562</v>
      </c>
      <c r="C848" s="661" t="s">
        <v>578</v>
      </c>
      <c r="D848" s="662" t="s">
        <v>2867</v>
      </c>
      <c r="E848" s="661" t="s">
        <v>584</v>
      </c>
      <c r="F848" s="662" t="s">
        <v>2869</v>
      </c>
      <c r="G848" s="661" t="s">
        <v>1009</v>
      </c>
      <c r="H848" s="661" t="s">
        <v>2527</v>
      </c>
      <c r="I848" s="661" t="s">
        <v>2528</v>
      </c>
      <c r="J848" s="661" t="s">
        <v>1015</v>
      </c>
      <c r="K848" s="661" t="s">
        <v>2529</v>
      </c>
      <c r="L848" s="663">
        <v>130.80714710872553</v>
      </c>
      <c r="M848" s="663">
        <v>70</v>
      </c>
      <c r="N848" s="664">
        <v>9156.5002976107862</v>
      </c>
    </row>
    <row r="849" spans="1:14" ht="14.4" customHeight="1" x14ac:dyDescent="0.3">
      <c r="A849" s="659" t="s">
        <v>561</v>
      </c>
      <c r="B849" s="660" t="s">
        <v>562</v>
      </c>
      <c r="C849" s="661" t="s">
        <v>578</v>
      </c>
      <c r="D849" s="662" t="s">
        <v>2867</v>
      </c>
      <c r="E849" s="661" t="s">
        <v>584</v>
      </c>
      <c r="F849" s="662" t="s">
        <v>2869</v>
      </c>
      <c r="G849" s="661" t="s">
        <v>1009</v>
      </c>
      <c r="H849" s="661" t="s">
        <v>2530</v>
      </c>
      <c r="I849" s="661" t="s">
        <v>2531</v>
      </c>
      <c r="J849" s="661" t="s">
        <v>2532</v>
      </c>
      <c r="K849" s="661" t="s">
        <v>1098</v>
      </c>
      <c r="L849" s="663">
        <v>211.83999999999995</v>
      </c>
      <c r="M849" s="663">
        <v>1</v>
      </c>
      <c r="N849" s="664">
        <v>211.83999999999995</v>
      </c>
    </row>
    <row r="850" spans="1:14" ht="14.4" customHeight="1" x14ac:dyDescent="0.3">
      <c r="A850" s="659" t="s">
        <v>561</v>
      </c>
      <c r="B850" s="660" t="s">
        <v>562</v>
      </c>
      <c r="C850" s="661" t="s">
        <v>578</v>
      </c>
      <c r="D850" s="662" t="s">
        <v>2867</v>
      </c>
      <c r="E850" s="661" t="s">
        <v>584</v>
      </c>
      <c r="F850" s="662" t="s">
        <v>2869</v>
      </c>
      <c r="G850" s="661" t="s">
        <v>1009</v>
      </c>
      <c r="H850" s="661" t="s">
        <v>2533</v>
      </c>
      <c r="I850" s="661" t="s">
        <v>2534</v>
      </c>
      <c r="J850" s="661" t="s">
        <v>2535</v>
      </c>
      <c r="K850" s="661" t="s">
        <v>1728</v>
      </c>
      <c r="L850" s="663">
        <v>269.93000000000006</v>
      </c>
      <c r="M850" s="663">
        <v>1</v>
      </c>
      <c r="N850" s="664">
        <v>269.93000000000006</v>
      </c>
    </row>
    <row r="851" spans="1:14" ht="14.4" customHeight="1" x14ac:dyDescent="0.3">
      <c r="A851" s="659" t="s">
        <v>561</v>
      </c>
      <c r="B851" s="660" t="s">
        <v>562</v>
      </c>
      <c r="C851" s="661" t="s">
        <v>578</v>
      </c>
      <c r="D851" s="662" t="s">
        <v>2867</v>
      </c>
      <c r="E851" s="661" t="s">
        <v>584</v>
      </c>
      <c r="F851" s="662" t="s">
        <v>2869</v>
      </c>
      <c r="G851" s="661" t="s">
        <v>1009</v>
      </c>
      <c r="H851" s="661" t="s">
        <v>2536</v>
      </c>
      <c r="I851" s="661" t="s">
        <v>2537</v>
      </c>
      <c r="J851" s="661" t="s">
        <v>2538</v>
      </c>
      <c r="K851" s="661" t="s">
        <v>2539</v>
      </c>
      <c r="L851" s="663">
        <v>187.07</v>
      </c>
      <c r="M851" s="663">
        <v>10</v>
      </c>
      <c r="N851" s="664">
        <v>1870.6999999999998</v>
      </c>
    </row>
    <row r="852" spans="1:14" ht="14.4" customHeight="1" x14ac:dyDescent="0.3">
      <c r="A852" s="659" t="s">
        <v>561</v>
      </c>
      <c r="B852" s="660" t="s">
        <v>562</v>
      </c>
      <c r="C852" s="661" t="s">
        <v>578</v>
      </c>
      <c r="D852" s="662" t="s">
        <v>2867</v>
      </c>
      <c r="E852" s="661" t="s">
        <v>584</v>
      </c>
      <c r="F852" s="662" t="s">
        <v>2869</v>
      </c>
      <c r="G852" s="661" t="s">
        <v>1009</v>
      </c>
      <c r="H852" s="661" t="s">
        <v>2540</v>
      </c>
      <c r="I852" s="661" t="s">
        <v>2541</v>
      </c>
      <c r="J852" s="661" t="s">
        <v>2538</v>
      </c>
      <c r="K852" s="661" t="s">
        <v>2542</v>
      </c>
      <c r="L852" s="663">
        <v>380.51999999999992</v>
      </c>
      <c r="M852" s="663">
        <v>7</v>
      </c>
      <c r="N852" s="664">
        <v>2663.6399999999994</v>
      </c>
    </row>
    <row r="853" spans="1:14" ht="14.4" customHeight="1" x14ac:dyDescent="0.3">
      <c r="A853" s="659" t="s">
        <v>561</v>
      </c>
      <c r="B853" s="660" t="s">
        <v>562</v>
      </c>
      <c r="C853" s="661" t="s">
        <v>578</v>
      </c>
      <c r="D853" s="662" t="s">
        <v>2867</v>
      </c>
      <c r="E853" s="661" t="s">
        <v>584</v>
      </c>
      <c r="F853" s="662" t="s">
        <v>2869</v>
      </c>
      <c r="G853" s="661" t="s">
        <v>1009</v>
      </c>
      <c r="H853" s="661" t="s">
        <v>2543</v>
      </c>
      <c r="I853" s="661" t="s">
        <v>2544</v>
      </c>
      <c r="J853" s="661" t="s">
        <v>1053</v>
      </c>
      <c r="K853" s="661" t="s">
        <v>2545</v>
      </c>
      <c r="L853" s="663">
        <v>62.010000000000019</v>
      </c>
      <c r="M853" s="663">
        <v>3</v>
      </c>
      <c r="N853" s="664">
        <v>186.03000000000006</v>
      </c>
    </row>
    <row r="854" spans="1:14" ht="14.4" customHeight="1" x14ac:dyDescent="0.3">
      <c r="A854" s="659" t="s">
        <v>561</v>
      </c>
      <c r="B854" s="660" t="s">
        <v>562</v>
      </c>
      <c r="C854" s="661" t="s">
        <v>578</v>
      </c>
      <c r="D854" s="662" t="s">
        <v>2867</v>
      </c>
      <c r="E854" s="661" t="s">
        <v>584</v>
      </c>
      <c r="F854" s="662" t="s">
        <v>2869</v>
      </c>
      <c r="G854" s="661" t="s">
        <v>1009</v>
      </c>
      <c r="H854" s="661" t="s">
        <v>2546</v>
      </c>
      <c r="I854" s="661" t="s">
        <v>2547</v>
      </c>
      <c r="J854" s="661" t="s">
        <v>2500</v>
      </c>
      <c r="K854" s="661" t="s">
        <v>2548</v>
      </c>
      <c r="L854" s="663">
        <v>461.86003225657078</v>
      </c>
      <c r="M854" s="663">
        <v>1</v>
      </c>
      <c r="N854" s="664">
        <v>461.86003225657078</v>
      </c>
    </row>
    <row r="855" spans="1:14" ht="14.4" customHeight="1" x14ac:dyDescent="0.3">
      <c r="A855" s="659" t="s">
        <v>561</v>
      </c>
      <c r="B855" s="660" t="s">
        <v>562</v>
      </c>
      <c r="C855" s="661" t="s">
        <v>578</v>
      </c>
      <c r="D855" s="662" t="s">
        <v>2867</v>
      </c>
      <c r="E855" s="661" t="s">
        <v>584</v>
      </c>
      <c r="F855" s="662" t="s">
        <v>2869</v>
      </c>
      <c r="G855" s="661" t="s">
        <v>1009</v>
      </c>
      <c r="H855" s="661" t="s">
        <v>2549</v>
      </c>
      <c r="I855" s="661" t="s">
        <v>2550</v>
      </c>
      <c r="J855" s="661" t="s">
        <v>2551</v>
      </c>
      <c r="K855" s="661" t="s">
        <v>2552</v>
      </c>
      <c r="L855" s="663">
        <v>182.55000000000004</v>
      </c>
      <c r="M855" s="663">
        <v>1</v>
      </c>
      <c r="N855" s="664">
        <v>182.55000000000004</v>
      </c>
    </row>
    <row r="856" spans="1:14" ht="14.4" customHeight="1" x14ac:dyDescent="0.3">
      <c r="A856" s="659" t="s">
        <v>561</v>
      </c>
      <c r="B856" s="660" t="s">
        <v>562</v>
      </c>
      <c r="C856" s="661" t="s">
        <v>578</v>
      </c>
      <c r="D856" s="662" t="s">
        <v>2867</v>
      </c>
      <c r="E856" s="661" t="s">
        <v>584</v>
      </c>
      <c r="F856" s="662" t="s">
        <v>2869</v>
      </c>
      <c r="G856" s="661" t="s">
        <v>1009</v>
      </c>
      <c r="H856" s="661" t="s">
        <v>2553</v>
      </c>
      <c r="I856" s="661" t="s">
        <v>2553</v>
      </c>
      <c r="J856" s="661" t="s">
        <v>2554</v>
      </c>
      <c r="K856" s="661" t="s">
        <v>2555</v>
      </c>
      <c r="L856" s="663">
        <v>382.5</v>
      </c>
      <c r="M856" s="663">
        <v>1</v>
      </c>
      <c r="N856" s="664">
        <v>382.5</v>
      </c>
    </row>
    <row r="857" spans="1:14" ht="14.4" customHeight="1" x14ac:dyDescent="0.3">
      <c r="A857" s="659" t="s">
        <v>561</v>
      </c>
      <c r="B857" s="660" t="s">
        <v>562</v>
      </c>
      <c r="C857" s="661" t="s">
        <v>578</v>
      </c>
      <c r="D857" s="662" t="s">
        <v>2867</v>
      </c>
      <c r="E857" s="661" t="s">
        <v>584</v>
      </c>
      <c r="F857" s="662" t="s">
        <v>2869</v>
      </c>
      <c r="G857" s="661" t="s">
        <v>1009</v>
      </c>
      <c r="H857" s="661" t="s">
        <v>2556</v>
      </c>
      <c r="I857" s="661" t="s">
        <v>2557</v>
      </c>
      <c r="J857" s="661" t="s">
        <v>1015</v>
      </c>
      <c r="K857" s="661" t="s">
        <v>2558</v>
      </c>
      <c r="L857" s="663">
        <v>67.009987429053083</v>
      </c>
      <c r="M857" s="663">
        <v>40</v>
      </c>
      <c r="N857" s="664">
        <v>2680.3994971621232</v>
      </c>
    </row>
    <row r="858" spans="1:14" ht="14.4" customHeight="1" x14ac:dyDescent="0.3">
      <c r="A858" s="659" t="s">
        <v>561</v>
      </c>
      <c r="B858" s="660" t="s">
        <v>562</v>
      </c>
      <c r="C858" s="661" t="s">
        <v>578</v>
      </c>
      <c r="D858" s="662" t="s">
        <v>2867</v>
      </c>
      <c r="E858" s="661" t="s">
        <v>584</v>
      </c>
      <c r="F858" s="662" t="s">
        <v>2869</v>
      </c>
      <c r="G858" s="661" t="s">
        <v>1009</v>
      </c>
      <c r="H858" s="661" t="s">
        <v>2559</v>
      </c>
      <c r="I858" s="661" t="s">
        <v>2560</v>
      </c>
      <c r="J858" s="661" t="s">
        <v>1015</v>
      </c>
      <c r="K858" s="661" t="s">
        <v>2561</v>
      </c>
      <c r="L858" s="663">
        <v>371.60015307048792</v>
      </c>
      <c r="M858" s="663">
        <v>160</v>
      </c>
      <c r="N858" s="664">
        <v>59456.024491278069</v>
      </c>
    </row>
    <row r="859" spans="1:14" ht="14.4" customHeight="1" x14ac:dyDescent="0.3">
      <c r="A859" s="659" t="s">
        <v>561</v>
      </c>
      <c r="B859" s="660" t="s">
        <v>562</v>
      </c>
      <c r="C859" s="661" t="s">
        <v>578</v>
      </c>
      <c r="D859" s="662" t="s">
        <v>2867</v>
      </c>
      <c r="E859" s="661" t="s">
        <v>584</v>
      </c>
      <c r="F859" s="662" t="s">
        <v>2869</v>
      </c>
      <c r="G859" s="661" t="s">
        <v>1009</v>
      </c>
      <c r="H859" s="661" t="s">
        <v>2562</v>
      </c>
      <c r="I859" s="661" t="s">
        <v>2563</v>
      </c>
      <c r="J859" s="661" t="s">
        <v>2564</v>
      </c>
      <c r="K859" s="661" t="s">
        <v>2565</v>
      </c>
      <c r="L859" s="663">
        <v>128.65000000000003</v>
      </c>
      <c r="M859" s="663">
        <v>1</v>
      </c>
      <c r="N859" s="664">
        <v>128.65000000000003</v>
      </c>
    </row>
    <row r="860" spans="1:14" ht="14.4" customHeight="1" x14ac:dyDescent="0.3">
      <c r="A860" s="659" t="s">
        <v>561</v>
      </c>
      <c r="B860" s="660" t="s">
        <v>562</v>
      </c>
      <c r="C860" s="661" t="s">
        <v>578</v>
      </c>
      <c r="D860" s="662" t="s">
        <v>2867</v>
      </c>
      <c r="E860" s="661" t="s">
        <v>584</v>
      </c>
      <c r="F860" s="662" t="s">
        <v>2869</v>
      </c>
      <c r="G860" s="661" t="s">
        <v>1009</v>
      </c>
      <c r="H860" s="661" t="s">
        <v>1781</v>
      </c>
      <c r="I860" s="661" t="s">
        <v>1782</v>
      </c>
      <c r="J860" s="661" t="s">
        <v>1783</v>
      </c>
      <c r="K860" s="661" t="s">
        <v>1784</v>
      </c>
      <c r="L860" s="663">
        <v>217.42987259598419</v>
      </c>
      <c r="M860" s="663">
        <v>1</v>
      </c>
      <c r="N860" s="664">
        <v>217.42987259598419</v>
      </c>
    </row>
    <row r="861" spans="1:14" ht="14.4" customHeight="1" x14ac:dyDescent="0.3">
      <c r="A861" s="659" t="s">
        <v>561</v>
      </c>
      <c r="B861" s="660" t="s">
        <v>562</v>
      </c>
      <c r="C861" s="661" t="s">
        <v>578</v>
      </c>
      <c r="D861" s="662" t="s">
        <v>2867</v>
      </c>
      <c r="E861" s="661" t="s">
        <v>584</v>
      </c>
      <c r="F861" s="662" t="s">
        <v>2869</v>
      </c>
      <c r="G861" s="661" t="s">
        <v>1009</v>
      </c>
      <c r="H861" s="661" t="s">
        <v>2566</v>
      </c>
      <c r="I861" s="661" t="s">
        <v>2567</v>
      </c>
      <c r="J861" s="661" t="s">
        <v>2568</v>
      </c>
      <c r="K861" s="661" t="s">
        <v>1098</v>
      </c>
      <c r="L861" s="663">
        <v>221.68824360131987</v>
      </c>
      <c r="M861" s="663">
        <v>1</v>
      </c>
      <c r="N861" s="664">
        <v>221.68824360131987</v>
      </c>
    </row>
    <row r="862" spans="1:14" ht="14.4" customHeight="1" x14ac:dyDescent="0.3">
      <c r="A862" s="659" t="s">
        <v>561</v>
      </c>
      <c r="B862" s="660" t="s">
        <v>562</v>
      </c>
      <c r="C862" s="661" t="s">
        <v>578</v>
      </c>
      <c r="D862" s="662" t="s">
        <v>2867</v>
      </c>
      <c r="E862" s="661" t="s">
        <v>584</v>
      </c>
      <c r="F862" s="662" t="s">
        <v>2869</v>
      </c>
      <c r="G862" s="661" t="s">
        <v>1009</v>
      </c>
      <c r="H862" s="661" t="s">
        <v>1785</v>
      </c>
      <c r="I862" s="661" t="s">
        <v>1786</v>
      </c>
      <c r="J862" s="661" t="s">
        <v>1787</v>
      </c>
      <c r="K862" s="661" t="s">
        <v>1788</v>
      </c>
      <c r="L862" s="663">
        <v>374.29</v>
      </c>
      <c r="M862" s="663">
        <v>1</v>
      </c>
      <c r="N862" s="664">
        <v>374.29</v>
      </c>
    </row>
    <row r="863" spans="1:14" ht="14.4" customHeight="1" x14ac:dyDescent="0.3">
      <c r="A863" s="659" t="s">
        <v>561</v>
      </c>
      <c r="B863" s="660" t="s">
        <v>562</v>
      </c>
      <c r="C863" s="661" t="s">
        <v>578</v>
      </c>
      <c r="D863" s="662" t="s">
        <v>2867</v>
      </c>
      <c r="E863" s="661" t="s">
        <v>584</v>
      </c>
      <c r="F863" s="662" t="s">
        <v>2869</v>
      </c>
      <c r="G863" s="661" t="s">
        <v>1009</v>
      </c>
      <c r="H863" s="661" t="s">
        <v>2569</v>
      </c>
      <c r="I863" s="661" t="s">
        <v>2570</v>
      </c>
      <c r="J863" s="661" t="s">
        <v>2571</v>
      </c>
      <c r="K863" s="661" t="s">
        <v>2572</v>
      </c>
      <c r="L863" s="663">
        <v>1719.4700000000005</v>
      </c>
      <c r="M863" s="663">
        <v>4</v>
      </c>
      <c r="N863" s="664">
        <v>6877.8800000000019</v>
      </c>
    </row>
    <row r="864" spans="1:14" ht="14.4" customHeight="1" x14ac:dyDescent="0.3">
      <c r="A864" s="659" t="s">
        <v>561</v>
      </c>
      <c r="B864" s="660" t="s">
        <v>562</v>
      </c>
      <c r="C864" s="661" t="s">
        <v>578</v>
      </c>
      <c r="D864" s="662" t="s">
        <v>2867</v>
      </c>
      <c r="E864" s="661" t="s">
        <v>584</v>
      </c>
      <c r="F864" s="662" t="s">
        <v>2869</v>
      </c>
      <c r="G864" s="661" t="s">
        <v>1009</v>
      </c>
      <c r="H864" s="661" t="s">
        <v>1789</v>
      </c>
      <c r="I864" s="661" t="s">
        <v>1790</v>
      </c>
      <c r="J864" s="661" t="s">
        <v>1791</v>
      </c>
      <c r="K864" s="661" t="s">
        <v>1535</v>
      </c>
      <c r="L864" s="663">
        <v>83.161679300028993</v>
      </c>
      <c r="M864" s="663">
        <v>13</v>
      </c>
      <c r="N864" s="664">
        <v>1081.1018309003769</v>
      </c>
    </row>
    <row r="865" spans="1:14" ht="14.4" customHeight="1" x14ac:dyDescent="0.3">
      <c r="A865" s="659" t="s">
        <v>561</v>
      </c>
      <c r="B865" s="660" t="s">
        <v>562</v>
      </c>
      <c r="C865" s="661" t="s">
        <v>578</v>
      </c>
      <c r="D865" s="662" t="s">
        <v>2867</v>
      </c>
      <c r="E865" s="661" t="s">
        <v>584</v>
      </c>
      <c r="F865" s="662" t="s">
        <v>2869</v>
      </c>
      <c r="G865" s="661" t="s">
        <v>1009</v>
      </c>
      <c r="H865" s="661" t="s">
        <v>2573</v>
      </c>
      <c r="I865" s="661" t="s">
        <v>2574</v>
      </c>
      <c r="J865" s="661" t="s">
        <v>2575</v>
      </c>
      <c r="K865" s="661" t="s">
        <v>2576</v>
      </c>
      <c r="L865" s="663">
        <v>135.69</v>
      </c>
      <c r="M865" s="663">
        <v>1</v>
      </c>
      <c r="N865" s="664">
        <v>135.69</v>
      </c>
    </row>
    <row r="866" spans="1:14" ht="14.4" customHeight="1" x14ac:dyDescent="0.3">
      <c r="A866" s="659" t="s">
        <v>561</v>
      </c>
      <c r="B866" s="660" t="s">
        <v>562</v>
      </c>
      <c r="C866" s="661" t="s">
        <v>578</v>
      </c>
      <c r="D866" s="662" t="s">
        <v>2867</v>
      </c>
      <c r="E866" s="661" t="s">
        <v>584</v>
      </c>
      <c r="F866" s="662" t="s">
        <v>2869</v>
      </c>
      <c r="G866" s="661" t="s">
        <v>1009</v>
      </c>
      <c r="H866" s="661" t="s">
        <v>2577</v>
      </c>
      <c r="I866" s="661" t="s">
        <v>2577</v>
      </c>
      <c r="J866" s="661" t="s">
        <v>2578</v>
      </c>
      <c r="K866" s="661" t="s">
        <v>2579</v>
      </c>
      <c r="L866" s="663">
        <v>116.95971120375408</v>
      </c>
      <c r="M866" s="663">
        <v>2</v>
      </c>
      <c r="N866" s="664">
        <v>233.91942240750816</v>
      </c>
    </row>
    <row r="867" spans="1:14" ht="14.4" customHeight="1" x14ac:dyDescent="0.3">
      <c r="A867" s="659" t="s">
        <v>561</v>
      </c>
      <c r="B867" s="660" t="s">
        <v>562</v>
      </c>
      <c r="C867" s="661" t="s">
        <v>578</v>
      </c>
      <c r="D867" s="662" t="s">
        <v>2867</v>
      </c>
      <c r="E867" s="661" t="s">
        <v>584</v>
      </c>
      <c r="F867" s="662" t="s">
        <v>2869</v>
      </c>
      <c r="G867" s="661" t="s">
        <v>1009</v>
      </c>
      <c r="H867" s="661" t="s">
        <v>2580</v>
      </c>
      <c r="I867" s="661" t="s">
        <v>2581</v>
      </c>
      <c r="J867" s="661" t="s">
        <v>1097</v>
      </c>
      <c r="K867" s="661" t="s">
        <v>2582</v>
      </c>
      <c r="L867" s="663">
        <v>627.07000000000005</v>
      </c>
      <c r="M867" s="663">
        <v>2</v>
      </c>
      <c r="N867" s="664">
        <v>1254.1400000000001</v>
      </c>
    </row>
    <row r="868" spans="1:14" ht="14.4" customHeight="1" x14ac:dyDescent="0.3">
      <c r="A868" s="659" t="s">
        <v>561</v>
      </c>
      <c r="B868" s="660" t="s">
        <v>562</v>
      </c>
      <c r="C868" s="661" t="s">
        <v>578</v>
      </c>
      <c r="D868" s="662" t="s">
        <v>2867</v>
      </c>
      <c r="E868" s="661" t="s">
        <v>584</v>
      </c>
      <c r="F868" s="662" t="s">
        <v>2869</v>
      </c>
      <c r="G868" s="661" t="s">
        <v>1009</v>
      </c>
      <c r="H868" s="661" t="s">
        <v>2583</v>
      </c>
      <c r="I868" s="661" t="s">
        <v>2584</v>
      </c>
      <c r="J868" s="661" t="s">
        <v>1663</v>
      </c>
      <c r="K868" s="661" t="s">
        <v>1441</v>
      </c>
      <c r="L868" s="663">
        <v>135.17999566260534</v>
      </c>
      <c r="M868" s="663">
        <v>1</v>
      </c>
      <c r="N868" s="664">
        <v>135.17999566260534</v>
      </c>
    </row>
    <row r="869" spans="1:14" ht="14.4" customHeight="1" x14ac:dyDescent="0.3">
      <c r="A869" s="659" t="s">
        <v>561</v>
      </c>
      <c r="B869" s="660" t="s">
        <v>562</v>
      </c>
      <c r="C869" s="661" t="s">
        <v>578</v>
      </c>
      <c r="D869" s="662" t="s">
        <v>2867</v>
      </c>
      <c r="E869" s="661" t="s">
        <v>584</v>
      </c>
      <c r="F869" s="662" t="s">
        <v>2869</v>
      </c>
      <c r="G869" s="661" t="s">
        <v>1009</v>
      </c>
      <c r="H869" s="661" t="s">
        <v>2585</v>
      </c>
      <c r="I869" s="661" t="s">
        <v>2586</v>
      </c>
      <c r="J869" s="661" t="s">
        <v>2587</v>
      </c>
      <c r="K869" s="661" t="s">
        <v>2588</v>
      </c>
      <c r="L869" s="663">
        <v>722.87895971324906</v>
      </c>
      <c r="M869" s="663">
        <v>274</v>
      </c>
      <c r="N869" s="664">
        <v>198068.83496143023</v>
      </c>
    </row>
    <row r="870" spans="1:14" ht="14.4" customHeight="1" x14ac:dyDescent="0.3">
      <c r="A870" s="659" t="s">
        <v>561</v>
      </c>
      <c r="B870" s="660" t="s">
        <v>562</v>
      </c>
      <c r="C870" s="661" t="s">
        <v>578</v>
      </c>
      <c r="D870" s="662" t="s">
        <v>2867</v>
      </c>
      <c r="E870" s="661" t="s">
        <v>584</v>
      </c>
      <c r="F870" s="662" t="s">
        <v>2869</v>
      </c>
      <c r="G870" s="661" t="s">
        <v>1009</v>
      </c>
      <c r="H870" s="661" t="s">
        <v>2589</v>
      </c>
      <c r="I870" s="661" t="s">
        <v>2590</v>
      </c>
      <c r="J870" s="661" t="s">
        <v>2591</v>
      </c>
      <c r="K870" s="661" t="s">
        <v>2592</v>
      </c>
      <c r="L870" s="663">
        <v>1004.4979385393272</v>
      </c>
      <c r="M870" s="663">
        <v>258</v>
      </c>
      <c r="N870" s="664">
        <v>259160.4681431464</v>
      </c>
    </row>
    <row r="871" spans="1:14" ht="14.4" customHeight="1" x14ac:dyDescent="0.3">
      <c r="A871" s="659" t="s">
        <v>561</v>
      </c>
      <c r="B871" s="660" t="s">
        <v>562</v>
      </c>
      <c r="C871" s="661" t="s">
        <v>578</v>
      </c>
      <c r="D871" s="662" t="s">
        <v>2867</v>
      </c>
      <c r="E871" s="661" t="s">
        <v>584</v>
      </c>
      <c r="F871" s="662" t="s">
        <v>2869</v>
      </c>
      <c r="G871" s="661" t="s">
        <v>1009</v>
      </c>
      <c r="H871" s="661" t="s">
        <v>2593</v>
      </c>
      <c r="I871" s="661" t="s">
        <v>2594</v>
      </c>
      <c r="J871" s="661" t="s">
        <v>2595</v>
      </c>
      <c r="K871" s="661" t="s">
        <v>1098</v>
      </c>
      <c r="L871" s="663">
        <v>101.83979048417304</v>
      </c>
      <c r="M871" s="663">
        <v>1</v>
      </c>
      <c r="N871" s="664">
        <v>101.83979048417304</v>
      </c>
    </row>
    <row r="872" spans="1:14" ht="14.4" customHeight="1" x14ac:dyDescent="0.3">
      <c r="A872" s="659" t="s">
        <v>561</v>
      </c>
      <c r="B872" s="660" t="s">
        <v>562</v>
      </c>
      <c r="C872" s="661" t="s">
        <v>578</v>
      </c>
      <c r="D872" s="662" t="s">
        <v>2867</v>
      </c>
      <c r="E872" s="661" t="s">
        <v>584</v>
      </c>
      <c r="F872" s="662" t="s">
        <v>2869</v>
      </c>
      <c r="G872" s="661" t="s">
        <v>1009</v>
      </c>
      <c r="H872" s="661" t="s">
        <v>2596</v>
      </c>
      <c r="I872" s="661" t="s">
        <v>2596</v>
      </c>
      <c r="J872" s="661" t="s">
        <v>2597</v>
      </c>
      <c r="K872" s="661" t="s">
        <v>2598</v>
      </c>
      <c r="L872" s="663">
        <v>55.099937658577353</v>
      </c>
      <c r="M872" s="663">
        <v>2</v>
      </c>
      <c r="N872" s="664">
        <v>110.19987531715471</v>
      </c>
    </row>
    <row r="873" spans="1:14" ht="14.4" customHeight="1" x14ac:dyDescent="0.3">
      <c r="A873" s="659" t="s">
        <v>561</v>
      </c>
      <c r="B873" s="660" t="s">
        <v>562</v>
      </c>
      <c r="C873" s="661" t="s">
        <v>578</v>
      </c>
      <c r="D873" s="662" t="s">
        <v>2867</v>
      </c>
      <c r="E873" s="661" t="s">
        <v>584</v>
      </c>
      <c r="F873" s="662" t="s">
        <v>2869</v>
      </c>
      <c r="G873" s="661" t="s">
        <v>1009</v>
      </c>
      <c r="H873" s="661" t="s">
        <v>2599</v>
      </c>
      <c r="I873" s="661" t="s">
        <v>2599</v>
      </c>
      <c r="J873" s="661" t="s">
        <v>2600</v>
      </c>
      <c r="K873" s="661" t="s">
        <v>2601</v>
      </c>
      <c r="L873" s="663">
        <v>97.499999999999972</v>
      </c>
      <c r="M873" s="663">
        <v>2</v>
      </c>
      <c r="N873" s="664">
        <v>194.99999999999994</v>
      </c>
    </row>
    <row r="874" spans="1:14" ht="14.4" customHeight="1" x14ac:dyDescent="0.3">
      <c r="A874" s="659" t="s">
        <v>561</v>
      </c>
      <c r="B874" s="660" t="s">
        <v>562</v>
      </c>
      <c r="C874" s="661" t="s">
        <v>578</v>
      </c>
      <c r="D874" s="662" t="s">
        <v>2867</v>
      </c>
      <c r="E874" s="661" t="s">
        <v>2602</v>
      </c>
      <c r="F874" s="662" t="s">
        <v>2872</v>
      </c>
      <c r="G874" s="661" t="s">
        <v>585</v>
      </c>
      <c r="H874" s="661" t="s">
        <v>2603</v>
      </c>
      <c r="I874" s="661" t="s">
        <v>237</v>
      </c>
      <c r="J874" s="661" t="s">
        <v>2604</v>
      </c>
      <c r="K874" s="661" t="s">
        <v>2605</v>
      </c>
      <c r="L874" s="663">
        <v>211.91996388303829</v>
      </c>
      <c r="M874" s="663">
        <v>150</v>
      </c>
      <c r="N874" s="664">
        <v>31787.994582455744</v>
      </c>
    </row>
    <row r="875" spans="1:14" ht="14.4" customHeight="1" x14ac:dyDescent="0.3">
      <c r="A875" s="659" t="s">
        <v>561</v>
      </c>
      <c r="B875" s="660" t="s">
        <v>562</v>
      </c>
      <c r="C875" s="661" t="s">
        <v>578</v>
      </c>
      <c r="D875" s="662" t="s">
        <v>2867</v>
      </c>
      <c r="E875" s="661" t="s">
        <v>2602</v>
      </c>
      <c r="F875" s="662" t="s">
        <v>2872</v>
      </c>
      <c r="G875" s="661" t="s">
        <v>585</v>
      </c>
      <c r="H875" s="661" t="s">
        <v>2606</v>
      </c>
      <c r="I875" s="661" t="s">
        <v>2607</v>
      </c>
      <c r="J875" s="661" t="s">
        <v>2608</v>
      </c>
      <c r="K875" s="661" t="s">
        <v>2609</v>
      </c>
      <c r="L875" s="663">
        <v>2026.2654545454543</v>
      </c>
      <c r="M875" s="663">
        <v>11</v>
      </c>
      <c r="N875" s="664">
        <v>22288.92</v>
      </c>
    </row>
    <row r="876" spans="1:14" ht="14.4" customHeight="1" x14ac:dyDescent="0.3">
      <c r="A876" s="659" t="s">
        <v>561</v>
      </c>
      <c r="B876" s="660" t="s">
        <v>562</v>
      </c>
      <c r="C876" s="661" t="s">
        <v>578</v>
      </c>
      <c r="D876" s="662" t="s">
        <v>2867</v>
      </c>
      <c r="E876" s="661" t="s">
        <v>2602</v>
      </c>
      <c r="F876" s="662" t="s">
        <v>2872</v>
      </c>
      <c r="G876" s="661" t="s">
        <v>585</v>
      </c>
      <c r="H876" s="661" t="s">
        <v>2610</v>
      </c>
      <c r="I876" s="661" t="s">
        <v>2611</v>
      </c>
      <c r="J876" s="661" t="s">
        <v>2612</v>
      </c>
      <c r="K876" s="661" t="s">
        <v>2609</v>
      </c>
      <c r="L876" s="663">
        <v>2377.6040000000003</v>
      </c>
      <c r="M876" s="663">
        <v>5</v>
      </c>
      <c r="N876" s="664">
        <v>11888.02</v>
      </c>
    </row>
    <row r="877" spans="1:14" ht="14.4" customHeight="1" x14ac:dyDescent="0.3">
      <c r="A877" s="659" t="s">
        <v>561</v>
      </c>
      <c r="B877" s="660" t="s">
        <v>562</v>
      </c>
      <c r="C877" s="661" t="s">
        <v>578</v>
      </c>
      <c r="D877" s="662" t="s">
        <v>2867</v>
      </c>
      <c r="E877" s="661" t="s">
        <v>2602</v>
      </c>
      <c r="F877" s="662" t="s">
        <v>2872</v>
      </c>
      <c r="G877" s="661" t="s">
        <v>585</v>
      </c>
      <c r="H877" s="661" t="s">
        <v>2613</v>
      </c>
      <c r="I877" s="661" t="s">
        <v>2613</v>
      </c>
      <c r="J877" s="661" t="s">
        <v>2614</v>
      </c>
      <c r="K877" s="661" t="s">
        <v>2615</v>
      </c>
      <c r="L877" s="663">
        <v>3681.0099999999998</v>
      </c>
      <c r="M877" s="663">
        <v>1</v>
      </c>
      <c r="N877" s="664">
        <v>3681.0099999999998</v>
      </c>
    </row>
    <row r="878" spans="1:14" ht="14.4" customHeight="1" x14ac:dyDescent="0.3">
      <c r="A878" s="659" t="s">
        <v>561</v>
      </c>
      <c r="B878" s="660" t="s">
        <v>562</v>
      </c>
      <c r="C878" s="661" t="s">
        <v>578</v>
      </c>
      <c r="D878" s="662" t="s">
        <v>2867</v>
      </c>
      <c r="E878" s="661" t="s">
        <v>2602</v>
      </c>
      <c r="F878" s="662" t="s">
        <v>2872</v>
      </c>
      <c r="G878" s="661" t="s">
        <v>585</v>
      </c>
      <c r="H878" s="661" t="s">
        <v>2616</v>
      </c>
      <c r="I878" s="661" t="s">
        <v>2617</v>
      </c>
      <c r="J878" s="661" t="s">
        <v>2618</v>
      </c>
      <c r="K878" s="661" t="s">
        <v>2615</v>
      </c>
      <c r="L878" s="663">
        <v>1735.6599999999999</v>
      </c>
      <c r="M878" s="663">
        <v>4</v>
      </c>
      <c r="N878" s="664">
        <v>6942.6399999999994</v>
      </c>
    </row>
    <row r="879" spans="1:14" ht="14.4" customHeight="1" x14ac:dyDescent="0.3">
      <c r="A879" s="659" t="s">
        <v>561</v>
      </c>
      <c r="B879" s="660" t="s">
        <v>562</v>
      </c>
      <c r="C879" s="661" t="s">
        <v>578</v>
      </c>
      <c r="D879" s="662" t="s">
        <v>2867</v>
      </c>
      <c r="E879" s="661" t="s">
        <v>2602</v>
      </c>
      <c r="F879" s="662" t="s">
        <v>2872</v>
      </c>
      <c r="G879" s="661" t="s">
        <v>585</v>
      </c>
      <c r="H879" s="661" t="s">
        <v>2619</v>
      </c>
      <c r="I879" s="661" t="s">
        <v>2620</v>
      </c>
      <c r="J879" s="661" t="s">
        <v>2621</v>
      </c>
      <c r="K879" s="661" t="s">
        <v>2622</v>
      </c>
      <c r="L879" s="663">
        <v>3916.9</v>
      </c>
      <c r="M879" s="663">
        <v>1</v>
      </c>
      <c r="N879" s="664">
        <v>3916.9</v>
      </c>
    </row>
    <row r="880" spans="1:14" ht="14.4" customHeight="1" x14ac:dyDescent="0.3">
      <c r="A880" s="659" t="s">
        <v>561</v>
      </c>
      <c r="B880" s="660" t="s">
        <v>562</v>
      </c>
      <c r="C880" s="661" t="s">
        <v>578</v>
      </c>
      <c r="D880" s="662" t="s">
        <v>2867</v>
      </c>
      <c r="E880" s="661" t="s">
        <v>2602</v>
      </c>
      <c r="F880" s="662" t="s">
        <v>2872</v>
      </c>
      <c r="G880" s="661" t="s">
        <v>585</v>
      </c>
      <c r="H880" s="661" t="s">
        <v>2623</v>
      </c>
      <c r="I880" s="661" t="s">
        <v>2624</v>
      </c>
      <c r="J880" s="661" t="s">
        <v>2625</v>
      </c>
      <c r="K880" s="661" t="s">
        <v>2626</v>
      </c>
      <c r="L880" s="663">
        <v>2156.25</v>
      </c>
      <c r="M880" s="663">
        <v>1</v>
      </c>
      <c r="N880" s="664">
        <v>2156.25</v>
      </c>
    </row>
    <row r="881" spans="1:14" ht="14.4" customHeight="1" x14ac:dyDescent="0.3">
      <c r="A881" s="659" t="s">
        <v>561</v>
      </c>
      <c r="B881" s="660" t="s">
        <v>562</v>
      </c>
      <c r="C881" s="661" t="s">
        <v>578</v>
      </c>
      <c r="D881" s="662" t="s">
        <v>2867</v>
      </c>
      <c r="E881" s="661" t="s">
        <v>2602</v>
      </c>
      <c r="F881" s="662" t="s">
        <v>2872</v>
      </c>
      <c r="G881" s="661" t="s">
        <v>585</v>
      </c>
      <c r="H881" s="661" t="s">
        <v>2627</v>
      </c>
      <c r="I881" s="661" t="s">
        <v>2628</v>
      </c>
      <c r="J881" s="661" t="s">
        <v>2629</v>
      </c>
      <c r="K881" s="661" t="s">
        <v>2630</v>
      </c>
      <c r="L881" s="663">
        <v>4347.8846153846143</v>
      </c>
      <c r="M881" s="663">
        <v>13</v>
      </c>
      <c r="N881" s="664">
        <v>56522.499999999985</v>
      </c>
    </row>
    <row r="882" spans="1:14" ht="14.4" customHeight="1" x14ac:dyDescent="0.3">
      <c r="A882" s="659" t="s">
        <v>561</v>
      </c>
      <c r="B882" s="660" t="s">
        <v>562</v>
      </c>
      <c r="C882" s="661" t="s">
        <v>578</v>
      </c>
      <c r="D882" s="662" t="s">
        <v>2867</v>
      </c>
      <c r="E882" s="661" t="s">
        <v>2602</v>
      </c>
      <c r="F882" s="662" t="s">
        <v>2872</v>
      </c>
      <c r="G882" s="661" t="s">
        <v>585</v>
      </c>
      <c r="H882" s="661" t="s">
        <v>2631</v>
      </c>
      <c r="I882" s="661" t="s">
        <v>2632</v>
      </c>
      <c r="J882" s="661" t="s">
        <v>2621</v>
      </c>
      <c r="K882" s="661" t="s">
        <v>2630</v>
      </c>
      <c r="L882" s="663">
        <v>4174.5</v>
      </c>
      <c r="M882" s="663">
        <v>1</v>
      </c>
      <c r="N882" s="664">
        <v>4174.5</v>
      </c>
    </row>
    <row r="883" spans="1:14" ht="14.4" customHeight="1" x14ac:dyDescent="0.3">
      <c r="A883" s="659" t="s">
        <v>561</v>
      </c>
      <c r="B883" s="660" t="s">
        <v>562</v>
      </c>
      <c r="C883" s="661" t="s">
        <v>578</v>
      </c>
      <c r="D883" s="662" t="s">
        <v>2867</v>
      </c>
      <c r="E883" s="661" t="s">
        <v>2602</v>
      </c>
      <c r="F883" s="662" t="s">
        <v>2872</v>
      </c>
      <c r="G883" s="661" t="s">
        <v>585</v>
      </c>
      <c r="H883" s="661" t="s">
        <v>2633</v>
      </c>
      <c r="I883" s="661" t="s">
        <v>237</v>
      </c>
      <c r="J883" s="661" t="s">
        <v>2634</v>
      </c>
      <c r="K883" s="661"/>
      <c r="L883" s="663">
        <v>44.84</v>
      </c>
      <c r="M883" s="663">
        <v>3</v>
      </c>
      <c r="N883" s="664">
        <v>134.52000000000001</v>
      </c>
    </row>
    <row r="884" spans="1:14" ht="14.4" customHeight="1" x14ac:dyDescent="0.3">
      <c r="A884" s="659" t="s">
        <v>561</v>
      </c>
      <c r="B884" s="660" t="s">
        <v>562</v>
      </c>
      <c r="C884" s="661" t="s">
        <v>578</v>
      </c>
      <c r="D884" s="662" t="s">
        <v>2867</v>
      </c>
      <c r="E884" s="661" t="s">
        <v>2602</v>
      </c>
      <c r="F884" s="662" t="s">
        <v>2872</v>
      </c>
      <c r="G884" s="661" t="s">
        <v>585</v>
      </c>
      <c r="H884" s="661" t="s">
        <v>2635</v>
      </c>
      <c r="I884" s="661" t="s">
        <v>237</v>
      </c>
      <c r="J884" s="661" t="s">
        <v>2636</v>
      </c>
      <c r="K884" s="661"/>
      <c r="L884" s="663">
        <v>252.96987036071772</v>
      </c>
      <c r="M884" s="663">
        <v>184</v>
      </c>
      <c r="N884" s="664">
        <v>46546.45614637206</v>
      </c>
    </row>
    <row r="885" spans="1:14" ht="14.4" customHeight="1" x14ac:dyDescent="0.3">
      <c r="A885" s="659" t="s">
        <v>561</v>
      </c>
      <c r="B885" s="660" t="s">
        <v>562</v>
      </c>
      <c r="C885" s="661" t="s">
        <v>578</v>
      </c>
      <c r="D885" s="662" t="s">
        <v>2867</v>
      </c>
      <c r="E885" s="661" t="s">
        <v>2602</v>
      </c>
      <c r="F885" s="662" t="s">
        <v>2872</v>
      </c>
      <c r="G885" s="661" t="s">
        <v>585</v>
      </c>
      <c r="H885" s="661" t="s">
        <v>2637</v>
      </c>
      <c r="I885" s="661" t="s">
        <v>2638</v>
      </c>
      <c r="J885" s="661" t="s">
        <v>2639</v>
      </c>
      <c r="K885" s="661" t="s">
        <v>2640</v>
      </c>
      <c r="L885" s="663">
        <v>2322.31</v>
      </c>
      <c r="M885" s="663">
        <v>1.5</v>
      </c>
      <c r="N885" s="664">
        <v>3483.4650000000001</v>
      </c>
    </row>
    <row r="886" spans="1:14" ht="14.4" customHeight="1" x14ac:dyDescent="0.3">
      <c r="A886" s="659" t="s">
        <v>561</v>
      </c>
      <c r="B886" s="660" t="s">
        <v>562</v>
      </c>
      <c r="C886" s="661" t="s">
        <v>578</v>
      </c>
      <c r="D886" s="662" t="s">
        <v>2867</v>
      </c>
      <c r="E886" s="661" t="s">
        <v>2602</v>
      </c>
      <c r="F886" s="662" t="s">
        <v>2872</v>
      </c>
      <c r="G886" s="661" t="s">
        <v>585</v>
      </c>
      <c r="H886" s="661" t="s">
        <v>2641</v>
      </c>
      <c r="I886" s="661" t="s">
        <v>2642</v>
      </c>
      <c r="J886" s="661" t="s">
        <v>2643</v>
      </c>
      <c r="K886" s="661" t="s">
        <v>2644</v>
      </c>
      <c r="L886" s="663">
        <v>2607.0500000000002</v>
      </c>
      <c r="M886" s="663">
        <v>4</v>
      </c>
      <c r="N886" s="664">
        <v>10428.200000000001</v>
      </c>
    </row>
    <row r="887" spans="1:14" ht="14.4" customHeight="1" x14ac:dyDescent="0.3">
      <c r="A887" s="659" t="s">
        <v>561</v>
      </c>
      <c r="B887" s="660" t="s">
        <v>562</v>
      </c>
      <c r="C887" s="661" t="s">
        <v>578</v>
      </c>
      <c r="D887" s="662" t="s">
        <v>2867</v>
      </c>
      <c r="E887" s="661" t="s">
        <v>2602</v>
      </c>
      <c r="F887" s="662" t="s">
        <v>2872</v>
      </c>
      <c r="G887" s="661" t="s">
        <v>585</v>
      </c>
      <c r="H887" s="661" t="s">
        <v>2645</v>
      </c>
      <c r="I887" s="661" t="s">
        <v>237</v>
      </c>
      <c r="J887" s="661" t="s">
        <v>2646</v>
      </c>
      <c r="K887" s="661" t="s">
        <v>2647</v>
      </c>
      <c r="L887" s="663">
        <v>880.68999999999971</v>
      </c>
      <c r="M887" s="663">
        <v>24</v>
      </c>
      <c r="N887" s="664">
        <v>21136.559999999994</v>
      </c>
    </row>
    <row r="888" spans="1:14" ht="14.4" customHeight="1" x14ac:dyDescent="0.3">
      <c r="A888" s="659" t="s">
        <v>561</v>
      </c>
      <c r="B888" s="660" t="s">
        <v>562</v>
      </c>
      <c r="C888" s="661" t="s">
        <v>578</v>
      </c>
      <c r="D888" s="662" t="s">
        <v>2867</v>
      </c>
      <c r="E888" s="661" t="s">
        <v>2602</v>
      </c>
      <c r="F888" s="662" t="s">
        <v>2872</v>
      </c>
      <c r="G888" s="661" t="s">
        <v>585</v>
      </c>
      <c r="H888" s="661" t="s">
        <v>2648</v>
      </c>
      <c r="I888" s="661" t="s">
        <v>2649</v>
      </c>
      <c r="J888" s="661" t="s">
        <v>2650</v>
      </c>
      <c r="K888" s="661" t="s">
        <v>2630</v>
      </c>
      <c r="L888" s="663">
        <v>4539.4674552884762</v>
      </c>
      <c r="M888" s="663">
        <v>4</v>
      </c>
      <c r="N888" s="664">
        <v>18157.869821153905</v>
      </c>
    </row>
    <row r="889" spans="1:14" ht="14.4" customHeight="1" x14ac:dyDescent="0.3">
      <c r="A889" s="659" t="s">
        <v>561</v>
      </c>
      <c r="B889" s="660" t="s">
        <v>562</v>
      </c>
      <c r="C889" s="661" t="s">
        <v>578</v>
      </c>
      <c r="D889" s="662" t="s">
        <v>2867</v>
      </c>
      <c r="E889" s="661" t="s">
        <v>2602</v>
      </c>
      <c r="F889" s="662" t="s">
        <v>2872</v>
      </c>
      <c r="G889" s="661" t="s">
        <v>1009</v>
      </c>
      <c r="H889" s="661" t="s">
        <v>2651</v>
      </c>
      <c r="I889" s="661" t="s">
        <v>2652</v>
      </c>
      <c r="J889" s="661" t="s">
        <v>2653</v>
      </c>
      <c r="K889" s="661" t="s">
        <v>2654</v>
      </c>
      <c r="L889" s="663">
        <v>40.56962721736317</v>
      </c>
      <c r="M889" s="663">
        <v>5</v>
      </c>
      <c r="N889" s="664">
        <v>202.84813608681586</v>
      </c>
    </row>
    <row r="890" spans="1:14" ht="14.4" customHeight="1" x14ac:dyDescent="0.3">
      <c r="A890" s="659" t="s">
        <v>561</v>
      </c>
      <c r="B890" s="660" t="s">
        <v>562</v>
      </c>
      <c r="C890" s="661" t="s">
        <v>578</v>
      </c>
      <c r="D890" s="662" t="s">
        <v>2867</v>
      </c>
      <c r="E890" s="661" t="s">
        <v>2602</v>
      </c>
      <c r="F890" s="662" t="s">
        <v>2872</v>
      </c>
      <c r="G890" s="661" t="s">
        <v>1009</v>
      </c>
      <c r="H890" s="661" t="s">
        <v>2655</v>
      </c>
      <c r="I890" s="661" t="s">
        <v>2656</v>
      </c>
      <c r="J890" s="661" t="s">
        <v>2657</v>
      </c>
      <c r="K890" s="661" t="s">
        <v>2654</v>
      </c>
      <c r="L890" s="663">
        <v>42.980011206092485</v>
      </c>
      <c r="M890" s="663">
        <v>6</v>
      </c>
      <c r="N890" s="664">
        <v>257.88006723655491</v>
      </c>
    </row>
    <row r="891" spans="1:14" ht="14.4" customHeight="1" x14ac:dyDescent="0.3">
      <c r="A891" s="659" t="s">
        <v>561</v>
      </c>
      <c r="B891" s="660" t="s">
        <v>562</v>
      </c>
      <c r="C891" s="661" t="s">
        <v>578</v>
      </c>
      <c r="D891" s="662" t="s">
        <v>2867</v>
      </c>
      <c r="E891" s="661" t="s">
        <v>2602</v>
      </c>
      <c r="F891" s="662" t="s">
        <v>2872</v>
      </c>
      <c r="G891" s="661" t="s">
        <v>1009</v>
      </c>
      <c r="H891" s="661" t="s">
        <v>2658</v>
      </c>
      <c r="I891" s="661" t="s">
        <v>2659</v>
      </c>
      <c r="J891" s="661" t="s">
        <v>2660</v>
      </c>
      <c r="K891" s="661" t="s">
        <v>2654</v>
      </c>
      <c r="L891" s="663">
        <v>48.670450737923147</v>
      </c>
      <c r="M891" s="663">
        <v>44</v>
      </c>
      <c r="N891" s="664">
        <v>2141.4998324686185</v>
      </c>
    </row>
    <row r="892" spans="1:14" ht="14.4" customHeight="1" x14ac:dyDescent="0.3">
      <c r="A892" s="659" t="s">
        <v>561</v>
      </c>
      <c r="B892" s="660" t="s">
        <v>562</v>
      </c>
      <c r="C892" s="661" t="s">
        <v>578</v>
      </c>
      <c r="D892" s="662" t="s">
        <v>2867</v>
      </c>
      <c r="E892" s="661" t="s">
        <v>2602</v>
      </c>
      <c r="F892" s="662" t="s">
        <v>2872</v>
      </c>
      <c r="G892" s="661" t="s">
        <v>1009</v>
      </c>
      <c r="H892" s="661" t="s">
        <v>2661</v>
      </c>
      <c r="I892" s="661" t="s">
        <v>2662</v>
      </c>
      <c r="J892" s="661" t="s">
        <v>2663</v>
      </c>
      <c r="K892" s="661" t="s">
        <v>2654</v>
      </c>
      <c r="L892" s="663">
        <v>35.8675</v>
      </c>
      <c r="M892" s="663">
        <v>8</v>
      </c>
      <c r="N892" s="664">
        <v>286.94</v>
      </c>
    </row>
    <row r="893" spans="1:14" ht="14.4" customHeight="1" x14ac:dyDescent="0.3">
      <c r="A893" s="659" t="s">
        <v>561</v>
      </c>
      <c r="B893" s="660" t="s">
        <v>562</v>
      </c>
      <c r="C893" s="661" t="s">
        <v>578</v>
      </c>
      <c r="D893" s="662" t="s">
        <v>2867</v>
      </c>
      <c r="E893" s="661" t="s">
        <v>2602</v>
      </c>
      <c r="F893" s="662" t="s">
        <v>2872</v>
      </c>
      <c r="G893" s="661" t="s">
        <v>1009</v>
      </c>
      <c r="H893" s="661" t="s">
        <v>2664</v>
      </c>
      <c r="I893" s="661" t="s">
        <v>2665</v>
      </c>
      <c r="J893" s="661" t="s">
        <v>2666</v>
      </c>
      <c r="K893" s="661" t="s">
        <v>2654</v>
      </c>
      <c r="L893" s="663">
        <v>47.810000000000009</v>
      </c>
      <c r="M893" s="663">
        <v>2</v>
      </c>
      <c r="N893" s="664">
        <v>95.620000000000019</v>
      </c>
    </row>
    <row r="894" spans="1:14" ht="14.4" customHeight="1" x14ac:dyDescent="0.3">
      <c r="A894" s="659" t="s">
        <v>561</v>
      </c>
      <c r="B894" s="660" t="s">
        <v>562</v>
      </c>
      <c r="C894" s="661" t="s">
        <v>578</v>
      </c>
      <c r="D894" s="662" t="s">
        <v>2867</v>
      </c>
      <c r="E894" s="661" t="s">
        <v>2602</v>
      </c>
      <c r="F894" s="662" t="s">
        <v>2872</v>
      </c>
      <c r="G894" s="661" t="s">
        <v>1009</v>
      </c>
      <c r="H894" s="661" t="s">
        <v>2667</v>
      </c>
      <c r="I894" s="661" t="s">
        <v>2667</v>
      </c>
      <c r="J894" s="661" t="s">
        <v>2668</v>
      </c>
      <c r="K894" s="661" t="s">
        <v>2669</v>
      </c>
      <c r="L894" s="663">
        <v>135.36029211874191</v>
      </c>
      <c r="M894" s="663">
        <v>2</v>
      </c>
      <c r="N894" s="664">
        <v>270.72058423748382</v>
      </c>
    </row>
    <row r="895" spans="1:14" ht="14.4" customHeight="1" x14ac:dyDescent="0.3">
      <c r="A895" s="659" t="s">
        <v>561</v>
      </c>
      <c r="B895" s="660" t="s">
        <v>562</v>
      </c>
      <c r="C895" s="661" t="s">
        <v>578</v>
      </c>
      <c r="D895" s="662" t="s">
        <v>2867</v>
      </c>
      <c r="E895" s="661" t="s">
        <v>2602</v>
      </c>
      <c r="F895" s="662" t="s">
        <v>2872</v>
      </c>
      <c r="G895" s="661" t="s">
        <v>1009</v>
      </c>
      <c r="H895" s="661" t="s">
        <v>2670</v>
      </c>
      <c r="I895" s="661" t="s">
        <v>2670</v>
      </c>
      <c r="J895" s="661" t="s">
        <v>2671</v>
      </c>
      <c r="K895" s="661" t="s">
        <v>2669</v>
      </c>
      <c r="L895" s="663">
        <v>135.36000000000001</v>
      </c>
      <c r="M895" s="663">
        <v>3</v>
      </c>
      <c r="N895" s="664">
        <v>406.08000000000004</v>
      </c>
    </row>
    <row r="896" spans="1:14" ht="14.4" customHeight="1" x14ac:dyDescent="0.3">
      <c r="A896" s="659" t="s">
        <v>561</v>
      </c>
      <c r="B896" s="660" t="s">
        <v>562</v>
      </c>
      <c r="C896" s="661" t="s">
        <v>578</v>
      </c>
      <c r="D896" s="662" t="s">
        <v>2867</v>
      </c>
      <c r="E896" s="661" t="s">
        <v>2602</v>
      </c>
      <c r="F896" s="662" t="s">
        <v>2872</v>
      </c>
      <c r="G896" s="661" t="s">
        <v>1009</v>
      </c>
      <c r="H896" s="661" t="s">
        <v>2672</v>
      </c>
      <c r="I896" s="661" t="s">
        <v>2672</v>
      </c>
      <c r="J896" s="661" t="s">
        <v>2673</v>
      </c>
      <c r="K896" s="661" t="s">
        <v>2669</v>
      </c>
      <c r="L896" s="663">
        <v>135.36000000000001</v>
      </c>
      <c r="M896" s="663">
        <v>1</v>
      </c>
      <c r="N896" s="664">
        <v>135.36000000000001</v>
      </c>
    </row>
    <row r="897" spans="1:14" ht="14.4" customHeight="1" x14ac:dyDescent="0.3">
      <c r="A897" s="659" t="s">
        <v>561</v>
      </c>
      <c r="B897" s="660" t="s">
        <v>562</v>
      </c>
      <c r="C897" s="661" t="s">
        <v>578</v>
      </c>
      <c r="D897" s="662" t="s">
        <v>2867</v>
      </c>
      <c r="E897" s="661" t="s">
        <v>2602</v>
      </c>
      <c r="F897" s="662" t="s">
        <v>2872</v>
      </c>
      <c r="G897" s="661" t="s">
        <v>1009</v>
      </c>
      <c r="H897" s="661" t="s">
        <v>2674</v>
      </c>
      <c r="I897" s="661" t="s">
        <v>2674</v>
      </c>
      <c r="J897" s="661" t="s">
        <v>2675</v>
      </c>
      <c r="K897" s="661" t="s">
        <v>2676</v>
      </c>
      <c r="L897" s="663">
        <v>252.96981132201662</v>
      </c>
      <c r="M897" s="663">
        <v>20</v>
      </c>
      <c r="N897" s="664">
        <v>5059.3962264403326</v>
      </c>
    </row>
    <row r="898" spans="1:14" ht="14.4" customHeight="1" x14ac:dyDescent="0.3">
      <c r="A898" s="659" t="s">
        <v>561</v>
      </c>
      <c r="B898" s="660" t="s">
        <v>562</v>
      </c>
      <c r="C898" s="661" t="s">
        <v>578</v>
      </c>
      <c r="D898" s="662" t="s">
        <v>2867</v>
      </c>
      <c r="E898" s="661" t="s">
        <v>2602</v>
      </c>
      <c r="F898" s="662" t="s">
        <v>2872</v>
      </c>
      <c r="G898" s="661" t="s">
        <v>1009</v>
      </c>
      <c r="H898" s="661" t="s">
        <v>2677</v>
      </c>
      <c r="I898" s="661" t="s">
        <v>2678</v>
      </c>
      <c r="J898" s="661" t="s">
        <v>2679</v>
      </c>
      <c r="K898" s="661" t="s">
        <v>2680</v>
      </c>
      <c r="L898" s="663">
        <v>206.99994340327109</v>
      </c>
      <c r="M898" s="663">
        <v>376</v>
      </c>
      <c r="N898" s="664">
        <v>77831.978719629929</v>
      </c>
    </row>
    <row r="899" spans="1:14" ht="14.4" customHeight="1" x14ac:dyDescent="0.3">
      <c r="A899" s="659" t="s">
        <v>561</v>
      </c>
      <c r="B899" s="660" t="s">
        <v>562</v>
      </c>
      <c r="C899" s="661" t="s">
        <v>578</v>
      </c>
      <c r="D899" s="662" t="s">
        <v>2867</v>
      </c>
      <c r="E899" s="661" t="s">
        <v>2602</v>
      </c>
      <c r="F899" s="662" t="s">
        <v>2872</v>
      </c>
      <c r="G899" s="661" t="s">
        <v>1009</v>
      </c>
      <c r="H899" s="661" t="s">
        <v>2681</v>
      </c>
      <c r="I899" s="661" t="s">
        <v>2682</v>
      </c>
      <c r="J899" s="661" t="s">
        <v>2683</v>
      </c>
      <c r="K899" s="661" t="s">
        <v>2684</v>
      </c>
      <c r="L899" s="663">
        <v>216.21999772686203</v>
      </c>
      <c r="M899" s="663">
        <v>48</v>
      </c>
      <c r="N899" s="664">
        <v>10378.559890889377</v>
      </c>
    </row>
    <row r="900" spans="1:14" ht="14.4" customHeight="1" x14ac:dyDescent="0.3">
      <c r="A900" s="659" t="s">
        <v>561</v>
      </c>
      <c r="B900" s="660" t="s">
        <v>562</v>
      </c>
      <c r="C900" s="661" t="s">
        <v>578</v>
      </c>
      <c r="D900" s="662" t="s">
        <v>2867</v>
      </c>
      <c r="E900" s="661" t="s">
        <v>2602</v>
      </c>
      <c r="F900" s="662" t="s">
        <v>2872</v>
      </c>
      <c r="G900" s="661" t="s">
        <v>1009</v>
      </c>
      <c r="H900" s="661" t="s">
        <v>2685</v>
      </c>
      <c r="I900" s="661" t="s">
        <v>2686</v>
      </c>
      <c r="J900" s="661" t="s">
        <v>2687</v>
      </c>
      <c r="K900" s="661" t="s">
        <v>2688</v>
      </c>
      <c r="L900" s="663">
        <v>198.26017223408405</v>
      </c>
      <c r="M900" s="663">
        <v>4</v>
      </c>
      <c r="N900" s="664">
        <v>793.04068893633621</v>
      </c>
    </row>
    <row r="901" spans="1:14" ht="14.4" customHeight="1" x14ac:dyDescent="0.3">
      <c r="A901" s="659" t="s">
        <v>561</v>
      </c>
      <c r="B901" s="660" t="s">
        <v>562</v>
      </c>
      <c r="C901" s="661" t="s">
        <v>578</v>
      </c>
      <c r="D901" s="662" t="s">
        <v>2867</v>
      </c>
      <c r="E901" s="661" t="s">
        <v>2602</v>
      </c>
      <c r="F901" s="662" t="s">
        <v>2872</v>
      </c>
      <c r="G901" s="661" t="s">
        <v>1009</v>
      </c>
      <c r="H901" s="661" t="s">
        <v>2689</v>
      </c>
      <c r="I901" s="661" t="s">
        <v>2690</v>
      </c>
      <c r="J901" s="661" t="s">
        <v>2691</v>
      </c>
      <c r="K901" s="661" t="s">
        <v>2692</v>
      </c>
      <c r="L901" s="663">
        <v>217.49998841938174</v>
      </c>
      <c r="M901" s="663">
        <v>84</v>
      </c>
      <c r="N901" s="664">
        <v>18269.999027228067</v>
      </c>
    </row>
    <row r="902" spans="1:14" ht="14.4" customHeight="1" x14ac:dyDescent="0.3">
      <c r="A902" s="659" t="s">
        <v>561</v>
      </c>
      <c r="B902" s="660" t="s">
        <v>562</v>
      </c>
      <c r="C902" s="661" t="s">
        <v>578</v>
      </c>
      <c r="D902" s="662" t="s">
        <v>2867</v>
      </c>
      <c r="E902" s="661" t="s">
        <v>2602</v>
      </c>
      <c r="F902" s="662" t="s">
        <v>2872</v>
      </c>
      <c r="G902" s="661" t="s">
        <v>1009</v>
      </c>
      <c r="H902" s="661" t="s">
        <v>2693</v>
      </c>
      <c r="I902" s="661" t="s">
        <v>2693</v>
      </c>
      <c r="J902" s="661" t="s">
        <v>2694</v>
      </c>
      <c r="K902" s="661" t="s">
        <v>2695</v>
      </c>
      <c r="L902" s="663">
        <v>122.21624128569904</v>
      </c>
      <c r="M902" s="663">
        <v>16</v>
      </c>
      <c r="N902" s="664">
        <v>1955.4598605711847</v>
      </c>
    </row>
    <row r="903" spans="1:14" ht="14.4" customHeight="1" x14ac:dyDescent="0.3">
      <c r="A903" s="659" t="s">
        <v>561</v>
      </c>
      <c r="B903" s="660" t="s">
        <v>562</v>
      </c>
      <c r="C903" s="661" t="s">
        <v>578</v>
      </c>
      <c r="D903" s="662" t="s">
        <v>2867</v>
      </c>
      <c r="E903" s="661" t="s">
        <v>2602</v>
      </c>
      <c r="F903" s="662" t="s">
        <v>2872</v>
      </c>
      <c r="G903" s="661" t="s">
        <v>1009</v>
      </c>
      <c r="H903" s="661" t="s">
        <v>2696</v>
      </c>
      <c r="I903" s="661" t="s">
        <v>2696</v>
      </c>
      <c r="J903" s="661" t="s">
        <v>2697</v>
      </c>
      <c r="K903" s="661" t="s">
        <v>2695</v>
      </c>
      <c r="L903" s="663">
        <v>121.86532814471812</v>
      </c>
      <c r="M903" s="663">
        <v>17</v>
      </c>
      <c r="N903" s="664">
        <v>2071.7105784602081</v>
      </c>
    </row>
    <row r="904" spans="1:14" ht="14.4" customHeight="1" x14ac:dyDescent="0.3">
      <c r="A904" s="659" t="s">
        <v>561</v>
      </c>
      <c r="B904" s="660" t="s">
        <v>562</v>
      </c>
      <c r="C904" s="661" t="s">
        <v>578</v>
      </c>
      <c r="D904" s="662" t="s">
        <v>2867</v>
      </c>
      <c r="E904" s="661" t="s">
        <v>2602</v>
      </c>
      <c r="F904" s="662" t="s">
        <v>2872</v>
      </c>
      <c r="G904" s="661" t="s">
        <v>1009</v>
      </c>
      <c r="H904" s="661" t="s">
        <v>2698</v>
      </c>
      <c r="I904" s="661" t="s">
        <v>2699</v>
      </c>
      <c r="J904" s="661" t="s">
        <v>2700</v>
      </c>
      <c r="K904" s="661" t="s">
        <v>2654</v>
      </c>
      <c r="L904" s="663">
        <v>40.569938282544342</v>
      </c>
      <c r="M904" s="663">
        <v>34</v>
      </c>
      <c r="N904" s="664">
        <v>1379.3779016065077</v>
      </c>
    </row>
    <row r="905" spans="1:14" ht="14.4" customHeight="1" x14ac:dyDescent="0.3">
      <c r="A905" s="659" t="s">
        <v>561</v>
      </c>
      <c r="B905" s="660" t="s">
        <v>562</v>
      </c>
      <c r="C905" s="661" t="s">
        <v>578</v>
      </c>
      <c r="D905" s="662" t="s">
        <v>2867</v>
      </c>
      <c r="E905" s="661" t="s">
        <v>2602</v>
      </c>
      <c r="F905" s="662" t="s">
        <v>2872</v>
      </c>
      <c r="G905" s="661" t="s">
        <v>1009</v>
      </c>
      <c r="H905" s="661" t="s">
        <v>2701</v>
      </c>
      <c r="I905" s="661" t="s">
        <v>2702</v>
      </c>
      <c r="J905" s="661" t="s">
        <v>2703</v>
      </c>
      <c r="K905" s="661" t="s">
        <v>2654</v>
      </c>
      <c r="L905" s="663">
        <v>40.57</v>
      </c>
      <c r="M905" s="663">
        <v>5</v>
      </c>
      <c r="N905" s="664">
        <v>202.85</v>
      </c>
    </row>
    <row r="906" spans="1:14" ht="14.4" customHeight="1" x14ac:dyDescent="0.3">
      <c r="A906" s="659" t="s">
        <v>561</v>
      </c>
      <c r="B906" s="660" t="s">
        <v>562</v>
      </c>
      <c r="C906" s="661" t="s">
        <v>578</v>
      </c>
      <c r="D906" s="662" t="s">
        <v>2867</v>
      </c>
      <c r="E906" s="661" t="s">
        <v>2602</v>
      </c>
      <c r="F906" s="662" t="s">
        <v>2872</v>
      </c>
      <c r="G906" s="661" t="s">
        <v>1009</v>
      </c>
      <c r="H906" s="661" t="s">
        <v>2704</v>
      </c>
      <c r="I906" s="661" t="s">
        <v>2705</v>
      </c>
      <c r="J906" s="661" t="s">
        <v>2706</v>
      </c>
      <c r="K906" s="661" t="s">
        <v>2654</v>
      </c>
      <c r="L906" s="663">
        <v>49.25</v>
      </c>
      <c r="M906" s="663">
        <v>12</v>
      </c>
      <c r="N906" s="664">
        <v>591</v>
      </c>
    </row>
    <row r="907" spans="1:14" ht="14.4" customHeight="1" x14ac:dyDescent="0.3">
      <c r="A907" s="659" t="s">
        <v>561</v>
      </c>
      <c r="B907" s="660" t="s">
        <v>562</v>
      </c>
      <c r="C907" s="661" t="s">
        <v>578</v>
      </c>
      <c r="D907" s="662" t="s">
        <v>2867</v>
      </c>
      <c r="E907" s="661" t="s">
        <v>2602</v>
      </c>
      <c r="F907" s="662" t="s">
        <v>2872</v>
      </c>
      <c r="G907" s="661" t="s">
        <v>1009</v>
      </c>
      <c r="H907" s="661" t="s">
        <v>2707</v>
      </c>
      <c r="I907" s="661" t="s">
        <v>2708</v>
      </c>
      <c r="J907" s="661" t="s">
        <v>2709</v>
      </c>
      <c r="K907" s="661" t="s">
        <v>2654</v>
      </c>
      <c r="L907" s="663">
        <v>44.779995363070448</v>
      </c>
      <c r="M907" s="663">
        <v>10</v>
      </c>
      <c r="N907" s="664">
        <v>447.79995363070447</v>
      </c>
    </row>
    <row r="908" spans="1:14" ht="14.4" customHeight="1" x14ac:dyDescent="0.3">
      <c r="A908" s="659" t="s">
        <v>561</v>
      </c>
      <c r="B908" s="660" t="s">
        <v>562</v>
      </c>
      <c r="C908" s="661" t="s">
        <v>578</v>
      </c>
      <c r="D908" s="662" t="s">
        <v>2867</v>
      </c>
      <c r="E908" s="661" t="s">
        <v>2602</v>
      </c>
      <c r="F908" s="662" t="s">
        <v>2872</v>
      </c>
      <c r="G908" s="661" t="s">
        <v>1009</v>
      </c>
      <c r="H908" s="661" t="s">
        <v>2710</v>
      </c>
      <c r="I908" s="661" t="s">
        <v>2711</v>
      </c>
      <c r="J908" s="661" t="s">
        <v>2712</v>
      </c>
      <c r="K908" s="661" t="s">
        <v>2713</v>
      </c>
      <c r="L908" s="663">
        <v>132.16000834551119</v>
      </c>
      <c r="M908" s="663">
        <v>6</v>
      </c>
      <c r="N908" s="664">
        <v>792.96005007306712</v>
      </c>
    </row>
    <row r="909" spans="1:14" ht="14.4" customHeight="1" x14ac:dyDescent="0.3">
      <c r="A909" s="659" t="s">
        <v>561</v>
      </c>
      <c r="B909" s="660" t="s">
        <v>562</v>
      </c>
      <c r="C909" s="661" t="s">
        <v>578</v>
      </c>
      <c r="D909" s="662" t="s">
        <v>2867</v>
      </c>
      <c r="E909" s="661" t="s">
        <v>2602</v>
      </c>
      <c r="F909" s="662" t="s">
        <v>2872</v>
      </c>
      <c r="G909" s="661" t="s">
        <v>1009</v>
      </c>
      <c r="H909" s="661" t="s">
        <v>2714</v>
      </c>
      <c r="I909" s="661" t="s">
        <v>2715</v>
      </c>
      <c r="J909" s="661" t="s">
        <v>2716</v>
      </c>
      <c r="K909" s="661"/>
      <c r="L909" s="663">
        <v>40.569992510774192</v>
      </c>
      <c r="M909" s="663">
        <v>19</v>
      </c>
      <c r="N909" s="664">
        <v>770.82985770470964</v>
      </c>
    </row>
    <row r="910" spans="1:14" ht="14.4" customHeight="1" x14ac:dyDescent="0.3">
      <c r="A910" s="659" t="s">
        <v>561</v>
      </c>
      <c r="B910" s="660" t="s">
        <v>562</v>
      </c>
      <c r="C910" s="661" t="s">
        <v>578</v>
      </c>
      <c r="D910" s="662" t="s">
        <v>2867</v>
      </c>
      <c r="E910" s="661" t="s">
        <v>2602</v>
      </c>
      <c r="F910" s="662" t="s">
        <v>2872</v>
      </c>
      <c r="G910" s="661" t="s">
        <v>1009</v>
      </c>
      <c r="H910" s="661" t="s">
        <v>2717</v>
      </c>
      <c r="I910" s="661" t="s">
        <v>2718</v>
      </c>
      <c r="J910" s="661" t="s">
        <v>2719</v>
      </c>
      <c r="K910" s="661" t="s">
        <v>2654</v>
      </c>
      <c r="L910" s="663">
        <v>49.24999653851313</v>
      </c>
      <c r="M910" s="663">
        <v>19</v>
      </c>
      <c r="N910" s="664">
        <v>935.74993423174942</v>
      </c>
    </row>
    <row r="911" spans="1:14" ht="14.4" customHeight="1" x14ac:dyDescent="0.3">
      <c r="A911" s="659" t="s">
        <v>561</v>
      </c>
      <c r="B911" s="660" t="s">
        <v>562</v>
      </c>
      <c r="C911" s="661" t="s">
        <v>578</v>
      </c>
      <c r="D911" s="662" t="s">
        <v>2867</v>
      </c>
      <c r="E911" s="661" t="s">
        <v>2602</v>
      </c>
      <c r="F911" s="662" t="s">
        <v>2872</v>
      </c>
      <c r="G911" s="661" t="s">
        <v>1009</v>
      </c>
      <c r="H911" s="661" t="s">
        <v>2720</v>
      </c>
      <c r="I911" s="661" t="s">
        <v>2721</v>
      </c>
      <c r="J911" s="661" t="s">
        <v>2722</v>
      </c>
      <c r="K911" s="661" t="s">
        <v>2654</v>
      </c>
      <c r="L911" s="663">
        <v>44.779994457022113</v>
      </c>
      <c r="M911" s="663">
        <v>2</v>
      </c>
      <c r="N911" s="664">
        <v>89.559988914044226</v>
      </c>
    </row>
    <row r="912" spans="1:14" ht="14.4" customHeight="1" x14ac:dyDescent="0.3">
      <c r="A912" s="659" t="s">
        <v>561</v>
      </c>
      <c r="B912" s="660" t="s">
        <v>562</v>
      </c>
      <c r="C912" s="661" t="s">
        <v>578</v>
      </c>
      <c r="D912" s="662" t="s">
        <v>2867</v>
      </c>
      <c r="E912" s="661" t="s">
        <v>2602</v>
      </c>
      <c r="F912" s="662" t="s">
        <v>2872</v>
      </c>
      <c r="G912" s="661" t="s">
        <v>1009</v>
      </c>
      <c r="H912" s="661" t="s">
        <v>2723</v>
      </c>
      <c r="I912" s="661" t="s">
        <v>2724</v>
      </c>
      <c r="J912" s="661" t="s">
        <v>2725</v>
      </c>
      <c r="K912" s="661" t="s">
        <v>2654</v>
      </c>
      <c r="L912" s="663">
        <v>49.25</v>
      </c>
      <c r="M912" s="663">
        <v>3</v>
      </c>
      <c r="N912" s="664">
        <v>147.75</v>
      </c>
    </row>
    <row r="913" spans="1:14" ht="14.4" customHeight="1" x14ac:dyDescent="0.3">
      <c r="A913" s="659" t="s">
        <v>561</v>
      </c>
      <c r="B913" s="660" t="s">
        <v>562</v>
      </c>
      <c r="C913" s="661" t="s">
        <v>578</v>
      </c>
      <c r="D913" s="662" t="s">
        <v>2867</v>
      </c>
      <c r="E913" s="661" t="s">
        <v>2602</v>
      </c>
      <c r="F913" s="662" t="s">
        <v>2872</v>
      </c>
      <c r="G913" s="661" t="s">
        <v>1009</v>
      </c>
      <c r="H913" s="661" t="s">
        <v>2726</v>
      </c>
      <c r="I913" s="661" t="s">
        <v>2727</v>
      </c>
      <c r="J913" s="661" t="s">
        <v>2728</v>
      </c>
      <c r="K913" s="661" t="s">
        <v>2669</v>
      </c>
      <c r="L913" s="663">
        <v>123.21003629602887</v>
      </c>
      <c r="M913" s="663">
        <v>2</v>
      </c>
      <c r="N913" s="664">
        <v>246.42007259205775</v>
      </c>
    </row>
    <row r="914" spans="1:14" ht="14.4" customHeight="1" x14ac:dyDescent="0.3">
      <c r="A914" s="659" t="s">
        <v>561</v>
      </c>
      <c r="B914" s="660" t="s">
        <v>562</v>
      </c>
      <c r="C914" s="661" t="s">
        <v>578</v>
      </c>
      <c r="D914" s="662" t="s">
        <v>2867</v>
      </c>
      <c r="E914" s="661" t="s">
        <v>2602</v>
      </c>
      <c r="F914" s="662" t="s">
        <v>2872</v>
      </c>
      <c r="G914" s="661" t="s">
        <v>1009</v>
      </c>
      <c r="H914" s="661" t="s">
        <v>2729</v>
      </c>
      <c r="I914" s="661" t="s">
        <v>2730</v>
      </c>
      <c r="J914" s="661" t="s">
        <v>2731</v>
      </c>
      <c r="K914" s="661" t="s">
        <v>2669</v>
      </c>
      <c r="L914" s="663">
        <v>123.21003629602887</v>
      </c>
      <c r="M914" s="663">
        <v>2</v>
      </c>
      <c r="N914" s="664">
        <v>246.42007259205775</v>
      </c>
    </row>
    <row r="915" spans="1:14" ht="14.4" customHeight="1" x14ac:dyDescent="0.3">
      <c r="A915" s="659" t="s">
        <v>561</v>
      </c>
      <c r="B915" s="660" t="s">
        <v>562</v>
      </c>
      <c r="C915" s="661" t="s">
        <v>578</v>
      </c>
      <c r="D915" s="662" t="s">
        <v>2867</v>
      </c>
      <c r="E915" s="661" t="s">
        <v>2602</v>
      </c>
      <c r="F915" s="662" t="s">
        <v>2872</v>
      </c>
      <c r="G915" s="661" t="s">
        <v>1009</v>
      </c>
      <c r="H915" s="661" t="s">
        <v>2732</v>
      </c>
      <c r="I915" s="661" t="s">
        <v>2733</v>
      </c>
      <c r="J915" s="661" t="s">
        <v>2734</v>
      </c>
      <c r="K915" s="661" t="s">
        <v>2669</v>
      </c>
      <c r="L915" s="663">
        <v>123.20995589552355</v>
      </c>
      <c r="M915" s="663">
        <v>7</v>
      </c>
      <c r="N915" s="664">
        <v>862.46969126866486</v>
      </c>
    </row>
    <row r="916" spans="1:14" ht="14.4" customHeight="1" x14ac:dyDescent="0.3">
      <c r="A916" s="659" t="s">
        <v>561</v>
      </c>
      <c r="B916" s="660" t="s">
        <v>562</v>
      </c>
      <c r="C916" s="661" t="s">
        <v>578</v>
      </c>
      <c r="D916" s="662" t="s">
        <v>2867</v>
      </c>
      <c r="E916" s="661" t="s">
        <v>2602</v>
      </c>
      <c r="F916" s="662" t="s">
        <v>2872</v>
      </c>
      <c r="G916" s="661" t="s">
        <v>1009</v>
      </c>
      <c r="H916" s="661" t="s">
        <v>2735</v>
      </c>
      <c r="I916" s="661" t="s">
        <v>2736</v>
      </c>
      <c r="J916" s="661" t="s">
        <v>2737</v>
      </c>
      <c r="K916" s="661" t="s">
        <v>2695</v>
      </c>
      <c r="L916" s="663">
        <v>128.9780100146134</v>
      </c>
      <c r="M916" s="663">
        <v>5</v>
      </c>
      <c r="N916" s="664">
        <v>644.89005007306707</v>
      </c>
    </row>
    <row r="917" spans="1:14" ht="14.4" customHeight="1" x14ac:dyDescent="0.3">
      <c r="A917" s="659" t="s">
        <v>561</v>
      </c>
      <c r="B917" s="660" t="s">
        <v>562</v>
      </c>
      <c r="C917" s="661" t="s">
        <v>578</v>
      </c>
      <c r="D917" s="662" t="s">
        <v>2867</v>
      </c>
      <c r="E917" s="661" t="s">
        <v>2602</v>
      </c>
      <c r="F917" s="662" t="s">
        <v>2872</v>
      </c>
      <c r="G917" s="661" t="s">
        <v>1009</v>
      </c>
      <c r="H917" s="661" t="s">
        <v>2738</v>
      </c>
      <c r="I917" s="661" t="s">
        <v>2738</v>
      </c>
      <c r="J917" s="661" t="s">
        <v>2739</v>
      </c>
      <c r="K917" s="661" t="s">
        <v>2740</v>
      </c>
      <c r="L917" s="663">
        <v>191.22</v>
      </c>
      <c r="M917" s="663">
        <v>2.75</v>
      </c>
      <c r="N917" s="664">
        <v>525.85500000000002</v>
      </c>
    </row>
    <row r="918" spans="1:14" ht="14.4" customHeight="1" x14ac:dyDescent="0.3">
      <c r="A918" s="659" t="s">
        <v>561</v>
      </c>
      <c r="B918" s="660" t="s">
        <v>562</v>
      </c>
      <c r="C918" s="661" t="s">
        <v>578</v>
      </c>
      <c r="D918" s="662" t="s">
        <v>2867</v>
      </c>
      <c r="E918" s="661" t="s">
        <v>2602</v>
      </c>
      <c r="F918" s="662" t="s">
        <v>2872</v>
      </c>
      <c r="G918" s="661" t="s">
        <v>1009</v>
      </c>
      <c r="H918" s="661" t="s">
        <v>2741</v>
      </c>
      <c r="I918" s="661" t="s">
        <v>2741</v>
      </c>
      <c r="J918" s="661" t="s">
        <v>2742</v>
      </c>
      <c r="K918" s="661" t="s">
        <v>2740</v>
      </c>
      <c r="L918" s="663">
        <v>162.29000000000002</v>
      </c>
      <c r="M918" s="663">
        <v>2.5</v>
      </c>
      <c r="N918" s="664">
        <v>405.72500000000002</v>
      </c>
    </row>
    <row r="919" spans="1:14" ht="14.4" customHeight="1" x14ac:dyDescent="0.3">
      <c r="A919" s="659" t="s">
        <v>561</v>
      </c>
      <c r="B919" s="660" t="s">
        <v>562</v>
      </c>
      <c r="C919" s="661" t="s">
        <v>578</v>
      </c>
      <c r="D919" s="662" t="s">
        <v>2867</v>
      </c>
      <c r="E919" s="661" t="s">
        <v>2602</v>
      </c>
      <c r="F919" s="662" t="s">
        <v>2872</v>
      </c>
      <c r="G919" s="661" t="s">
        <v>1009</v>
      </c>
      <c r="H919" s="661" t="s">
        <v>2743</v>
      </c>
      <c r="I919" s="661" t="s">
        <v>2743</v>
      </c>
      <c r="J919" s="661" t="s">
        <v>2744</v>
      </c>
      <c r="K919" s="661" t="s">
        <v>2740</v>
      </c>
      <c r="L919" s="663">
        <v>162.2897893848116</v>
      </c>
      <c r="M919" s="663">
        <v>1</v>
      </c>
      <c r="N919" s="664">
        <v>162.2897893848116</v>
      </c>
    </row>
    <row r="920" spans="1:14" ht="14.4" customHeight="1" x14ac:dyDescent="0.3">
      <c r="A920" s="659" t="s">
        <v>561</v>
      </c>
      <c r="B920" s="660" t="s">
        <v>562</v>
      </c>
      <c r="C920" s="661" t="s">
        <v>578</v>
      </c>
      <c r="D920" s="662" t="s">
        <v>2867</v>
      </c>
      <c r="E920" s="661" t="s">
        <v>1113</v>
      </c>
      <c r="F920" s="662" t="s">
        <v>2870</v>
      </c>
      <c r="G920" s="661"/>
      <c r="H920" s="661" t="s">
        <v>1114</v>
      </c>
      <c r="I920" s="661" t="s">
        <v>1114</v>
      </c>
      <c r="J920" s="661" t="s">
        <v>1115</v>
      </c>
      <c r="K920" s="661" t="s">
        <v>1116</v>
      </c>
      <c r="L920" s="663">
        <v>162.66269841269843</v>
      </c>
      <c r="M920" s="663">
        <v>12.6</v>
      </c>
      <c r="N920" s="664">
        <v>2049.5500000000002</v>
      </c>
    </row>
    <row r="921" spans="1:14" ht="14.4" customHeight="1" x14ac:dyDescent="0.3">
      <c r="A921" s="659" t="s">
        <v>561</v>
      </c>
      <c r="B921" s="660" t="s">
        <v>562</v>
      </c>
      <c r="C921" s="661" t="s">
        <v>578</v>
      </c>
      <c r="D921" s="662" t="s">
        <v>2867</v>
      </c>
      <c r="E921" s="661" t="s">
        <v>1113</v>
      </c>
      <c r="F921" s="662" t="s">
        <v>2870</v>
      </c>
      <c r="G921" s="661"/>
      <c r="H921" s="661" t="s">
        <v>1117</v>
      </c>
      <c r="I921" s="661" t="s">
        <v>1117</v>
      </c>
      <c r="J921" s="661" t="s">
        <v>1118</v>
      </c>
      <c r="K921" s="661" t="s">
        <v>1119</v>
      </c>
      <c r="L921" s="663">
        <v>412.45466918784052</v>
      </c>
      <c r="M921" s="663">
        <v>4.0999999999999996</v>
      </c>
      <c r="N921" s="664">
        <v>1691.064143670146</v>
      </c>
    </row>
    <row r="922" spans="1:14" ht="14.4" customHeight="1" x14ac:dyDescent="0.3">
      <c r="A922" s="659" t="s">
        <v>561</v>
      </c>
      <c r="B922" s="660" t="s">
        <v>562</v>
      </c>
      <c r="C922" s="661" t="s">
        <v>578</v>
      </c>
      <c r="D922" s="662" t="s">
        <v>2867</v>
      </c>
      <c r="E922" s="661" t="s">
        <v>1113</v>
      </c>
      <c r="F922" s="662" t="s">
        <v>2870</v>
      </c>
      <c r="G922" s="661" t="s">
        <v>585</v>
      </c>
      <c r="H922" s="661" t="s">
        <v>2745</v>
      </c>
      <c r="I922" s="661" t="s">
        <v>2746</v>
      </c>
      <c r="J922" s="661" t="s">
        <v>1183</v>
      </c>
      <c r="K922" s="661" t="s">
        <v>1184</v>
      </c>
      <c r="L922" s="663">
        <v>34.891118152934425</v>
      </c>
      <c r="M922" s="663">
        <v>72</v>
      </c>
      <c r="N922" s="664">
        <v>2512.1605070112787</v>
      </c>
    </row>
    <row r="923" spans="1:14" ht="14.4" customHeight="1" x14ac:dyDescent="0.3">
      <c r="A923" s="659" t="s">
        <v>561</v>
      </c>
      <c r="B923" s="660" t="s">
        <v>562</v>
      </c>
      <c r="C923" s="661" t="s">
        <v>578</v>
      </c>
      <c r="D923" s="662" t="s">
        <v>2867</v>
      </c>
      <c r="E923" s="661" t="s">
        <v>1113</v>
      </c>
      <c r="F923" s="662" t="s">
        <v>2870</v>
      </c>
      <c r="G923" s="661" t="s">
        <v>585</v>
      </c>
      <c r="H923" s="661" t="s">
        <v>1120</v>
      </c>
      <c r="I923" s="661" t="s">
        <v>1120</v>
      </c>
      <c r="J923" s="661" t="s">
        <v>1121</v>
      </c>
      <c r="K923" s="661" t="s">
        <v>1122</v>
      </c>
      <c r="L923" s="663">
        <v>72.839894379878743</v>
      </c>
      <c r="M923" s="663">
        <v>13.2</v>
      </c>
      <c r="N923" s="664">
        <v>961.48660581439935</v>
      </c>
    </row>
    <row r="924" spans="1:14" ht="14.4" customHeight="1" x14ac:dyDescent="0.3">
      <c r="A924" s="659" t="s">
        <v>561</v>
      </c>
      <c r="B924" s="660" t="s">
        <v>562</v>
      </c>
      <c r="C924" s="661" t="s">
        <v>578</v>
      </c>
      <c r="D924" s="662" t="s">
        <v>2867</v>
      </c>
      <c r="E924" s="661" t="s">
        <v>1113</v>
      </c>
      <c r="F924" s="662" t="s">
        <v>2870</v>
      </c>
      <c r="G924" s="661" t="s">
        <v>585</v>
      </c>
      <c r="H924" s="661" t="s">
        <v>1123</v>
      </c>
      <c r="I924" s="661" t="s">
        <v>1124</v>
      </c>
      <c r="J924" s="661" t="s">
        <v>1125</v>
      </c>
      <c r="K924" s="661" t="s">
        <v>1126</v>
      </c>
      <c r="L924" s="663">
        <v>39.806704278167551</v>
      </c>
      <c r="M924" s="663">
        <v>12</v>
      </c>
      <c r="N924" s="664">
        <v>477.68045133801064</v>
      </c>
    </row>
    <row r="925" spans="1:14" ht="14.4" customHeight="1" x14ac:dyDescent="0.3">
      <c r="A925" s="659" t="s">
        <v>561</v>
      </c>
      <c r="B925" s="660" t="s">
        <v>562</v>
      </c>
      <c r="C925" s="661" t="s">
        <v>578</v>
      </c>
      <c r="D925" s="662" t="s">
        <v>2867</v>
      </c>
      <c r="E925" s="661" t="s">
        <v>1113</v>
      </c>
      <c r="F925" s="662" t="s">
        <v>2870</v>
      </c>
      <c r="G925" s="661" t="s">
        <v>585</v>
      </c>
      <c r="H925" s="661" t="s">
        <v>1815</v>
      </c>
      <c r="I925" s="661" t="s">
        <v>1816</v>
      </c>
      <c r="J925" s="661" t="s">
        <v>1817</v>
      </c>
      <c r="K925" s="661" t="s">
        <v>620</v>
      </c>
      <c r="L925" s="663">
        <v>69.60999647661086</v>
      </c>
      <c r="M925" s="663">
        <v>19</v>
      </c>
      <c r="N925" s="664">
        <v>1322.5899330556063</v>
      </c>
    </row>
    <row r="926" spans="1:14" ht="14.4" customHeight="1" x14ac:dyDescent="0.3">
      <c r="A926" s="659" t="s">
        <v>561</v>
      </c>
      <c r="B926" s="660" t="s">
        <v>562</v>
      </c>
      <c r="C926" s="661" t="s">
        <v>578</v>
      </c>
      <c r="D926" s="662" t="s">
        <v>2867</v>
      </c>
      <c r="E926" s="661" t="s">
        <v>1113</v>
      </c>
      <c r="F926" s="662" t="s">
        <v>2870</v>
      </c>
      <c r="G926" s="661" t="s">
        <v>585</v>
      </c>
      <c r="H926" s="661" t="s">
        <v>1127</v>
      </c>
      <c r="I926" s="661" t="s">
        <v>1128</v>
      </c>
      <c r="J926" s="661" t="s">
        <v>1129</v>
      </c>
      <c r="K926" s="661" t="s">
        <v>1130</v>
      </c>
      <c r="L926" s="663">
        <v>48.190005709165227</v>
      </c>
      <c r="M926" s="663">
        <v>5</v>
      </c>
      <c r="N926" s="664">
        <v>240.95002854582614</v>
      </c>
    </row>
    <row r="927" spans="1:14" ht="14.4" customHeight="1" x14ac:dyDescent="0.3">
      <c r="A927" s="659" t="s">
        <v>561</v>
      </c>
      <c r="B927" s="660" t="s">
        <v>562</v>
      </c>
      <c r="C927" s="661" t="s">
        <v>578</v>
      </c>
      <c r="D927" s="662" t="s">
        <v>2867</v>
      </c>
      <c r="E927" s="661" t="s">
        <v>1113</v>
      </c>
      <c r="F927" s="662" t="s">
        <v>2870</v>
      </c>
      <c r="G927" s="661" t="s">
        <v>585</v>
      </c>
      <c r="H927" s="661" t="s">
        <v>1131</v>
      </c>
      <c r="I927" s="661" t="s">
        <v>1132</v>
      </c>
      <c r="J927" s="661" t="s">
        <v>1133</v>
      </c>
      <c r="K927" s="661" t="s">
        <v>1130</v>
      </c>
      <c r="L927" s="663">
        <v>33.082483834811946</v>
      </c>
      <c r="M927" s="663">
        <v>4</v>
      </c>
      <c r="N927" s="664">
        <v>132.32993533924778</v>
      </c>
    </row>
    <row r="928" spans="1:14" ht="14.4" customHeight="1" x14ac:dyDescent="0.3">
      <c r="A928" s="659" t="s">
        <v>561</v>
      </c>
      <c r="B928" s="660" t="s">
        <v>562</v>
      </c>
      <c r="C928" s="661" t="s">
        <v>578</v>
      </c>
      <c r="D928" s="662" t="s">
        <v>2867</v>
      </c>
      <c r="E928" s="661" t="s">
        <v>1113</v>
      </c>
      <c r="F928" s="662" t="s">
        <v>2870</v>
      </c>
      <c r="G928" s="661" t="s">
        <v>585</v>
      </c>
      <c r="H928" s="661" t="s">
        <v>1134</v>
      </c>
      <c r="I928" s="661" t="s">
        <v>1135</v>
      </c>
      <c r="J928" s="661" t="s">
        <v>1136</v>
      </c>
      <c r="K928" s="661" t="s">
        <v>1137</v>
      </c>
      <c r="L928" s="663">
        <v>430.30052903381801</v>
      </c>
      <c r="M928" s="663">
        <v>46</v>
      </c>
      <c r="N928" s="664">
        <v>19793.82433555563</v>
      </c>
    </row>
    <row r="929" spans="1:14" ht="14.4" customHeight="1" x14ac:dyDescent="0.3">
      <c r="A929" s="659" t="s">
        <v>561</v>
      </c>
      <c r="B929" s="660" t="s">
        <v>562</v>
      </c>
      <c r="C929" s="661" t="s">
        <v>578</v>
      </c>
      <c r="D929" s="662" t="s">
        <v>2867</v>
      </c>
      <c r="E929" s="661" t="s">
        <v>1113</v>
      </c>
      <c r="F929" s="662" t="s">
        <v>2870</v>
      </c>
      <c r="G929" s="661" t="s">
        <v>585</v>
      </c>
      <c r="H929" s="661" t="s">
        <v>1822</v>
      </c>
      <c r="I929" s="661" t="s">
        <v>1823</v>
      </c>
      <c r="J929" s="661" t="s">
        <v>1824</v>
      </c>
      <c r="K929" s="661" t="s">
        <v>1825</v>
      </c>
      <c r="L929" s="663">
        <v>1107.2147592306117</v>
      </c>
      <c r="M929" s="663">
        <v>13.33</v>
      </c>
      <c r="N929" s="664">
        <v>14759.172740544054</v>
      </c>
    </row>
    <row r="930" spans="1:14" ht="14.4" customHeight="1" x14ac:dyDescent="0.3">
      <c r="A930" s="659" t="s">
        <v>561</v>
      </c>
      <c r="B930" s="660" t="s">
        <v>562</v>
      </c>
      <c r="C930" s="661" t="s">
        <v>578</v>
      </c>
      <c r="D930" s="662" t="s">
        <v>2867</v>
      </c>
      <c r="E930" s="661" t="s">
        <v>1113</v>
      </c>
      <c r="F930" s="662" t="s">
        <v>2870</v>
      </c>
      <c r="G930" s="661" t="s">
        <v>585</v>
      </c>
      <c r="H930" s="661" t="s">
        <v>2747</v>
      </c>
      <c r="I930" s="661" t="s">
        <v>2748</v>
      </c>
      <c r="J930" s="661" t="s">
        <v>2749</v>
      </c>
      <c r="K930" s="661" t="s">
        <v>2750</v>
      </c>
      <c r="L930" s="663">
        <v>641.98980764495354</v>
      </c>
      <c r="M930" s="663">
        <v>22.6</v>
      </c>
      <c r="N930" s="664">
        <v>14508.969652775952</v>
      </c>
    </row>
    <row r="931" spans="1:14" ht="14.4" customHeight="1" x14ac:dyDescent="0.3">
      <c r="A931" s="659" t="s">
        <v>561</v>
      </c>
      <c r="B931" s="660" t="s">
        <v>562</v>
      </c>
      <c r="C931" s="661" t="s">
        <v>578</v>
      </c>
      <c r="D931" s="662" t="s">
        <v>2867</v>
      </c>
      <c r="E931" s="661" t="s">
        <v>1113</v>
      </c>
      <c r="F931" s="662" t="s">
        <v>2870</v>
      </c>
      <c r="G931" s="661" t="s">
        <v>585</v>
      </c>
      <c r="H931" s="661" t="s">
        <v>1142</v>
      </c>
      <c r="I931" s="661" t="s">
        <v>1142</v>
      </c>
      <c r="J931" s="661" t="s">
        <v>1143</v>
      </c>
      <c r="K931" s="661" t="s">
        <v>1144</v>
      </c>
      <c r="L931" s="663">
        <v>610.94930448763625</v>
      </c>
      <c r="M931" s="663">
        <v>7</v>
      </c>
      <c r="N931" s="664">
        <v>4276.6451314134538</v>
      </c>
    </row>
    <row r="932" spans="1:14" ht="14.4" customHeight="1" x14ac:dyDescent="0.3">
      <c r="A932" s="659" t="s">
        <v>561</v>
      </c>
      <c r="B932" s="660" t="s">
        <v>562</v>
      </c>
      <c r="C932" s="661" t="s">
        <v>578</v>
      </c>
      <c r="D932" s="662" t="s">
        <v>2867</v>
      </c>
      <c r="E932" s="661" t="s">
        <v>1113</v>
      </c>
      <c r="F932" s="662" t="s">
        <v>2870</v>
      </c>
      <c r="G932" s="661" t="s">
        <v>585</v>
      </c>
      <c r="H932" s="661" t="s">
        <v>2751</v>
      </c>
      <c r="I932" s="661" t="s">
        <v>2752</v>
      </c>
      <c r="J932" s="661" t="s">
        <v>2753</v>
      </c>
      <c r="K932" s="661" t="s">
        <v>2754</v>
      </c>
      <c r="L932" s="663">
        <v>245.94</v>
      </c>
      <c r="M932" s="663">
        <v>0.3</v>
      </c>
      <c r="N932" s="664">
        <v>73.781999999999996</v>
      </c>
    </row>
    <row r="933" spans="1:14" ht="14.4" customHeight="1" x14ac:dyDescent="0.3">
      <c r="A933" s="659" t="s">
        <v>561</v>
      </c>
      <c r="B933" s="660" t="s">
        <v>562</v>
      </c>
      <c r="C933" s="661" t="s">
        <v>578</v>
      </c>
      <c r="D933" s="662" t="s">
        <v>2867</v>
      </c>
      <c r="E933" s="661" t="s">
        <v>1113</v>
      </c>
      <c r="F933" s="662" t="s">
        <v>2870</v>
      </c>
      <c r="G933" s="661" t="s">
        <v>585</v>
      </c>
      <c r="H933" s="661" t="s">
        <v>1145</v>
      </c>
      <c r="I933" s="661" t="s">
        <v>1146</v>
      </c>
      <c r="J933" s="661" t="s">
        <v>1147</v>
      </c>
      <c r="K933" s="661" t="s">
        <v>1148</v>
      </c>
      <c r="L933" s="663">
        <v>2899.2105976313801</v>
      </c>
      <c r="M933" s="663">
        <v>12.899999999999999</v>
      </c>
      <c r="N933" s="664">
        <v>37399.8167094448</v>
      </c>
    </row>
    <row r="934" spans="1:14" ht="14.4" customHeight="1" x14ac:dyDescent="0.3">
      <c r="A934" s="659" t="s">
        <v>561</v>
      </c>
      <c r="B934" s="660" t="s">
        <v>562</v>
      </c>
      <c r="C934" s="661" t="s">
        <v>578</v>
      </c>
      <c r="D934" s="662" t="s">
        <v>2867</v>
      </c>
      <c r="E934" s="661" t="s">
        <v>1113</v>
      </c>
      <c r="F934" s="662" t="s">
        <v>2870</v>
      </c>
      <c r="G934" s="661" t="s">
        <v>585</v>
      </c>
      <c r="H934" s="661" t="s">
        <v>2755</v>
      </c>
      <c r="I934" s="661" t="s">
        <v>2756</v>
      </c>
      <c r="J934" s="661" t="s">
        <v>2757</v>
      </c>
      <c r="K934" s="661" t="s">
        <v>2758</v>
      </c>
      <c r="L934" s="663">
        <v>0</v>
      </c>
      <c r="M934" s="663">
        <v>0</v>
      </c>
      <c r="N934" s="664">
        <v>0</v>
      </c>
    </row>
    <row r="935" spans="1:14" ht="14.4" customHeight="1" x14ac:dyDescent="0.3">
      <c r="A935" s="659" t="s">
        <v>561</v>
      </c>
      <c r="B935" s="660" t="s">
        <v>562</v>
      </c>
      <c r="C935" s="661" t="s">
        <v>578</v>
      </c>
      <c r="D935" s="662" t="s">
        <v>2867</v>
      </c>
      <c r="E935" s="661" t="s">
        <v>1113</v>
      </c>
      <c r="F935" s="662" t="s">
        <v>2870</v>
      </c>
      <c r="G935" s="661" t="s">
        <v>585</v>
      </c>
      <c r="H935" s="661" t="s">
        <v>2759</v>
      </c>
      <c r="I935" s="661" t="s">
        <v>2760</v>
      </c>
      <c r="J935" s="661" t="s">
        <v>2761</v>
      </c>
      <c r="K935" s="661" t="s">
        <v>2762</v>
      </c>
      <c r="L935" s="663">
        <v>81.100026923709507</v>
      </c>
      <c r="M935" s="663">
        <v>70</v>
      </c>
      <c r="N935" s="664">
        <v>5677.0018846596658</v>
      </c>
    </row>
    <row r="936" spans="1:14" ht="14.4" customHeight="1" x14ac:dyDescent="0.3">
      <c r="A936" s="659" t="s">
        <v>561</v>
      </c>
      <c r="B936" s="660" t="s">
        <v>562</v>
      </c>
      <c r="C936" s="661" t="s">
        <v>578</v>
      </c>
      <c r="D936" s="662" t="s">
        <v>2867</v>
      </c>
      <c r="E936" s="661" t="s">
        <v>1113</v>
      </c>
      <c r="F936" s="662" t="s">
        <v>2870</v>
      </c>
      <c r="G936" s="661" t="s">
        <v>585</v>
      </c>
      <c r="H936" s="661" t="s">
        <v>1826</v>
      </c>
      <c r="I936" s="661" t="s">
        <v>1827</v>
      </c>
      <c r="J936" s="661" t="s">
        <v>1828</v>
      </c>
      <c r="K936" s="661" t="s">
        <v>1829</v>
      </c>
      <c r="L936" s="663">
        <v>37.595890071071409</v>
      </c>
      <c r="M936" s="663">
        <v>174</v>
      </c>
      <c r="N936" s="664">
        <v>6541.6848723664252</v>
      </c>
    </row>
    <row r="937" spans="1:14" ht="14.4" customHeight="1" x14ac:dyDescent="0.3">
      <c r="A937" s="659" t="s">
        <v>561</v>
      </c>
      <c r="B937" s="660" t="s">
        <v>562</v>
      </c>
      <c r="C937" s="661" t="s">
        <v>578</v>
      </c>
      <c r="D937" s="662" t="s">
        <v>2867</v>
      </c>
      <c r="E937" s="661" t="s">
        <v>1113</v>
      </c>
      <c r="F937" s="662" t="s">
        <v>2870</v>
      </c>
      <c r="G937" s="661" t="s">
        <v>585</v>
      </c>
      <c r="H937" s="661" t="s">
        <v>1149</v>
      </c>
      <c r="I937" s="661" t="s">
        <v>1150</v>
      </c>
      <c r="J937" s="661" t="s">
        <v>1151</v>
      </c>
      <c r="K937" s="661" t="s">
        <v>1152</v>
      </c>
      <c r="L937" s="663">
        <v>605.26808931089784</v>
      </c>
      <c r="M937" s="663">
        <v>7.4500000000000011</v>
      </c>
      <c r="N937" s="664">
        <v>4509.2472653661898</v>
      </c>
    </row>
    <row r="938" spans="1:14" ht="14.4" customHeight="1" x14ac:dyDescent="0.3">
      <c r="A938" s="659" t="s">
        <v>561</v>
      </c>
      <c r="B938" s="660" t="s">
        <v>562</v>
      </c>
      <c r="C938" s="661" t="s">
        <v>578</v>
      </c>
      <c r="D938" s="662" t="s">
        <v>2867</v>
      </c>
      <c r="E938" s="661" t="s">
        <v>1113</v>
      </c>
      <c r="F938" s="662" t="s">
        <v>2870</v>
      </c>
      <c r="G938" s="661" t="s">
        <v>585</v>
      </c>
      <c r="H938" s="661" t="s">
        <v>1153</v>
      </c>
      <c r="I938" s="661" t="s">
        <v>1154</v>
      </c>
      <c r="J938" s="661" t="s">
        <v>1155</v>
      </c>
      <c r="K938" s="661" t="s">
        <v>1156</v>
      </c>
      <c r="L938" s="663">
        <v>517.5</v>
      </c>
      <c r="M938" s="663">
        <v>5.0999999999999996</v>
      </c>
      <c r="N938" s="664">
        <v>2639.25</v>
      </c>
    </row>
    <row r="939" spans="1:14" ht="14.4" customHeight="1" x14ac:dyDescent="0.3">
      <c r="A939" s="659" t="s">
        <v>561</v>
      </c>
      <c r="B939" s="660" t="s">
        <v>562</v>
      </c>
      <c r="C939" s="661" t="s">
        <v>578</v>
      </c>
      <c r="D939" s="662" t="s">
        <v>2867</v>
      </c>
      <c r="E939" s="661" t="s">
        <v>1113</v>
      </c>
      <c r="F939" s="662" t="s">
        <v>2870</v>
      </c>
      <c r="G939" s="661" t="s">
        <v>585</v>
      </c>
      <c r="H939" s="661" t="s">
        <v>2763</v>
      </c>
      <c r="I939" s="661" t="s">
        <v>2764</v>
      </c>
      <c r="J939" s="661" t="s">
        <v>2765</v>
      </c>
      <c r="K939" s="661" t="s">
        <v>2766</v>
      </c>
      <c r="L939" s="663">
        <v>115.30999999999999</v>
      </c>
      <c r="M939" s="663">
        <v>2</v>
      </c>
      <c r="N939" s="664">
        <v>230.61999999999998</v>
      </c>
    </row>
    <row r="940" spans="1:14" ht="14.4" customHeight="1" x14ac:dyDescent="0.3">
      <c r="A940" s="659" t="s">
        <v>561</v>
      </c>
      <c r="B940" s="660" t="s">
        <v>562</v>
      </c>
      <c r="C940" s="661" t="s">
        <v>578</v>
      </c>
      <c r="D940" s="662" t="s">
        <v>2867</v>
      </c>
      <c r="E940" s="661" t="s">
        <v>1113</v>
      </c>
      <c r="F940" s="662" t="s">
        <v>2870</v>
      </c>
      <c r="G940" s="661" t="s">
        <v>585</v>
      </c>
      <c r="H940" s="661" t="s">
        <v>1161</v>
      </c>
      <c r="I940" s="661" t="s">
        <v>1161</v>
      </c>
      <c r="J940" s="661" t="s">
        <v>1162</v>
      </c>
      <c r="K940" s="661" t="s">
        <v>1163</v>
      </c>
      <c r="L940" s="663">
        <v>814.62923559402918</v>
      </c>
      <c r="M940" s="663">
        <v>17.5</v>
      </c>
      <c r="N940" s="664">
        <v>14256.01162289551</v>
      </c>
    </row>
    <row r="941" spans="1:14" ht="14.4" customHeight="1" x14ac:dyDescent="0.3">
      <c r="A941" s="659" t="s">
        <v>561</v>
      </c>
      <c r="B941" s="660" t="s">
        <v>562</v>
      </c>
      <c r="C941" s="661" t="s">
        <v>578</v>
      </c>
      <c r="D941" s="662" t="s">
        <v>2867</v>
      </c>
      <c r="E941" s="661" t="s">
        <v>1113</v>
      </c>
      <c r="F941" s="662" t="s">
        <v>2870</v>
      </c>
      <c r="G941" s="661" t="s">
        <v>585</v>
      </c>
      <c r="H941" s="661" t="s">
        <v>1834</v>
      </c>
      <c r="I941" s="661" t="s">
        <v>1835</v>
      </c>
      <c r="J941" s="661" t="s">
        <v>1836</v>
      </c>
      <c r="K941" s="661" t="s">
        <v>1837</v>
      </c>
      <c r="L941" s="663">
        <v>82.81243589743589</v>
      </c>
      <c r="M941" s="663">
        <v>104</v>
      </c>
      <c r="N941" s="664">
        <v>8612.493333333332</v>
      </c>
    </row>
    <row r="942" spans="1:14" ht="14.4" customHeight="1" x14ac:dyDescent="0.3">
      <c r="A942" s="659" t="s">
        <v>561</v>
      </c>
      <c r="B942" s="660" t="s">
        <v>562</v>
      </c>
      <c r="C942" s="661" t="s">
        <v>578</v>
      </c>
      <c r="D942" s="662" t="s">
        <v>2867</v>
      </c>
      <c r="E942" s="661" t="s">
        <v>1113</v>
      </c>
      <c r="F942" s="662" t="s">
        <v>2870</v>
      </c>
      <c r="G942" s="661" t="s">
        <v>585</v>
      </c>
      <c r="H942" s="661" t="s">
        <v>1167</v>
      </c>
      <c r="I942" s="661" t="s">
        <v>1168</v>
      </c>
      <c r="J942" s="661" t="s">
        <v>1129</v>
      </c>
      <c r="K942" s="661" t="s">
        <v>1169</v>
      </c>
      <c r="L942" s="663">
        <v>246.20761849784219</v>
      </c>
      <c r="M942" s="663">
        <v>17</v>
      </c>
      <c r="N942" s="664">
        <v>4185.5295144633174</v>
      </c>
    </row>
    <row r="943" spans="1:14" ht="14.4" customHeight="1" x14ac:dyDescent="0.3">
      <c r="A943" s="659" t="s">
        <v>561</v>
      </c>
      <c r="B943" s="660" t="s">
        <v>562</v>
      </c>
      <c r="C943" s="661" t="s">
        <v>578</v>
      </c>
      <c r="D943" s="662" t="s">
        <v>2867</v>
      </c>
      <c r="E943" s="661" t="s">
        <v>1113</v>
      </c>
      <c r="F943" s="662" t="s">
        <v>2870</v>
      </c>
      <c r="G943" s="661" t="s">
        <v>585</v>
      </c>
      <c r="H943" s="661" t="s">
        <v>2767</v>
      </c>
      <c r="I943" s="661" t="s">
        <v>2768</v>
      </c>
      <c r="J943" s="661" t="s">
        <v>2769</v>
      </c>
      <c r="K943" s="661" t="s">
        <v>2770</v>
      </c>
      <c r="L943" s="663">
        <v>127.55999999999999</v>
      </c>
      <c r="M943" s="663">
        <v>3</v>
      </c>
      <c r="N943" s="664">
        <v>382.67999999999995</v>
      </c>
    </row>
    <row r="944" spans="1:14" ht="14.4" customHeight="1" x14ac:dyDescent="0.3">
      <c r="A944" s="659" t="s">
        <v>561</v>
      </c>
      <c r="B944" s="660" t="s">
        <v>562</v>
      </c>
      <c r="C944" s="661" t="s">
        <v>578</v>
      </c>
      <c r="D944" s="662" t="s">
        <v>2867</v>
      </c>
      <c r="E944" s="661" t="s">
        <v>1113</v>
      </c>
      <c r="F944" s="662" t="s">
        <v>2870</v>
      </c>
      <c r="G944" s="661" t="s">
        <v>585</v>
      </c>
      <c r="H944" s="661" t="s">
        <v>1170</v>
      </c>
      <c r="I944" s="661" t="s">
        <v>1171</v>
      </c>
      <c r="J944" s="661" t="s">
        <v>1125</v>
      </c>
      <c r="K944" s="661" t="s">
        <v>1172</v>
      </c>
      <c r="L944" s="663">
        <v>38.730000000000011</v>
      </c>
      <c r="M944" s="663">
        <v>4</v>
      </c>
      <c r="N944" s="664">
        <v>154.92000000000004</v>
      </c>
    </row>
    <row r="945" spans="1:14" ht="14.4" customHeight="1" x14ac:dyDescent="0.3">
      <c r="A945" s="659" t="s">
        <v>561</v>
      </c>
      <c r="B945" s="660" t="s">
        <v>562</v>
      </c>
      <c r="C945" s="661" t="s">
        <v>578</v>
      </c>
      <c r="D945" s="662" t="s">
        <v>2867</v>
      </c>
      <c r="E945" s="661" t="s">
        <v>1113</v>
      </c>
      <c r="F945" s="662" t="s">
        <v>2870</v>
      </c>
      <c r="G945" s="661" t="s">
        <v>585</v>
      </c>
      <c r="H945" s="661" t="s">
        <v>1838</v>
      </c>
      <c r="I945" s="661" t="s">
        <v>1838</v>
      </c>
      <c r="J945" s="661" t="s">
        <v>1839</v>
      </c>
      <c r="K945" s="661" t="s">
        <v>1840</v>
      </c>
      <c r="L945" s="663">
        <v>1851.4999999999998</v>
      </c>
      <c r="M945" s="663">
        <v>0.3</v>
      </c>
      <c r="N945" s="664">
        <v>555.44999999999993</v>
      </c>
    </row>
    <row r="946" spans="1:14" ht="14.4" customHeight="1" x14ac:dyDescent="0.3">
      <c r="A946" s="659" t="s">
        <v>561</v>
      </c>
      <c r="B946" s="660" t="s">
        <v>562</v>
      </c>
      <c r="C946" s="661" t="s">
        <v>578</v>
      </c>
      <c r="D946" s="662" t="s">
        <v>2867</v>
      </c>
      <c r="E946" s="661" t="s">
        <v>1113</v>
      </c>
      <c r="F946" s="662" t="s">
        <v>2870</v>
      </c>
      <c r="G946" s="661" t="s">
        <v>585</v>
      </c>
      <c r="H946" s="661" t="s">
        <v>2771</v>
      </c>
      <c r="I946" s="661" t="s">
        <v>2772</v>
      </c>
      <c r="J946" s="661" t="s">
        <v>2773</v>
      </c>
      <c r="K946" s="661" t="s">
        <v>2774</v>
      </c>
      <c r="L946" s="663">
        <v>63.840000000000011</v>
      </c>
      <c r="M946" s="663">
        <v>5</v>
      </c>
      <c r="N946" s="664">
        <v>319.20000000000005</v>
      </c>
    </row>
    <row r="947" spans="1:14" ht="14.4" customHeight="1" x14ac:dyDescent="0.3">
      <c r="A947" s="659" t="s">
        <v>561</v>
      </c>
      <c r="B947" s="660" t="s">
        <v>562</v>
      </c>
      <c r="C947" s="661" t="s">
        <v>578</v>
      </c>
      <c r="D947" s="662" t="s">
        <v>2867</v>
      </c>
      <c r="E947" s="661" t="s">
        <v>1113</v>
      </c>
      <c r="F947" s="662" t="s">
        <v>2870</v>
      </c>
      <c r="G947" s="661" t="s">
        <v>585</v>
      </c>
      <c r="H947" s="661" t="s">
        <v>2775</v>
      </c>
      <c r="I947" s="661" t="s">
        <v>2776</v>
      </c>
      <c r="J947" s="661" t="s">
        <v>2777</v>
      </c>
      <c r="K947" s="661" t="s">
        <v>2778</v>
      </c>
      <c r="L947" s="663">
        <v>51.370492006614278</v>
      </c>
      <c r="M947" s="663">
        <v>2</v>
      </c>
      <c r="N947" s="664">
        <v>102.74098401322856</v>
      </c>
    </row>
    <row r="948" spans="1:14" ht="14.4" customHeight="1" x14ac:dyDescent="0.3">
      <c r="A948" s="659" t="s">
        <v>561</v>
      </c>
      <c r="B948" s="660" t="s">
        <v>562</v>
      </c>
      <c r="C948" s="661" t="s">
        <v>578</v>
      </c>
      <c r="D948" s="662" t="s">
        <v>2867</v>
      </c>
      <c r="E948" s="661" t="s">
        <v>1113</v>
      </c>
      <c r="F948" s="662" t="s">
        <v>2870</v>
      </c>
      <c r="G948" s="661" t="s">
        <v>585</v>
      </c>
      <c r="H948" s="661" t="s">
        <v>1176</v>
      </c>
      <c r="I948" s="661" t="s">
        <v>1176</v>
      </c>
      <c r="J948" s="661" t="s">
        <v>1177</v>
      </c>
      <c r="K948" s="661" t="s">
        <v>1178</v>
      </c>
      <c r="L948" s="663">
        <v>1907.5915086714547</v>
      </c>
      <c r="M948" s="663">
        <v>2</v>
      </c>
      <c r="N948" s="664">
        <v>3815.1830173429094</v>
      </c>
    </row>
    <row r="949" spans="1:14" ht="14.4" customHeight="1" x14ac:dyDescent="0.3">
      <c r="A949" s="659" t="s">
        <v>561</v>
      </c>
      <c r="B949" s="660" t="s">
        <v>562</v>
      </c>
      <c r="C949" s="661" t="s">
        <v>578</v>
      </c>
      <c r="D949" s="662" t="s">
        <v>2867</v>
      </c>
      <c r="E949" s="661" t="s">
        <v>1113</v>
      </c>
      <c r="F949" s="662" t="s">
        <v>2870</v>
      </c>
      <c r="G949" s="661" t="s">
        <v>585</v>
      </c>
      <c r="H949" s="661" t="s">
        <v>2779</v>
      </c>
      <c r="I949" s="661" t="s">
        <v>2780</v>
      </c>
      <c r="J949" s="661" t="s">
        <v>2781</v>
      </c>
      <c r="K949" s="661" t="s">
        <v>2782</v>
      </c>
      <c r="L949" s="663">
        <v>819.95004677118027</v>
      </c>
      <c r="M949" s="663">
        <v>1</v>
      </c>
      <c r="N949" s="664">
        <v>819.95004677118027</v>
      </c>
    </row>
    <row r="950" spans="1:14" ht="14.4" customHeight="1" x14ac:dyDescent="0.3">
      <c r="A950" s="659" t="s">
        <v>561</v>
      </c>
      <c r="B950" s="660" t="s">
        <v>562</v>
      </c>
      <c r="C950" s="661" t="s">
        <v>578</v>
      </c>
      <c r="D950" s="662" t="s">
        <v>2867</v>
      </c>
      <c r="E950" s="661" t="s">
        <v>1113</v>
      </c>
      <c r="F950" s="662" t="s">
        <v>2870</v>
      </c>
      <c r="G950" s="661" t="s">
        <v>585</v>
      </c>
      <c r="H950" s="661" t="s">
        <v>2783</v>
      </c>
      <c r="I950" s="661" t="s">
        <v>2784</v>
      </c>
      <c r="J950" s="661" t="s">
        <v>2785</v>
      </c>
      <c r="K950" s="661" t="s">
        <v>2786</v>
      </c>
      <c r="L950" s="663">
        <v>838.76335157217238</v>
      </c>
      <c r="M950" s="663">
        <v>6</v>
      </c>
      <c r="N950" s="664">
        <v>5032.5801094330345</v>
      </c>
    </row>
    <row r="951" spans="1:14" ht="14.4" customHeight="1" x14ac:dyDescent="0.3">
      <c r="A951" s="659" t="s">
        <v>561</v>
      </c>
      <c r="B951" s="660" t="s">
        <v>562</v>
      </c>
      <c r="C951" s="661" t="s">
        <v>578</v>
      </c>
      <c r="D951" s="662" t="s">
        <v>2867</v>
      </c>
      <c r="E951" s="661" t="s">
        <v>1113</v>
      </c>
      <c r="F951" s="662" t="s">
        <v>2870</v>
      </c>
      <c r="G951" s="661" t="s">
        <v>585</v>
      </c>
      <c r="H951" s="661" t="s">
        <v>2787</v>
      </c>
      <c r="I951" s="661" t="s">
        <v>2787</v>
      </c>
      <c r="J951" s="661" t="s">
        <v>2788</v>
      </c>
      <c r="K951" s="661" t="s">
        <v>2789</v>
      </c>
      <c r="L951" s="663">
        <v>920.00000000000011</v>
      </c>
      <c r="M951" s="663">
        <v>7</v>
      </c>
      <c r="N951" s="664">
        <v>6440.0000000000009</v>
      </c>
    </row>
    <row r="952" spans="1:14" ht="14.4" customHeight="1" x14ac:dyDescent="0.3">
      <c r="A952" s="659" t="s">
        <v>561</v>
      </c>
      <c r="B952" s="660" t="s">
        <v>562</v>
      </c>
      <c r="C952" s="661" t="s">
        <v>578</v>
      </c>
      <c r="D952" s="662" t="s">
        <v>2867</v>
      </c>
      <c r="E952" s="661" t="s">
        <v>1113</v>
      </c>
      <c r="F952" s="662" t="s">
        <v>2870</v>
      </c>
      <c r="G952" s="661" t="s">
        <v>585</v>
      </c>
      <c r="H952" s="661" t="s">
        <v>1179</v>
      </c>
      <c r="I952" s="661" t="s">
        <v>1179</v>
      </c>
      <c r="J952" s="661" t="s">
        <v>1180</v>
      </c>
      <c r="K952" s="661" t="s">
        <v>1181</v>
      </c>
      <c r="L952" s="663">
        <v>12339.57</v>
      </c>
      <c r="M952" s="663">
        <v>1</v>
      </c>
      <c r="N952" s="664">
        <v>12339.57</v>
      </c>
    </row>
    <row r="953" spans="1:14" ht="14.4" customHeight="1" x14ac:dyDescent="0.3">
      <c r="A953" s="659" t="s">
        <v>561</v>
      </c>
      <c r="B953" s="660" t="s">
        <v>562</v>
      </c>
      <c r="C953" s="661" t="s">
        <v>578</v>
      </c>
      <c r="D953" s="662" t="s">
        <v>2867</v>
      </c>
      <c r="E953" s="661" t="s">
        <v>1113</v>
      </c>
      <c r="F953" s="662" t="s">
        <v>2870</v>
      </c>
      <c r="G953" s="661" t="s">
        <v>585</v>
      </c>
      <c r="H953" s="661" t="s">
        <v>1182</v>
      </c>
      <c r="I953" s="661" t="s">
        <v>1182</v>
      </c>
      <c r="J953" s="661" t="s">
        <v>1183</v>
      </c>
      <c r="K953" s="661" t="s">
        <v>1184</v>
      </c>
      <c r="L953" s="663">
        <v>35.210826317550314</v>
      </c>
      <c r="M953" s="663">
        <v>308</v>
      </c>
      <c r="N953" s="664">
        <v>10844.934505805497</v>
      </c>
    </row>
    <row r="954" spans="1:14" ht="14.4" customHeight="1" x14ac:dyDescent="0.3">
      <c r="A954" s="659" t="s">
        <v>561</v>
      </c>
      <c r="B954" s="660" t="s">
        <v>562</v>
      </c>
      <c r="C954" s="661" t="s">
        <v>578</v>
      </c>
      <c r="D954" s="662" t="s">
        <v>2867</v>
      </c>
      <c r="E954" s="661" t="s">
        <v>1113</v>
      </c>
      <c r="F954" s="662" t="s">
        <v>2870</v>
      </c>
      <c r="G954" s="661" t="s">
        <v>585</v>
      </c>
      <c r="H954" s="661" t="s">
        <v>2790</v>
      </c>
      <c r="I954" s="661" t="s">
        <v>2790</v>
      </c>
      <c r="J954" s="661" t="s">
        <v>2791</v>
      </c>
      <c r="K954" s="661" t="s">
        <v>2792</v>
      </c>
      <c r="L954" s="663">
        <v>1167.25</v>
      </c>
      <c r="M954" s="663">
        <v>5</v>
      </c>
      <c r="N954" s="664">
        <v>5836.25</v>
      </c>
    </row>
    <row r="955" spans="1:14" ht="14.4" customHeight="1" x14ac:dyDescent="0.3">
      <c r="A955" s="659" t="s">
        <v>561</v>
      </c>
      <c r="B955" s="660" t="s">
        <v>562</v>
      </c>
      <c r="C955" s="661" t="s">
        <v>578</v>
      </c>
      <c r="D955" s="662" t="s">
        <v>2867</v>
      </c>
      <c r="E955" s="661" t="s">
        <v>1113</v>
      </c>
      <c r="F955" s="662" t="s">
        <v>2870</v>
      </c>
      <c r="G955" s="661" t="s">
        <v>585</v>
      </c>
      <c r="H955" s="661" t="s">
        <v>1185</v>
      </c>
      <c r="I955" s="661" t="s">
        <v>1185</v>
      </c>
      <c r="J955" s="661" t="s">
        <v>1186</v>
      </c>
      <c r="K955" s="661" t="s">
        <v>1184</v>
      </c>
      <c r="L955" s="663">
        <v>30.904278045783588</v>
      </c>
      <c r="M955" s="663">
        <v>570</v>
      </c>
      <c r="N955" s="664">
        <v>17615.438486096646</v>
      </c>
    </row>
    <row r="956" spans="1:14" ht="14.4" customHeight="1" x14ac:dyDescent="0.3">
      <c r="A956" s="659" t="s">
        <v>561</v>
      </c>
      <c r="B956" s="660" t="s">
        <v>562</v>
      </c>
      <c r="C956" s="661" t="s">
        <v>578</v>
      </c>
      <c r="D956" s="662" t="s">
        <v>2867</v>
      </c>
      <c r="E956" s="661" t="s">
        <v>1113</v>
      </c>
      <c r="F956" s="662" t="s">
        <v>2870</v>
      </c>
      <c r="G956" s="661" t="s">
        <v>585</v>
      </c>
      <c r="H956" s="661" t="s">
        <v>1845</v>
      </c>
      <c r="I956" s="661" t="s">
        <v>1845</v>
      </c>
      <c r="J956" s="661" t="s">
        <v>1846</v>
      </c>
      <c r="K956" s="661" t="s">
        <v>1847</v>
      </c>
      <c r="L956" s="663">
        <v>810.98</v>
      </c>
      <c r="M956" s="663">
        <v>6</v>
      </c>
      <c r="N956" s="664">
        <v>4865.88</v>
      </c>
    </row>
    <row r="957" spans="1:14" ht="14.4" customHeight="1" x14ac:dyDescent="0.3">
      <c r="A957" s="659" t="s">
        <v>561</v>
      </c>
      <c r="B957" s="660" t="s">
        <v>562</v>
      </c>
      <c r="C957" s="661" t="s">
        <v>578</v>
      </c>
      <c r="D957" s="662" t="s">
        <v>2867</v>
      </c>
      <c r="E957" s="661" t="s">
        <v>1113</v>
      </c>
      <c r="F957" s="662" t="s">
        <v>2870</v>
      </c>
      <c r="G957" s="661" t="s">
        <v>1009</v>
      </c>
      <c r="H957" s="661" t="s">
        <v>1187</v>
      </c>
      <c r="I957" s="661" t="s">
        <v>1188</v>
      </c>
      <c r="J957" s="661" t="s">
        <v>1189</v>
      </c>
      <c r="K957" s="661" t="s">
        <v>1190</v>
      </c>
      <c r="L957" s="663">
        <v>126.51</v>
      </c>
      <c r="M957" s="663">
        <v>6</v>
      </c>
      <c r="N957" s="664">
        <v>759.06000000000006</v>
      </c>
    </row>
    <row r="958" spans="1:14" ht="14.4" customHeight="1" x14ac:dyDescent="0.3">
      <c r="A958" s="659" t="s">
        <v>561</v>
      </c>
      <c r="B958" s="660" t="s">
        <v>562</v>
      </c>
      <c r="C958" s="661" t="s">
        <v>578</v>
      </c>
      <c r="D958" s="662" t="s">
        <v>2867</v>
      </c>
      <c r="E958" s="661" t="s">
        <v>1113</v>
      </c>
      <c r="F958" s="662" t="s">
        <v>2870</v>
      </c>
      <c r="G958" s="661" t="s">
        <v>1009</v>
      </c>
      <c r="H958" s="661" t="s">
        <v>1191</v>
      </c>
      <c r="I958" s="661" t="s">
        <v>1192</v>
      </c>
      <c r="J958" s="661" t="s">
        <v>1193</v>
      </c>
      <c r="K958" s="661" t="s">
        <v>1194</v>
      </c>
      <c r="L958" s="663">
        <v>88.599901154270626</v>
      </c>
      <c r="M958" s="663">
        <v>112</v>
      </c>
      <c r="N958" s="664">
        <v>9923.1889292783108</v>
      </c>
    </row>
    <row r="959" spans="1:14" ht="14.4" customHeight="1" x14ac:dyDescent="0.3">
      <c r="A959" s="659" t="s">
        <v>561</v>
      </c>
      <c r="B959" s="660" t="s">
        <v>562</v>
      </c>
      <c r="C959" s="661" t="s">
        <v>578</v>
      </c>
      <c r="D959" s="662" t="s">
        <v>2867</v>
      </c>
      <c r="E959" s="661" t="s">
        <v>1113</v>
      </c>
      <c r="F959" s="662" t="s">
        <v>2870</v>
      </c>
      <c r="G959" s="661" t="s">
        <v>1009</v>
      </c>
      <c r="H959" s="661" t="s">
        <v>1195</v>
      </c>
      <c r="I959" s="661" t="s">
        <v>1196</v>
      </c>
      <c r="J959" s="661" t="s">
        <v>1140</v>
      </c>
      <c r="K959" s="661" t="s">
        <v>1197</v>
      </c>
      <c r="L959" s="663">
        <v>45.812674116191296</v>
      </c>
      <c r="M959" s="663">
        <v>696</v>
      </c>
      <c r="N959" s="664">
        <v>31885.621184869142</v>
      </c>
    </row>
    <row r="960" spans="1:14" ht="14.4" customHeight="1" x14ac:dyDescent="0.3">
      <c r="A960" s="659" t="s">
        <v>561</v>
      </c>
      <c r="B960" s="660" t="s">
        <v>562</v>
      </c>
      <c r="C960" s="661" t="s">
        <v>578</v>
      </c>
      <c r="D960" s="662" t="s">
        <v>2867</v>
      </c>
      <c r="E960" s="661" t="s">
        <v>1113</v>
      </c>
      <c r="F960" s="662" t="s">
        <v>2870</v>
      </c>
      <c r="G960" s="661" t="s">
        <v>1009</v>
      </c>
      <c r="H960" s="661" t="s">
        <v>1198</v>
      </c>
      <c r="I960" s="661" t="s">
        <v>1199</v>
      </c>
      <c r="J960" s="661" t="s">
        <v>1200</v>
      </c>
      <c r="K960" s="661" t="s">
        <v>1201</v>
      </c>
      <c r="L960" s="663">
        <v>136.05731916727692</v>
      </c>
      <c r="M960" s="663">
        <v>4</v>
      </c>
      <c r="N960" s="664">
        <v>544.22927666910766</v>
      </c>
    </row>
    <row r="961" spans="1:14" ht="14.4" customHeight="1" x14ac:dyDescent="0.3">
      <c r="A961" s="659" t="s">
        <v>561</v>
      </c>
      <c r="B961" s="660" t="s">
        <v>562</v>
      </c>
      <c r="C961" s="661" t="s">
        <v>578</v>
      </c>
      <c r="D961" s="662" t="s">
        <v>2867</v>
      </c>
      <c r="E961" s="661" t="s">
        <v>1113</v>
      </c>
      <c r="F961" s="662" t="s">
        <v>2870</v>
      </c>
      <c r="G961" s="661" t="s">
        <v>1009</v>
      </c>
      <c r="H961" s="661" t="s">
        <v>1848</v>
      </c>
      <c r="I961" s="661" t="s">
        <v>1849</v>
      </c>
      <c r="J961" s="661" t="s">
        <v>1850</v>
      </c>
      <c r="K961" s="661" t="s">
        <v>1851</v>
      </c>
      <c r="L961" s="663">
        <v>153.59000000000003</v>
      </c>
      <c r="M961" s="663">
        <v>1</v>
      </c>
      <c r="N961" s="664">
        <v>153.59000000000003</v>
      </c>
    </row>
    <row r="962" spans="1:14" ht="14.4" customHeight="1" x14ac:dyDescent="0.3">
      <c r="A962" s="659" t="s">
        <v>561</v>
      </c>
      <c r="B962" s="660" t="s">
        <v>562</v>
      </c>
      <c r="C962" s="661" t="s">
        <v>578</v>
      </c>
      <c r="D962" s="662" t="s">
        <v>2867</v>
      </c>
      <c r="E962" s="661" t="s">
        <v>1113</v>
      </c>
      <c r="F962" s="662" t="s">
        <v>2870</v>
      </c>
      <c r="G962" s="661" t="s">
        <v>1009</v>
      </c>
      <c r="H962" s="661" t="s">
        <v>2793</v>
      </c>
      <c r="I962" s="661" t="s">
        <v>2794</v>
      </c>
      <c r="J962" s="661" t="s">
        <v>2795</v>
      </c>
      <c r="K962" s="661" t="s">
        <v>1855</v>
      </c>
      <c r="L962" s="663">
        <v>74.700114063324435</v>
      </c>
      <c r="M962" s="663">
        <v>150</v>
      </c>
      <c r="N962" s="664">
        <v>11205.017109498665</v>
      </c>
    </row>
    <row r="963" spans="1:14" ht="14.4" customHeight="1" x14ac:dyDescent="0.3">
      <c r="A963" s="659" t="s">
        <v>561</v>
      </c>
      <c r="B963" s="660" t="s">
        <v>562</v>
      </c>
      <c r="C963" s="661" t="s">
        <v>578</v>
      </c>
      <c r="D963" s="662" t="s">
        <v>2867</v>
      </c>
      <c r="E963" s="661" t="s">
        <v>1113</v>
      </c>
      <c r="F963" s="662" t="s">
        <v>2870</v>
      </c>
      <c r="G963" s="661" t="s">
        <v>1009</v>
      </c>
      <c r="H963" s="661" t="s">
        <v>1205</v>
      </c>
      <c r="I963" s="661" t="s">
        <v>1206</v>
      </c>
      <c r="J963" s="661" t="s">
        <v>1207</v>
      </c>
      <c r="K963" s="661" t="s">
        <v>1208</v>
      </c>
      <c r="L963" s="663">
        <v>94.410744873029117</v>
      </c>
      <c r="M963" s="663">
        <v>183.2</v>
      </c>
      <c r="N963" s="664">
        <v>17296.048460738933</v>
      </c>
    </row>
    <row r="964" spans="1:14" ht="14.4" customHeight="1" x14ac:dyDescent="0.3">
      <c r="A964" s="659" t="s">
        <v>561</v>
      </c>
      <c r="B964" s="660" t="s">
        <v>562</v>
      </c>
      <c r="C964" s="661" t="s">
        <v>578</v>
      </c>
      <c r="D964" s="662" t="s">
        <v>2867</v>
      </c>
      <c r="E964" s="661" t="s">
        <v>1113</v>
      </c>
      <c r="F964" s="662" t="s">
        <v>2870</v>
      </c>
      <c r="G964" s="661" t="s">
        <v>1009</v>
      </c>
      <c r="H964" s="661" t="s">
        <v>1209</v>
      </c>
      <c r="I964" s="661" t="s">
        <v>1210</v>
      </c>
      <c r="J964" s="661" t="s">
        <v>1211</v>
      </c>
      <c r="K964" s="661" t="s">
        <v>1212</v>
      </c>
      <c r="L964" s="663">
        <v>75.221113053941238</v>
      </c>
      <c r="M964" s="663">
        <v>954</v>
      </c>
      <c r="N964" s="664">
        <v>71760.941853459939</v>
      </c>
    </row>
    <row r="965" spans="1:14" ht="14.4" customHeight="1" x14ac:dyDescent="0.3">
      <c r="A965" s="659" t="s">
        <v>561</v>
      </c>
      <c r="B965" s="660" t="s">
        <v>562</v>
      </c>
      <c r="C965" s="661" t="s">
        <v>578</v>
      </c>
      <c r="D965" s="662" t="s">
        <v>2867</v>
      </c>
      <c r="E965" s="661" t="s">
        <v>1113</v>
      </c>
      <c r="F965" s="662" t="s">
        <v>2870</v>
      </c>
      <c r="G965" s="661" t="s">
        <v>1009</v>
      </c>
      <c r="H965" s="661" t="s">
        <v>1852</v>
      </c>
      <c r="I965" s="661" t="s">
        <v>1853</v>
      </c>
      <c r="J965" s="661" t="s">
        <v>1854</v>
      </c>
      <c r="K965" s="661" t="s">
        <v>1855</v>
      </c>
      <c r="L965" s="663">
        <v>54.429913428016192</v>
      </c>
      <c r="M965" s="663">
        <v>141</v>
      </c>
      <c r="N965" s="664">
        <v>7674.6177933502831</v>
      </c>
    </row>
    <row r="966" spans="1:14" ht="14.4" customHeight="1" x14ac:dyDescent="0.3">
      <c r="A966" s="659" t="s">
        <v>561</v>
      </c>
      <c r="B966" s="660" t="s">
        <v>562</v>
      </c>
      <c r="C966" s="661" t="s">
        <v>578</v>
      </c>
      <c r="D966" s="662" t="s">
        <v>2867</v>
      </c>
      <c r="E966" s="661" t="s">
        <v>1113</v>
      </c>
      <c r="F966" s="662" t="s">
        <v>2870</v>
      </c>
      <c r="G966" s="661" t="s">
        <v>1009</v>
      </c>
      <c r="H966" s="661" t="s">
        <v>1221</v>
      </c>
      <c r="I966" s="661" t="s">
        <v>1222</v>
      </c>
      <c r="J966" s="661" t="s">
        <v>1193</v>
      </c>
      <c r="K966" s="661" t="s">
        <v>1223</v>
      </c>
      <c r="L966" s="663">
        <v>73.999920385467163</v>
      </c>
      <c r="M966" s="663">
        <v>50</v>
      </c>
      <c r="N966" s="664">
        <v>3699.9960192733579</v>
      </c>
    </row>
    <row r="967" spans="1:14" ht="14.4" customHeight="1" x14ac:dyDescent="0.3">
      <c r="A967" s="659" t="s">
        <v>561</v>
      </c>
      <c r="B967" s="660" t="s">
        <v>562</v>
      </c>
      <c r="C967" s="661" t="s">
        <v>578</v>
      </c>
      <c r="D967" s="662" t="s">
        <v>2867</v>
      </c>
      <c r="E967" s="661" t="s">
        <v>1113</v>
      </c>
      <c r="F967" s="662" t="s">
        <v>2870</v>
      </c>
      <c r="G967" s="661" t="s">
        <v>1009</v>
      </c>
      <c r="H967" s="661" t="s">
        <v>2796</v>
      </c>
      <c r="I967" s="661" t="s">
        <v>2797</v>
      </c>
      <c r="J967" s="661" t="s">
        <v>2798</v>
      </c>
      <c r="K967" s="661" t="s">
        <v>2799</v>
      </c>
      <c r="L967" s="663">
        <v>887.26902170784217</v>
      </c>
      <c r="M967" s="663">
        <v>7</v>
      </c>
      <c r="N967" s="664">
        <v>6210.8831519548949</v>
      </c>
    </row>
    <row r="968" spans="1:14" ht="14.4" customHeight="1" x14ac:dyDescent="0.3">
      <c r="A968" s="659" t="s">
        <v>561</v>
      </c>
      <c r="B968" s="660" t="s">
        <v>562</v>
      </c>
      <c r="C968" s="661" t="s">
        <v>578</v>
      </c>
      <c r="D968" s="662" t="s">
        <v>2867</v>
      </c>
      <c r="E968" s="661" t="s">
        <v>1113</v>
      </c>
      <c r="F968" s="662" t="s">
        <v>2870</v>
      </c>
      <c r="G968" s="661" t="s">
        <v>1009</v>
      </c>
      <c r="H968" s="661" t="s">
        <v>1224</v>
      </c>
      <c r="I968" s="661" t="s">
        <v>1224</v>
      </c>
      <c r="J968" s="661" t="s">
        <v>1225</v>
      </c>
      <c r="K968" s="661" t="s">
        <v>1226</v>
      </c>
      <c r="L968" s="663">
        <v>261.05</v>
      </c>
      <c r="M968" s="663">
        <v>20</v>
      </c>
      <c r="N968" s="664">
        <v>5221</v>
      </c>
    </row>
    <row r="969" spans="1:14" ht="14.4" customHeight="1" x14ac:dyDescent="0.3">
      <c r="A969" s="659" t="s">
        <v>561</v>
      </c>
      <c r="B969" s="660" t="s">
        <v>562</v>
      </c>
      <c r="C969" s="661" t="s">
        <v>578</v>
      </c>
      <c r="D969" s="662" t="s">
        <v>2867</v>
      </c>
      <c r="E969" s="661" t="s">
        <v>1860</v>
      </c>
      <c r="F969" s="662" t="s">
        <v>2871</v>
      </c>
      <c r="G969" s="661" t="s">
        <v>1009</v>
      </c>
      <c r="H969" s="661" t="s">
        <v>1865</v>
      </c>
      <c r="I969" s="661" t="s">
        <v>1866</v>
      </c>
      <c r="J969" s="661" t="s">
        <v>1867</v>
      </c>
      <c r="K969" s="661"/>
      <c r="L969" s="663">
        <v>43.124624026739589</v>
      </c>
      <c r="M969" s="663">
        <v>172</v>
      </c>
      <c r="N969" s="664">
        <v>7417.4353325992088</v>
      </c>
    </row>
    <row r="970" spans="1:14" ht="14.4" customHeight="1" x14ac:dyDescent="0.3">
      <c r="A970" s="659" t="s">
        <v>561</v>
      </c>
      <c r="B970" s="660" t="s">
        <v>562</v>
      </c>
      <c r="C970" s="661" t="s">
        <v>578</v>
      </c>
      <c r="D970" s="662" t="s">
        <v>2867</v>
      </c>
      <c r="E970" s="661" t="s">
        <v>1860</v>
      </c>
      <c r="F970" s="662" t="s">
        <v>2871</v>
      </c>
      <c r="G970" s="661" t="s">
        <v>1009</v>
      </c>
      <c r="H970" s="661" t="s">
        <v>2800</v>
      </c>
      <c r="I970" s="661" t="s">
        <v>2801</v>
      </c>
      <c r="J970" s="661" t="s">
        <v>2802</v>
      </c>
      <c r="K970" s="661" t="s">
        <v>2803</v>
      </c>
      <c r="L970" s="663">
        <v>1834.9099999999999</v>
      </c>
      <c r="M970" s="663">
        <v>1</v>
      </c>
      <c r="N970" s="664">
        <v>1834.9099999999999</v>
      </c>
    </row>
    <row r="971" spans="1:14" ht="14.4" customHeight="1" x14ac:dyDescent="0.3">
      <c r="A971" s="659" t="s">
        <v>561</v>
      </c>
      <c r="B971" s="660" t="s">
        <v>562</v>
      </c>
      <c r="C971" s="661" t="s">
        <v>578</v>
      </c>
      <c r="D971" s="662" t="s">
        <v>2867</v>
      </c>
      <c r="E971" s="661" t="s">
        <v>1860</v>
      </c>
      <c r="F971" s="662" t="s">
        <v>2871</v>
      </c>
      <c r="G971" s="661" t="s">
        <v>1009</v>
      </c>
      <c r="H971" s="661" t="s">
        <v>2804</v>
      </c>
      <c r="I971" s="661" t="s">
        <v>2805</v>
      </c>
      <c r="J971" s="661" t="s">
        <v>2806</v>
      </c>
      <c r="K971" s="661" t="s">
        <v>2807</v>
      </c>
      <c r="L971" s="663">
        <v>2942.0277551047825</v>
      </c>
      <c r="M971" s="663">
        <v>5</v>
      </c>
      <c r="N971" s="664">
        <v>14710.138775523912</v>
      </c>
    </row>
    <row r="972" spans="1:14" ht="14.4" customHeight="1" x14ac:dyDescent="0.3">
      <c r="A972" s="659" t="s">
        <v>561</v>
      </c>
      <c r="B972" s="660" t="s">
        <v>562</v>
      </c>
      <c r="C972" s="661" t="s">
        <v>578</v>
      </c>
      <c r="D972" s="662" t="s">
        <v>2867</v>
      </c>
      <c r="E972" s="661" t="s">
        <v>2808</v>
      </c>
      <c r="F972" s="662" t="s">
        <v>2873</v>
      </c>
      <c r="G972" s="661"/>
      <c r="H972" s="661"/>
      <c r="I972" s="661" t="s">
        <v>2809</v>
      </c>
      <c r="J972" s="661" t="s">
        <v>2810</v>
      </c>
      <c r="K972" s="661"/>
      <c r="L972" s="663">
        <v>3842.0400000000004</v>
      </c>
      <c r="M972" s="663">
        <v>65</v>
      </c>
      <c r="N972" s="664">
        <v>249732.60000000003</v>
      </c>
    </row>
    <row r="973" spans="1:14" ht="14.4" customHeight="1" x14ac:dyDescent="0.3">
      <c r="A973" s="659" t="s">
        <v>561</v>
      </c>
      <c r="B973" s="660" t="s">
        <v>562</v>
      </c>
      <c r="C973" s="661" t="s">
        <v>578</v>
      </c>
      <c r="D973" s="662" t="s">
        <v>2867</v>
      </c>
      <c r="E973" s="661" t="s">
        <v>2808</v>
      </c>
      <c r="F973" s="662" t="s">
        <v>2873</v>
      </c>
      <c r="G973" s="661"/>
      <c r="H973" s="661"/>
      <c r="I973" s="661" t="s">
        <v>2811</v>
      </c>
      <c r="J973" s="661" t="s">
        <v>2812</v>
      </c>
      <c r="K973" s="661"/>
      <c r="L973" s="663">
        <v>0</v>
      </c>
      <c r="M973" s="663">
        <v>2</v>
      </c>
      <c r="N973" s="664">
        <v>0</v>
      </c>
    </row>
    <row r="974" spans="1:14" ht="14.4" customHeight="1" x14ac:dyDescent="0.3">
      <c r="A974" s="659" t="s">
        <v>561</v>
      </c>
      <c r="B974" s="660" t="s">
        <v>562</v>
      </c>
      <c r="C974" s="661" t="s">
        <v>578</v>
      </c>
      <c r="D974" s="662" t="s">
        <v>2867</v>
      </c>
      <c r="E974" s="661" t="s">
        <v>2808</v>
      </c>
      <c r="F974" s="662" t="s">
        <v>2873</v>
      </c>
      <c r="G974" s="661"/>
      <c r="H974" s="661"/>
      <c r="I974" s="661" t="s">
        <v>2813</v>
      </c>
      <c r="J974" s="661" t="s">
        <v>2814</v>
      </c>
      <c r="K974" s="661"/>
      <c r="L974" s="663">
        <v>3394.5704000000005</v>
      </c>
      <c r="M974" s="663">
        <v>25</v>
      </c>
      <c r="N974" s="664">
        <v>84864.260000000009</v>
      </c>
    </row>
    <row r="975" spans="1:14" ht="14.4" customHeight="1" x14ac:dyDescent="0.3">
      <c r="A975" s="659" t="s">
        <v>561</v>
      </c>
      <c r="B975" s="660" t="s">
        <v>562</v>
      </c>
      <c r="C975" s="661" t="s">
        <v>581</v>
      </c>
      <c r="D975" s="662" t="s">
        <v>2868</v>
      </c>
      <c r="E975" s="661" t="s">
        <v>584</v>
      </c>
      <c r="F975" s="662" t="s">
        <v>2869</v>
      </c>
      <c r="G975" s="661" t="s">
        <v>585</v>
      </c>
      <c r="H975" s="661" t="s">
        <v>586</v>
      </c>
      <c r="I975" s="661" t="s">
        <v>586</v>
      </c>
      <c r="J975" s="661" t="s">
        <v>587</v>
      </c>
      <c r="K975" s="661" t="s">
        <v>588</v>
      </c>
      <c r="L975" s="663">
        <v>187.18450374935054</v>
      </c>
      <c r="M975" s="663">
        <v>13</v>
      </c>
      <c r="N975" s="664">
        <v>2433.3985487415571</v>
      </c>
    </row>
    <row r="976" spans="1:14" ht="14.4" customHeight="1" x14ac:dyDescent="0.3">
      <c r="A976" s="659" t="s">
        <v>561</v>
      </c>
      <c r="B976" s="660" t="s">
        <v>562</v>
      </c>
      <c r="C976" s="661" t="s">
        <v>581</v>
      </c>
      <c r="D976" s="662" t="s">
        <v>2868</v>
      </c>
      <c r="E976" s="661" t="s">
        <v>584</v>
      </c>
      <c r="F976" s="662" t="s">
        <v>2869</v>
      </c>
      <c r="G976" s="661" t="s">
        <v>585</v>
      </c>
      <c r="H976" s="661" t="s">
        <v>1238</v>
      </c>
      <c r="I976" s="661" t="s">
        <v>1239</v>
      </c>
      <c r="J976" s="661" t="s">
        <v>1240</v>
      </c>
      <c r="K976" s="661" t="s">
        <v>1241</v>
      </c>
      <c r="L976" s="663">
        <v>89.545421938406591</v>
      </c>
      <c r="M976" s="663">
        <v>40</v>
      </c>
      <c r="N976" s="664">
        <v>3581.8168775362637</v>
      </c>
    </row>
    <row r="977" spans="1:14" ht="14.4" customHeight="1" x14ac:dyDescent="0.3">
      <c r="A977" s="659" t="s">
        <v>561</v>
      </c>
      <c r="B977" s="660" t="s">
        <v>562</v>
      </c>
      <c r="C977" s="661" t="s">
        <v>581</v>
      </c>
      <c r="D977" s="662" t="s">
        <v>2868</v>
      </c>
      <c r="E977" s="661" t="s">
        <v>584</v>
      </c>
      <c r="F977" s="662" t="s">
        <v>2869</v>
      </c>
      <c r="G977" s="661" t="s">
        <v>585</v>
      </c>
      <c r="H977" s="661" t="s">
        <v>602</v>
      </c>
      <c r="I977" s="661" t="s">
        <v>603</v>
      </c>
      <c r="J977" s="661" t="s">
        <v>604</v>
      </c>
      <c r="K977" s="661" t="s">
        <v>605</v>
      </c>
      <c r="L977" s="663">
        <v>170.17506148961698</v>
      </c>
      <c r="M977" s="663">
        <v>42</v>
      </c>
      <c r="N977" s="664">
        <v>7147.3525825639135</v>
      </c>
    </row>
    <row r="978" spans="1:14" ht="14.4" customHeight="1" x14ac:dyDescent="0.3">
      <c r="A978" s="659" t="s">
        <v>561</v>
      </c>
      <c r="B978" s="660" t="s">
        <v>562</v>
      </c>
      <c r="C978" s="661" t="s">
        <v>581</v>
      </c>
      <c r="D978" s="662" t="s">
        <v>2868</v>
      </c>
      <c r="E978" s="661" t="s">
        <v>584</v>
      </c>
      <c r="F978" s="662" t="s">
        <v>2869</v>
      </c>
      <c r="G978" s="661" t="s">
        <v>585</v>
      </c>
      <c r="H978" s="661" t="s">
        <v>614</v>
      </c>
      <c r="I978" s="661" t="s">
        <v>615</v>
      </c>
      <c r="J978" s="661" t="s">
        <v>616</v>
      </c>
      <c r="K978" s="661" t="s">
        <v>617</v>
      </c>
      <c r="L978" s="663">
        <v>58.969999999999985</v>
      </c>
      <c r="M978" s="663">
        <v>2</v>
      </c>
      <c r="N978" s="664">
        <v>117.93999999999997</v>
      </c>
    </row>
    <row r="979" spans="1:14" ht="14.4" customHeight="1" x14ac:dyDescent="0.3">
      <c r="A979" s="659" t="s">
        <v>561</v>
      </c>
      <c r="B979" s="660" t="s">
        <v>562</v>
      </c>
      <c r="C979" s="661" t="s">
        <v>581</v>
      </c>
      <c r="D979" s="662" t="s">
        <v>2868</v>
      </c>
      <c r="E979" s="661" t="s">
        <v>584</v>
      </c>
      <c r="F979" s="662" t="s">
        <v>2869</v>
      </c>
      <c r="G979" s="661" t="s">
        <v>585</v>
      </c>
      <c r="H979" s="661" t="s">
        <v>783</v>
      </c>
      <c r="I979" s="661" t="s">
        <v>784</v>
      </c>
      <c r="J979" s="661" t="s">
        <v>785</v>
      </c>
      <c r="K979" s="661" t="s">
        <v>786</v>
      </c>
      <c r="L979" s="663">
        <v>80.288999999999987</v>
      </c>
      <c r="M979" s="663">
        <v>5</v>
      </c>
      <c r="N979" s="664">
        <v>401.44499999999994</v>
      </c>
    </row>
    <row r="980" spans="1:14" ht="14.4" customHeight="1" x14ac:dyDescent="0.3">
      <c r="A980" s="659" t="s">
        <v>561</v>
      </c>
      <c r="B980" s="660" t="s">
        <v>562</v>
      </c>
      <c r="C980" s="661" t="s">
        <v>581</v>
      </c>
      <c r="D980" s="662" t="s">
        <v>2868</v>
      </c>
      <c r="E980" s="661" t="s">
        <v>584</v>
      </c>
      <c r="F980" s="662" t="s">
        <v>2869</v>
      </c>
      <c r="G980" s="661" t="s">
        <v>585</v>
      </c>
      <c r="H980" s="661" t="s">
        <v>2076</v>
      </c>
      <c r="I980" s="661" t="s">
        <v>237</v>
      </c>
      <c r="J980" s="661" t="s">
        <v>2077</v>
      </c>
      <c r="K980" s="661" t="s">
        <v>2078</v>
      </c>
      <c r="L980" s="663">
        <v>181.63890285611305</v>
      </c>
      <c r="M980" s="663">
        <v>110</v>
      </c>
      <c r="N980" s="664">
        <v>19980.279314172436</v>
      </c>
    </row>
    <row r="981" spans="1:14" ht="14.4" customHeight="1" x14ac:dyDescent="0.3">
      <c r="A981" s="659" t="s">
        <v>561</v>
      </c>
      <c r="B981" s="660" t="s">
        <v>562</v>
      </c>
      <c r="C981" s="661" t="s">
        <v>581</v>
      </c>
      <c r="D981" s="662" t="s">
        <v>2868</v>
      </c>
      <c r="E981" s="661" t="s">
        <v>584</v>
      </c>
      <c r="F981" s="662" t="s">
        <v>2869</v>
      </c>
      <c r="G981" s="661" t="s">
        <v>585</v>
      </c>
      <c r="H981" s="661" t="s">
        <v>2081</v>
      </c>
      <c r="I981" s="661" t="s">
        <v>237</v>
      </c>
      <c r="J981" s="661" t="s">
        <v>2082</v>
      </c>
      <c r="K981" s="661"/>
      <c r="L981" s="663">
        <v>35.651899163776697</v>
      </c>
      <c r="M981" s="663">
        <v>16</v>
      </c>
      <c r="N981" s="664">
        <v>570.43038662042716</v>
      </c>
    </row>
    <row r="982" spans="1:14" ht="14.4" customHeight="1" x14ac:dyDescent="0.3">
      <c r="A982" s="659" t="s">
        <v>561</v>
      </c>
      <c r="B982" s="660" t="s">
        <v>562</v>
      </c>
      <c r="C982" s="661" t="s">
        <v>581</v>
      </c>
      <c r="D982" s="662" t="s">
        <v>2868</v>
      </c>
      <c r="E982" s="661" t="s">
        <v>584</v>
      </c>
      <c r="F982" s="662" t="s">
        <v>2869</v>
      </c>
      <c r="G982" s="661" t="s">
        <v>585</v>
      </c>
      <c r="H982" s="661" t="s">
        <v>871</v>
      </c>
      <c r="I982" s="661" t="s">
        <v>872</v>
      </c>
      <c r="J982" s="661" t="s">
        <v>873</v>
      </c>
      <c r="K982" s="661" t="s">
        <v>620</v>
      </c>
      <c r="L982" s="663">
        <v>41.525024546082449</v>
      </c>
      <c r="M982" s="663">
        <v>4</v>
      </c>
      <c r="N982" s="664">
        <v>166.1000981843298</v>
      </c>
    </row>
    <row r="983" spans="1:14" ht="14.4" customHeight="1" x14ac:dyDescent="0.3">
      <c r="A983" s="659" t="s">
        <v>561</v>
      </c>
      <c r="B983" s="660" t="s">
        <v>562</v>
      </c>
      <c r="C983" s="661" t="s">
        <v>581</v>
      </c>
      <c r="D983" s="662" t="s">
        <v>2868</v>
      </c>
      <c r="E983" s="661" t="s">
        <v>584</v>
      </c>
      <c r="F983" s="662" t="s">
        <v>2869</v>
      </c>
      <c r="G983" s="661" t="s">
        <v>585</v>
      </c>
      <c r="H983" s="661" t="s">
        <v>2815</v>
      </c>
      <c r="I983" s="661" t="s">
        <v>2816</v>
      </c>
      <c r="J983" s="661" t="s">
        <v>2205</v>
      </c>
      <c r="K983" s="661" t="s">
        <v>2817</v>
      </c>
      <c r="L983" s="663">
        <v>555.41999999999996</v>
      </c>
      <c r="M983" s="663">
        <v>1</v>
      </c>
      <c r="N983" s="664">
        <v>555.41999999999996</v>
      </c>
    </row>
    <row r="984" spans="1:14" ht="14.4" customHeight="1" x14ac:dyDescent="0.3">
      <c r="A984" s="659" t="s">
        <v>561</v>
      </c>
      <c r="B984" s="660" t="s">
        <v>562</v>
      </c>
      <c r="C984" s="661" t="s">
        <v>581</v>
      </c>
      <c r="D984" s="662" t="s">
        <v>2868</v>
      </c>
      <c r="E984" s="661" t="s">
        <v>584</v>
      </c>
      <c r="F984" s="662" t="s">
        <v>2869</v>
      </c>
      <c r="G984" s="661" t="s">
        <v>585</v>
      </c>
      <c r="H984" s="661" t="s">
        <v>2258</v>
      </c>
      <c r="I984" s="661" t="s">
        <v>2259</v>
      </c>
      <c r="J984" s="661" t="s">
        <v>2260</v>
      </c>
      <c r="K984" s="661" t="s">
        <v>916</v>
      </c>
      <c r="L984" s="663">
        <v>38.939227123301265</v>
      </c>
      <c r="M984" s="663">
        <v>247</v>
      </c>
      <c r="N984" s="664">
        <v>9617.9890994554116</v>
      </c>
    </row>
    <row r="985" spans="1:14" ht="14.4" customHeight="1" x14ac:dyDescent="0.3">
      <c r="A985" s="659" t="s">
        <v>561</v>
      </c>
      <c r="B985" s="660" t="s">
        <v>562</v>
      </c>
      <c r="C985" s="661" t="s">
        <v>581</v>
      </c>
      <c r="D985" s="662" t="s">
        <v>2868</v>
      </c>
      <c r="E985" s="661" t="s">
        <v>584</v>
      </c>
      <c r="F985" s="662" t="s">
        <v>2869</v>
      </c>
      <c r="G985" s="661" t="s">
        <v>585</v>
      </c>
      <c r="H985" s="661" t="s">
        <v>2818</v>
      </c>
      <c r="I985" s="661" t="s">
        <v>237</v>
      </c>
      <c r="J985" s="661" t="s">
        <v>2819</v>
      </c>
      <c r="K985" s="661" t="s">
        <v>2820</v>
      </c>
      <c r="L985" s="663">
        <v>81.876595806783229</v>
      </c>
      <c r="M985" s="663">
        <v>9</v>
      </c>
      <c r="N985" s="664">
        <v>736.88936226104909</v>
      </c>
    </row>
    <row r="986" spans="1:14" ht="14.4" customHeight="1" x14ac:dyDescent="0.3">
      <c r="A986" s="659" t="s">
        <v>561</v>
      </c>
      <c r="B986" s="660" t="s">
        <v>562</v>
      </c>
      <c r="C986" s="661" t="s">
        <v>581</v>
      </c>
      <c r="D986" s="662" t="s">
        <v>2868</v>
      </c>
      <c r="E986" s="661" t="s">
        <v>584</v>
      </c>
      <c r="F986" s="662" t="s">
        <v>2869</v>
      </c>
      <c r="G986" s="661" t="s">
        <v>585</v>
      </c>
      <c r="H986" s="661" t="s">
        <v>2821</v>
      </c>
      <c r="I986" s="661" t="s">
        <v>2822</v>
      </c>
      <c r="J986" s="661" t="s">
        <v>2205</v>
      </c>
      <c r="K986" s="661" t="s">
        <v>655</v>
      </c>
      <c r="L986" s="663">
        <v>210.45</v>
      </c>
      <c r="M986" s="663">
        <v>216</v>
      </c>
      <c r="N986" s="664">
        <v>45457.2</v>
      </c>
    </row>
    <row r="987" spans="1:14" ht="14.4" customHeight="1" x14ac:dyDescent="0.3">
      <c r="A987" s="659" t="s">
        <v>561</v>
      </c>
      <c r="B987" s="660" t="s">
        <v>562</v>
      </c>
      <c r="C987" s="661" t="s">
        <v>581</v>
      </c>
      <c r="D987" s="662" t="s">
        <v>2868</v>
      </c>
      <c r="E987" s="661" t="s">
        <v>584</v>
      </c>
      <c r="F987" s="662" t="s">
        <v>2869</v>
      </c>
      <c r="G987" s="661" t="s">
        <v>585</v>
      </c>
      <c r="H987" s="661" t="s">
        <v>942</v>
      </c>
      <c r="I987" s="661" t="s">
        <v>943</v>
      </c>
      <c r="J987" s="661" t="s">
        <v>944</v>
      </c>
      <c r="K987" s="661"/>
      <c r="L987" s="663">
        <v>264.47665087132953</v>
      </c>
      <c r="M987" s="663">
        <v>2</v>
      </c>
      <c r="N987" s="664">
        <v>528.95330174265905</v>
      </c>
    </row>
    <row r="988" spans="1:14" ht="14.4" customHeight="1" x14ac:dyDescent="0.3">
      <c r="A988" s="659" t="s">
        <v>561</v>
      </c>
      <c r="B988" s="660" t="s">
        <v>562</v>
      </c>
      <c r="C988" s="661" t="s">
        <v>581</v>
      </c>
      <c r="D988" s="662" t="s">
        <v>2868</v>
      </c>
      <c r="E988" s="661" t="s">
        <v>584</v>
      </c>
      <c r="F988" s="662" t="s">
        <v>2869</v>
      </c>
      <c r="G988" s="661" t="s">
        <v>585</v>
      </c>
      <c r="H988" s="661" t="s">
        <v>1875</v>
      </c>
      <c r="I988" s="661" t="s">
        <v>1876</v>
      </c>
      <c r="J988" s="661" t="s">
        <v>1877</v>
      </c>
      <c r="K988" s="661" t="s">
        <v>1878</v>
      </c>
      <c r="L988" s="663">
        <v>291.70712978773611</v>
      </c>
      <c r="M988" s="663">
        <v>28</v>
      </c>
      <c r="N988" s="664">
        <v>8167.7996340566106</v>
      </c>
    </row>
    <row r="989" spans="1:14" ht="14.4" customHeight="1" x14ac:dyDescent="0.3">
      <c r="A989" s="659" t="s">
        <v>561</v>
      </c>
      <c r="B989" s="660" t="s">
        <v>562</v>
      </c>
      <c r="C989" s="661" t="s">
        <v>581</v>
      </c>
      <c r="D989" s="662" t="s">
        <v>2868</v>
      </c>
      <c r="E989" s="661" t="s">
        <v>584</v>
      </c>
      <c r="F989" s="662" t="s">
        <v>2869</v>
      </c>
      <c r="G989" s="661" t="s">
        <v>585</v>
      </c>
      <c r="H989" s="661" t="s">
        <v>2823</v>
      </c>
      <c r="I989" s="661" t="s">
        <v>237</v>
      </c>
      <c r="J989" s="661" t="s">
        <v>2824</v>
      </c>
      <c r="K989" s="661"/>
      <c r="L989" s="663">
        <v>172.28908904873671</v>
      </c>
      <c r="M989" s="663">
        <v>37</v>
      </c>
      <c r="N989" s="664">
        <v>6374.6962948032588</v>
      </c>
    </row>
    <row r="990" spans="1:14" ht="14.4" customHeight="1" x14ac:dyDescent="0.3">
      <c r="A990" s="659" t="s">
        <v>561</v>
      </c>
      <c r="B990" s="660" t="s">
        <v>562</v>
      </c>
      <c r="C990" s="661" t="s">
        <v>581</v>
      </c>
      <c r="D990" s="662" t="s">
        <v>2868</v>
      </c>
      <c r="E990" s="661" t="s">
        <v>584</v>
      </c>
      <c r="F990" s="662" t="s">
        <v>2869</v>
      </c>
      <c r="G990" s="661" t="s">
        <v>585</v>
      </c>
      <c r="H990" s="661" t="s">
        <v>2350</v>
      </c>
      <c r="I990" s="661" t="s">
        <v>2351</v>
      </c>
      <c r="J990" s="661" t="s">
        <v>2352</v>
      </c>
      <c r="K990" s="661"/>
      <c r="L990" s="663">
        <v>101.46449116323093</v>
      </c>
      <c r="M990" s="663">
        <v>4</v>
      </c>
      <c r="N990" s="664">
        <v>405.85796465292373</v>
      </c>
    </row>
    <row r="991" spans="1:14" ht="14.4" customHeight="1" x14ac:dyDescent="0.3">
      <c r="A991" s="659" t="s">
        <v>561</v>
      </c>
      <c r="B991" s="660" t="s">
        <v>562</v>
      </c>
      <c r="C991" s="661" t="s">
        <v>581</v>
      </c>
      <c r="D991" s="662" t="s">
        <v>2868</v>
      </c>
      <c r="E991" s="661" t="s">
        <v>584</v>
      </c>
      <c r="F991" s="662" t="s">
        <v>2869</v>
      </c>
      <c r="G991" s="661" t="s">
        <v>585</v>
      </c>
      <c r="H991" s="661" t="s">
        <v>2825</v>
      </c>
      <c r="I991" s="661" t="s">
        <v>2826</v>
      </c>
      <c r="J991" s="661" t="s">
        <v>2827</v>
      </c>
      <c r="K991" s="661" t="s">
        <v>2828</v>
      </c>
      <c r="L991" s="663">
        <v>8516.9666432886534</v>
      </c>
      <c r="M991" s="663">
        <v>3</v>
      </c>
      <c r="N991" s="664">
        <v>25550.899929865962</v>
      </c>
    </row>
    <row r="992" spans="1:14" ht="14.4" customHeight="1" x14ac:dyDescent="0.3">
      <c r="A992" s="659" t="s">
        <v>561</v>
      </c>
      <c r="B992" s="660" t="s">
        <v>562</v>
      </c>
      <c r="C992" s="661" t="s">
        <v>581</v>
      </c>
      <c r="D992" s="662" t="s">
        <v>2868</v>
      </c>
      <c r="E992" s="661" t="s">
        <v>584</v>
      </c>
      <c r="F992" s="662" t="s">
        <v>2869</v>
      </c>
      <c r="G992" s="661" t="s">
        <v>585</v>
      </c>
      <c r="H992" s="661" t="s">
        <v>2829</v>
      </c>
      <c r="I992" s="661" t="s">
        <v>2830</v>
      </c>
      <c r="J992" s="661" t="s">
        <v>2827</v>
      </c>
      <c r="K992" s="661" t="s">
        <v>2831</v>
      </c>
      <c r="L992" s="663">
        <v>1504.9439588130776</v>
      </c>
      <c r="M992" s="663">
        <v>38</v>
      </c>
      <c r="N992" s="664">
        <v>57187.870434896948</v>
      </c>
    </row>
    <row r="993" spans="1:14" ht="14.4" customHeight="1" x14ac:dyDescent="0.3">
      <c r="A993" s="659" t="s">
        <v>561</v>
      </c>
      <c r="B993" s="660" t="s">
        <v>562</v>
      </c>
      <c r="C993" s="661" t="s">
        <v>581</v>
      </c>
      <c r="D993" s="662" t="s">
        <v>2868</v>
      </c>
      <c r="E993" s="661" t="s">
        <v>584</v>
      </c>
      <c r="F993" s="662" t="s">
        <v>2869</v>
      </c>
      <c r="G993" s="661" t="s">
        <v>585</v>
      </c>
      <c r="H993" s="661" t="s">
        <v>2832</v>
      </c>
      <c r="I993" s="661" t="s">
        <v>2832</v>
      </c>
      <c r="J993" s="661" t="s">
        <v>2833</v>
      </c>
      <c r="K993" s="661" t="s">
        <v>2834</v>
      </c>
      <c r="L993" s="663">
        <v>2071.0174744795227</v>
      </c>
      <c r="M993" s="663">
        <v>2</v>
      </c>
      <c r="N993" s="664">
        <v>4142.0349489590453</v>
      </c>
    </row>
    <row r="994" spans="1:14" ht="14.4" customHeight="1" x14ac:dyDescent="0.3">
      <c r="A994" s="659" t="s">
        <v>561</v>
      </c>
      <c r="B994" s="660" t="s">
        <v>562</v>
      </c>
      <c r="C994" s="661" t="s">
        <v>581</v>
      </c>
      <c r="D994" s="662" t="s">
        <v>2868</v>
      </c>
      <c r="E994" s="661" t="s">
        <v>584</v>
      </c>
      <c r="F994" s="662" t="s">
        <v>2869</v>
      </c>
      <c r="G994" s="661" t="s">
        <v>585</v>
      </c>
      <c r="H994" s="661" t="s">
        <v>2835</v>
      </c>
      <c r="I994" s="661" t="s">
        <v>2836</v>
      </c>
      <c r="J994" s="661" t="s">
        <v>2837</v>
      </c>
      <c r="K994" s="661" t="s">
        <v>655</v>
      </c>
      <c r="L994" s="663">
        <v>257.70000005016215</v>
      </c>
      <c r="M994" s="663">
        <v>141</v>
      </c>
      <c r="N994" s="664">
        <v>36335.700007072861</v>
      </c>
    </row>
    <row r="995" spans="1:14" ht="14.4" customHeight="1" x14ac:dyDescent="0.3">
      <c r="A995" s="659" t="s">
        <v>561</v>
      </c>
      <c r="B995" s="660" t="s">
        <v>562</v>
      </c>
      <c r="C995" s="661" t="s">
        <v>581</v>
      </c>
      <c r="D995" s="662" t="s">
        <v>2868</v>
      </c>
      <c r="E995" s="661" t="s">
        <v>584</v>
      </c>
      <c r="F995" s="662" t="s">
        <v>2869</v>
      </c>
      <c r="G995" s="661" t="s">
        <v>585</v>
      </c>
      <c r="H995" s="661" t="s">
        <v>1589</v>
      </c>
      <c r="I995" s="661" t="s">
        <v>237</v>
      </c>
      <c r="J995" s="661" t="s">
        <v>1590</v>
      </c>
      <c r="K995" s="661"/>
      <c r="L995" s="663">
        <v>70.542427990711545</v>
      </c>
      <c r="M995" s="663">
        <v>705</v>
      </c>
      <c r="N995" s="664">
        <v>49732.411733451641</v>
      </c>
    </row>
    <row r="996" spans="1:14" ht="14.4" customHeight="1" x14ac:dyDescent="0.3">
      <c r="A996" s="659" t="s">
        <v>561</v>
      </c>
      <c r="B996" s="660" t="s">
        <v>562</v>
      </c>
      <c r="C996" s="661" t="s">
        <v>581</v>
      </c>
      <c r="D996" s="662" t="s">
        <v>2868</v>
      </c>
      <c r="E996" s="661" t="s">
        <v>584</v>
      </c>
      <c r="F996" s="662" t="s">
        <v>2869</v>
      </c>
      <c r="G996" s="661" t="s">
        <v>585</v>
      </c>
      <c r="H996" s="661" t="s">
        <v>2838</v>
      </c>
      <c r="I996" s="661" t="s">
        <v>2839</v>
      </c>
      <c r="J996" s="661" t="s">
        <v>2840</v>
      </c>
      <c r="K996" s="661" t="s">
        <v>2110</v>
      </c>
      <c r="L996" s="663">
        <v>52.878552461861773</v>
      </c>
      <c r="M996" s="663">
        <v>36</v>
      </c>
      <c r="N996" s="664">
        <v>1903.6278886270238</v>
      </c>
    </row>
    <row r="997" spans="1:14" ht="14.4" customHeight="1" x14ac:dyDescent="0.3">
      <c r="A997" s="659" t="s">
        <v>561</v>
      </c>
      <c r="B997" s="660" t="s">
        <v>562</v>
      </c>
      <c r="C997" s="661" t="s">
        <v>581</v>
      </c>
      <c r="D997" s="662" t="s">
        <v>2868</v>
      </c>
      <c r="E997" s="661" t="s">
        <v>584</v>
      </c>
      <c r="F997" s="662" t="s">
        <v>2869</v>
      </c>
      <c r="G997" s="661" t="s">
        <v>585</v>
      </c>
      <c r="H997" s="661" t="s">
        <v>2841</v>
      </c>
      <c r="I997" s="661" t="s">
        <v>237</v>
      </c>
      <c r="J997" s="661" t="s">
        <v>2842</v>
      </c>
      <c r="K997" s="661"/>
      <c r="L997" s="663">
        <v>117.24676700653399</v>
      </c>
      <c r="M997" s="663">
        <v>35</v>
      </c>
      <c r="N997" s="664">
        <v>4103.6368452286897</v>
      </c>
    </row>
    <row r="998" spans="1:14" ht="14.4" customHeight="1" x14ac:dyDescent="0.3">
      <c r="A998" s="659" t="s">
        <v>561</v>
      </c>
      <c r="B998" s="660" t="s">
        <v>562</v>
      </c>
      <c r="C998" s="661" t="s">
        <v>581</v>
      </c>
      <c r="D998" s="662" t="s">
        <v>2868</v>
      </c>
      <c r="E998" s="661" t="s">
        <v>584</v>
      </c>
      <c r="F998" s="662" t="s">
        <v>2869</v>
      </c>
      <c r="G998" s="661" t="s">
        <v>585</v>
      </c>
      <c r="H998" s="661" t="s">
        <v>2843</v>
      </c>
      <c r="I998" s="661" t="s">
        <v>2844</v>
      </c>
      <c r="J998" s="661" t="s">
        <v>2845</v>
      </c>
      <c r="K998" s="661"/>
      <c r="L998" s="663">
        <v>2261.8099981386895</v>
      </c>
      <c r="M998" s="663">
        <v>5</v>
      </c>
      <c r="N998" s="664">
        <v>11309.049990693447</v>
      </c>
    </row>
    <row r="999" spans="1:14" ht="14.4" customHeight="1" x14ac:dyDescent="0.3">
      <c r="A999" s="659" t="s">
        <v>561</v>
      </c>
      <c r="B999" s="660" t="s">
        <v>562</v>
      </c>
      <c r="C999" s="661" t="s">
        <v>581</v>
      </c>
      <c r="D999" s="662" t="s">
        <v>2868</v>
      </c>
      <c r="E999" s="661" t="s">
        <v>584</v>
      </c>
      <c r="F999" s="662" t="s">
        <v>2869</v>
      </c>
      <c r="G999" s="661" t="s">
        <v>585</v>
      </c>
      <c r="H999" s="661" t="s">
        <v>2846</v>
      </c>
      <c r="I999" s="661" t="s">
        <v>2847</v>
      </c>
      <c r="J999" s="661" t="s">
        <v>2848</v>
      </c>
      <c r="K999" s="661"/>
      <c r="L999" s="663">
        <v>4524.8399917252846</v>
      </c>
      <c r="M999" s="663">
        <v>9</v>
      </c>
      <c r="N999" s="664">
        <v>40723.559925527559</v>
      </c>
    </row>
    <row r="1000" spans="1:14" ht="14.4" customHeight="1" x14ac:dyDescent="0.3">
      <c r="A1000" s="659" t="s">
        <v>561</v>
      </c>
      <c r="B1000" s="660" t="s">
        <v>562</v>
      </c>
      <c r="C1000" s="661" t="s">
        <v>581</v>
      </c>
      <c r="D1000" s="662" t="s">
        <v>2868</v>
      </c>
      <c r="E1000" s="661" t="s">
        <v>584</v>
      </c>
      <c r="F1000" s="662" t="s">
        <v>2869</v>
      </c>
      <c r="G1000" s="661" t="s">
        <v>585</v>
      </c>
      <c r="H1000" s="661" t="s">
        <v>2849</v>
      </c>
      <c r="I1000" s="661" t="s">
        <v>237</v>
      </c>
      <c r="J1000" s="661" t="s">
        <v>2850</v>
      </c>
      <c r="K1000" s="661" t="s">
        <v>2851</v>
      </c>
      <c r="L1000" s="663">
        <v>202.4</v>
      </c>
      <c r="M1000" s="663">
        <v>2</v>
      </c>
      <c r="N1000" s="664">
        <v>404.8</v>
      </c>
    </row>
    <row r="1001" spans="1:14" ht="14.4" customHeight="1" x14ac:dyDescent="0.3">
      <c r="A1001" s="659" t="s">
        <v>561</v>
      </c>
      <c r="B1001" s="660" t="s">
        <v>562</v>
      </c>
      <c r="C1001" s="661" t="s">
        <v>581</v>
      </c>
      <c r="D1001" s="662" t="s">
        <v>2868</v>
      </c>
      <c r="E1001" s="661" t="s">
        <v>584</v>
      </c>
      <c r="F1001" s="662" t="s">
        <v>2869</v>
      </c>
      <c r="G1001" s="661" t="s">
        <v>585</v>
      </c>
      <c r="H1001" s="661" t="s">
        <v>2852</v>
      </c>
      <c r="I1001" s="661" t="s">
        <v>237</v>
      </c>
      <c r="J1001" s="661" t="s">
        <v>2853</v>
      </c>
      <c r="K1001" s="661"/>
      <c r="L1001" s="663">
        <v>637.47027904111451</v>
      </c>
      <c r="M1001" s="663">
        <v>51</v>
      </c>
      <c r="N1001" s="664">
        <v>32510.984231096842</v>
      </c>
    </row>
    <row r="1002" spans="1:14" ht="14.4" customHeight="1" x14ac:dyDescent="0.3">
      <c r="A1002" s="659" t="s">
        <v>561</v>
      </c>
      <c r="B1002" s="660" t="s">
        <v>562</v>
      </c>
      <c r="C1002" s="661" t="s">
        <v>581</v>
      </c>
      <c r="D1002" s="662" t="s">
        <v>2868</v>
      </c>
      <c r="E1002" s="661" t="s">
        <v>584</v>
      </c>
      <c r="F1002" s="662" t="s">
        <v>2869</v>
      </c>
      <c r="G1002" s="661" t="s">
        <v>585</v>
      </c>
      <c r="H1002" s="661" t="s">
        <v>996</v>
      </c>
      <c r="I1002" s="661" t="s">
        <v>996</v>
      </c>
      <c r="J1002" s="661" t="s">
        <v>616</v>
      </c>
      <c r="K1002" s="661" t="s">
        <v>997</v>
      </c>
      <c r="L1002" s="663">
        <v>59.72542285238417</v>
      </c>
      <c r="M1002" s="663">
        <v>11</v>
      </c>
      <c r="N1002" s="664">
        <v>656.97965137622589</v>
      </c>
    </row>
    <row r="1003" spans="1:14" ht="14.4" customHeight="1" x14ac:dyDescent="0.3">
      <c r="A1003" s="659" t="s">
        <v>561</v>
      </c>
      <c r="B1003" s="660" t="s">
        <v>562</v>
      </c>
      <c r="C1003" s="661" t="s">
        <v>581</v>
      </c>
      <c r="D1003" s="662" t="s">
        <v>2868</v>
      </c>
      <c r="E1003" s="661" t="s">
        <v>584</v>
      </c>
      <c r="F1003" s="662" t="s">
        <v>2869</v>
      </c>
      <c r="G1003" s="661" t="s">
        <v>585</v>
      </c>
      <c r="H1003" s="661" t="s">
        <v>2854</v>
      </c>
      <c r="I1003" s="661" t="s">
        <v>237</v>
      </c>
      <c r="J1003" s="661" t="s">
        <v>2855</v>
      </c>
      <c r="K1003" s="661" t="s">
        <v>2820</v>
      </c>
      <c r="L1003" s="663">
        <v>60.983927406308737</v>
      </c>
      <c r="M1003" s="663">
        <v>2</v>
      </c>
      <c r="N1003" s="664">
        <v>121.96785481261747</v>
      </c>
    </row>
    <row r="1004" spans="1:14" ht="14.4" customHeight="1" x14ac:dyDescent="0.3">
      <c r="A1004" s="659" t="s">
        <v>561</v>
      </c>
      <c r="B1004" s="660" t="s">
        <v>562</v>
      </c>
      <c r="C1004" s="661" t="s">
        <v>581</v>
      </c>
      <c r="D1004" s="662" t="s">
        <v>2868</v>
      </c>
      <c r="E1004" s="661" t="s">
        <v>584</v>
      </c>
      <c r="F1004" s="662" t="s">
        <v>2869</v>
      </c>
      <c r="G1004" s="661" t="s">
        <v>585</v>
      </c>
      <c r="H1004" s="661" t="s">
        <v>2856</v>
      </c>
      <c r="I1004" s="661" t="s">
        <v>2856</v>
      </c>
      <c r="J1004" s="661" t="s">
        <v>2857</v>
      </c>
      <c r="K1004" s="661" t="s">
        <v>2858</v>
      </c>
      <c r="L1004" s="663">
        <v>2360.7085679047264</v>
      </c>
      <c r="M1004" s="663">
        <v>205</v>
      </c>
      <c r="N1004" s="664">
        <v>483945.25642046891</v>
      </c>
    </row>
    <row r="1005" spans="1:14" ht="14.4" customHeight="1" x14ac:dyDescent="0.3">
      <c r="A1005" s="659" t="s">
        <v>561</v>
      </c>
      <c r="B1005" s="660" t="s">
        <v>562</v>
      </c>
      <c r="C1005" s="661" t="s">
        <v>581</v>
      </c>
      <c r="D1005" s="662" t="s">
        <v>2868</v>
      </c>
      <c r="E1005" s="661" t="s">
        <v>584</v>
      </c>
      <c r="F1005" s="662" t="s">
        <v>2869</v>
      </c>
      <c r="G1005" s="661" t="s">
        <v>585</v>
      </c>
      <c r="H1005" s="661" t="s">
        <v>2859</v>
      </c>
      <c r="I1005" s="661" t="s">
        <v>2859</v>
      </c>
      <c r="J1005" s="661" t="s">
        <v>2857</v>
      </c>
      <c r="K1005" s="661" t="s">
        <v>2860</v>
      </c>
      <c r="L1005" s="663">
        <v>4408.5711792943957</v>
      </c>
      <c r="M1005" s="663">
        <v>96</v>
      </c>
      <c r="N1005" s="664">
        <v>423222.83321226202</v>
      </c>
    </row>
    <row r="1006" spans="1:14" ht="14.4" customHeight="1" x14ac:dyDescent="0.3">
      <c r="A1006" s="659" t="s">
        <v>561</v>
      </c>
      <c r="B1006" s="660" t="s">
        <v>562</v>
      </c>
      <c r="C1006" s="661" t="s">
        <v>581</v>
      </c>
      <c r="D1006" s="662" t="s">
        <v>2868</v>
      </c>
      <c r="E1006" s="661" t="s">
        <v>2861</v>
      </c>
      <c r="F1006" s="662" t="s">
        <v>2874</v>
      </c>
      <c r="G1006" s="661" t="s">
        <v>585</v>
      </c>
      <c r="H1006" s="661" t="s">
        <v>2862</v>
      </c>
      <c r="I1006" s="661" t="s">
        <v>237</v>
      </c>
      <c r="J1006" s="661" t="s">
        <v>2863</v>
      </c>
      <c r="K1006" s="661"/>
      <c r="L1006" s="663">
        <v>9252.6650000000009</v>
      </c>
      <c r="M1006" s="663">
        <v>2</v>
      </c>
      <c r="N1006" s="664">
        <v>18505.330000000002</v>
      </c>
    </row>
    <row r="1007" spans="1:14" ht="14.4" customHeight="1" thickBot="1" x14ac:dyDescent="0.35">
      <c r="A1007" s="665" t="s">
        <v>561</v>
      </c>
      <c r="B1007" s="666" t="s">
        <v>562</v>
      </c>
      <c r="C1007" s="667" t="s">
        <v>581</v>
      </c>
      <c r="D1007" s="668" t="s">
        <v>2868</v>
      </c>
      <c r="E1007" s="667" t="s">
        <v>1113</v>
      </c>
      <c r="F1007" s="668" t="s">
        <v>2870</v>
      </c>
      <c r="G1007" s="667" t="s">
        <v>585</v>
      </c>
      <c r="H1007" s="667" t="s">
        <v>1123</v>
      </c>
      <c r="I1007" s="667" t="s">
        <v>1124</v>
      </c>
      <c r="J1007" s="667" t="s">
        <v>1125</v>
      </c>
      <c r="K1007" s="667" t="s">
        <v>1126</v>
      </c>
      <c r="L1007" s="669">
        <v>40.490815207433762</v>
      </c>
      <c r="M1007" s="669">
        <v>25</v>
      </c>
      <c r="N1007" s="670">
        <v>1012.270380185844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2875</v>
      </c>
      <c r="B5" s="657">
        <v>6019.4440354085846</v>
      </c>
      <c r="C5" s="675">
        <v>4.6671511071501521E-3</v>
      </c>
      <c r="D5" s="657">
        <v>1283727.5337701091</v>
      </c>
      <c r="E5" s="675">
        <v>0.9953328488928499</v>
      </c>
      <c r="F5" s="658">
        <v>1289746.9778055176</v>
      </c>
    </row>
    <row r="6" spans="1:6" ht="14.4" customHeight="1" x14ac:dyDescent="0.3">
      <c r="A6" s="686" t="s">
        <v>2876</v>
      </c>
      <c r="B6" s="663">
        <v>2648.255907913931</v>
      </c>
      <c r="C6" s="676">
        <v>2.0110003097323709E-2</v>
      </c>
      <c r="D6" s="663">
        <v>129040.23240795151</v>
      </c>
      <c r="E6" s="676">
        <v>0.97988999690267642</v>
      </c>
      <c r="F6" s="664">
        <v>131688.48831586543</v>
      </c>
    </row>
    <row r="7" spans="1:6" ht="14.4" customHeight="1" thickBot="1" x14ac:dyDescent="0.35">
      <c r="A7" s="687" t="s">
        <v>2877</v>
      </c>
      <c r="B7" s="678">
        <v>1454.1169751601237</v>
      </c>
      <c r="C7" s="679">
        <v>8.5040712233757539E-3</v>
      </c>
      <c r="D7" s="678">
        <v>169536.56936376513</v>
      </c>
      <c r="E7" s="679">
        <v>0.99149592877662429</v>
      </c>
      <c r="F7" s="680">
        <v>170990.68633892524</v>
      </c>
    </row>
    <row r="8" spans="1:6" ht="14.4" customHeight="1" thickBot="1" x14ac:dyDescent="0.35">
      <c r="A8" s="681" t="s">
        <v>3</v>
      </c>
      <c r="B8" s="682">
        <v>10121.81691848264</v>
      </c>
      <c r="C8" s="683">
        <v>6.3562237425229236E-3</v>
      </c>
      <c r="D8" s="682">
        <v>1582304.3355418257</v>
      </c>
      <c r="E8" s="683">
        <v>0.99364377625747713</v>
      </c>
      <c r="F8" s="684">
        <v>1592426.1524603083</v>
      </c>
    </row>
    <row r="9" spans="1:6" ht="14.4" customHeight="1" thickBot="1" x14ac:dyDescent="0.35"/>
    <row r="10" spans="1:6" ht="14.4" customHeight="1" x14ac:dyDescent="0.3">
      <c r="A10" s="685" t="s">
        <v>2878</v>
      </c>
      <c r="B10" s="657">
        <v>5041.3944905248864</v>
      </c>
      <c r="C10" s="675">
        <v>2.6364675703077187E-2</v>
      </c>
      <c r="D10" s="657">
        <v>186176.37535052319</v>
      </c>
      <c r="E10" s="675">
        <v>0.97363532429692279</v>
      </c>
      <c r="F10" s="658">
        <v>191217.76984104808</v>
      </c>
    </row>
    <row r="11" spans="1:6" ht="14.4" customHeight="1" x14ac:dyDescent="0.3">
      <c r="A11" s="686" t="s">
        <v>2879</v>
      </c>
      <c r="B11" s="663">
        <v>2622</v>
      </c>
      <c r="C11" s="676">
        <v>3.7462694323763646E-2</v>
      </c>
      <c r="D11" s="663">
        <v>67367.626943003706</v>
      </c>
      <c r="E11" s="676">
        <v>0.96253730567623641</v>
      </c>
      <c r="F11" s="664">
        <v>69989.626943003706</v>
      </c>
    </row>
    <row r="12" spans="1:6" ht="14.4" customHeight="1" x14ac:dyDescent="0.3">
      <c r="A12" s="686" t="s">
        <v>2880</v>
      </c>
      <c r="B12" s="663">
        <v>1093.8697893848116</v>
      </c>
      <c r="C12" s="676">
        <v>8.5053879657167441E-3</v>
      </c>
      <c r="D12" s="663">
        <v>127515.17118487153</v>
      </c>
      <c r="E12" s="676">
        <v>0.99149461203428324</v>
      </c>
      <c r="F12" s="664">
        <v>128609.04097425635</v>
      </c>
    </row>
    <row r="13" spans="1:6" ht="14.4" customHeight="1" x14ac:dyDescent="0.3">
      <c r="A13" s="686" t="s">
        <v>2881</v>
      </c>
      <c r="B13" s="663">
        <v>327.99253621931365</v>
      </c>
      <c r="C13" s="676">
        <v>0.26270445593467778</v>
      </c>
      <c r="D13" s="663">
        <v>920.53039062769017</v>
      </c>
      <c r="E13" s="676">
        <v>0.73729554406532216</v>
      </c>
      <c r="F13" s="664">
        <v>1248.5229268470039</v>
      </c>
    </row>
    <row r="14" spans="1:6" ht="14.4" customHeight="1" x14ac:dyDescent="0.3">
      <c r="A14" s="686" t="s">
        <v>2882</v>
      </c>
      <c r="B14" s="663">
        <v>217.14000000000001</v>
      </c>
      <c r="C14" s="676">
        <v>1</v>
      </c>
      <c r="D14" s="663"/>
      <c r="E14" s="676">
        <v>0</v>
      </c>
      <c r="F14" s="664">
        <v>217.14000000000001</v>
      </c>
    </row>
    <row r="15" spans="1:6" ht="14.4" customHeight="1" x14ac:dyDescent="0.3">
      <c r="A15" s="686" t="s">
        <v>2883</v>
      </c>
      <c r="B15" s="663">
        <v>211.56</v>
      </c>
      <c r="C15" s="676">
        <v>1</v>
      </c>
      <c r="D15" s="663"/>
      <c r="E15" s="676">
        <v>0</v>
      </c>
      <c r="F15" s="664">
        <v>211.56</v>
      </c>
    </row>
    <row r="16" spans="1:6" ht="14.4" customHeight="1" x14ac:dyDescent="0.3">
      <c r="A16" s="686" t="s">
        <v>2884</v>
      </c>
      <c r="B16" s="663">
        <v>171.59</v>
      </c>
      <c r="C16" s="676">
        <v>1.136183865043898E-2</v>
      </c>
      <c r="D16" s="663">
        <v>14930.719166603982</v>
      </c>
      <c r="E16" s="676">
        <v>0.98863816134956106</v>
      </c>
      <c r="F16" s="664">
        <v>15102.309166603982</v>
      </c>
    </row>
    <row r="17" spans="1:6" ht="14.4" customHeight="1" x14ac:dyDescent="0.3">
      <c r="A17" s="686" t="s">
        <v>2885</v>
      </c>
      <c r="B17" s="663">
        <v>128.30000000000001</v>
      </c>
      <c r="C17" s="676">
        <v>1.0880002011427335E-2</v>
      </c>
      <c r="D17" s="663">
        <v>11663.977231681181</v>
      </c>
      <c r="E17" s="676">
        <v>0.98911999798857275</v>
      </c>
      <c r="F17" s="664">
        <v>11792.277231681181</v>
      </c>
    </row>
    <row r="18" spans="1:6" ht="14.4" customHeight="1" x14ac:dyDescent="0.3">
      <c r="A18" s="686" t="s">
        <v>2886</v>
      </c>
      <c r="B18" s="663">
        <v>119.52010235362758</v>
      </c>
      <c r="C18" s="676">
        <v>1</v>
      </c>
      <c r="D18" s="663"/>
      <c r="E18" s="676">
        <v>0</v>
      </c>
      <c r="F18" s="664">
        <v>119.52010235362758</v>
      </c>
    </row>
    <row r="19" spans="1:6" ht="14.4" customHeight="1" x14ac:dyDescent="0.3">
      <c r="A19" s="686" t="s">
        <v>2887</v>
      </c>
      <c r="B19" s="663">
        <v>109.84000000000003</v>
      </c>
      <c r="C19" s="676">
        <v>0.19545894517744583</v>
      </c>
      <c r="D19" s="663">
        <v>452.11944319807236</v>
      </c>
      <c r="E19" s="676">
        <v>0.80454105482255411</v>
      </c>
      <c r="F19" s="664">
        <v>561.95944319807245</v>
      </c>
    </row>
    <row r="20" spans="1:6" ht="14.4" customHeight="1" x14ac:dyDescent="0.3">
      <c r="A20" s="686" t="s">
        <v>2888</v>
      </c>
      <c r="B20" s="663">
        <v>78.609999999999971</v>
      </c>
      <c r="C20" s="676">
        <v>0.31083419114076721</v>
      </c>
      <c r="D20" s="663">
        <v>174.29010636056427</v>
      </c>
      <c r="E20" s="676">
        <v>0.68916580885923284</v>
      </c>
      <c r="F20" s="664">
        <v>252.90010636056422</v>
      </c>
    </row>
    <row r="21" spans="1:6" ht="14.4" customHeight="1" x14ac:dyDescent="0.3">
      <c r="A21" s="686" t="s">
        <v>2889</v>
      </c>
      <c r="B21" s="663"/>
      <c r="C21" s="676">
        <v>0</v>
      </c>
      <c r="D21" s="663">
        <v>260820.3684626976</v>
      </c>
      <c r="E21" s="676">
        <v>1</v>
      </c>
      <c r="F21" s="664">
        <v>260820.3684626976</v>
      </c>
    </row>
    <row r="22" spans="1:6" ht="14.4" customHeight="1" x14ac:dyDescent="0.3">
      <c r="A22" s="686" t="s">
        <v>2890</v>
      </c>
      <c r="B22" s="663"/>
      <c r="C22" s="676">
        <v>0</v>
      </c>
      <c r="D22" s="663">
        <v>14710.138775523912</v>
      </c>
      <c r="E22" s="676">
        <v>1</v>
      </c>
      <c r="F22" s="664">
        <v>14710.138775523912</v>
      </c>
    </row>
    <row r="23" spans="1:6" ht="14.4" customHeight="1" x14ac:dyDescent="0.3">
      <c r="A23" s="686" t="s">
        <v>2891</v>
      </c>
      <c r="B23" s="663"/>
      <c r="C23" s="676">
        <v>0</v>
      </c>
      <c r="D23" s="663">
        <v>201402.0609475302</v>
      </c>
      <c r="E23" s="676">
        <v>1</v>
      </c>
      <c r="F23" s="664">
        <v>201402.0609475302</v>
      </c>
    </row>
    <row r="24" spans="1:6" ht="14.4" customHeight="1" x14ac:dyDescent="0.3">
      <c r="A24" s="686" t="s">
        <v>2892</v>
      </c>
      <c r="B24" s="663"/>
      <c r="C24" s="676">
        <v>0</v>
      </c>
      <c r="D24" s="663">
        <v>328.62007816967139</v>
      </c>
      <c r="E24" s="676">
        <v>1</v>
      </c>
      <c r="F24" s="664">
        <v>328.62007816967139</v>
      </c>
    </row>
    <row r="25" spans="1:6" ht="14.4" customHeight="1" x14ac:dyDescent="0.3">
      <c r="A25" s="686" t="s">
        <v>2893</v>
      </c>
      <c r="B25" s="663"/>
      <c r="C25" s="676">
        <v>0</v>
      </c>
      <c r="D25" s="663">
        <v>6877.8800000000019</v>
      </c>
      <c r="E25" s="676">
        <v>1</v>
      </c>
      <c r="F25" s="664">
        <v>6877.8800000000019</v>
      </c>
    </row>
    <row r="26" spans="1:6" ht="14.4" customHeight="1" x14ac:dyDescent="0.3">
      <c r="A26" s="686" t="s">
        <v>2894</v>
      </c>
      <c r="B26" s="663"/>
      <c r="C26" s="676">
        <v>0</v>
      </c>
      <c r="D26" s="663">
        <v>52.219950187084606</v>
      </c>
      <c r="E26" s="676">
        <v>1</v>
      </c>
      <c r="F26" s="664">
        <v>52.219950187084606</v>
      </c>
    </row>
    <row r="27" spans="1:6" ht="14.4" customHeight="1" x14ac:dyDescent="0.3">
      <c r="A27" s="686" t="s">
        <v>2895</v>
      </c>
      <c r="B27" s="663"/>
      <c r="C27" s="676">
        <v>0</v>
      </c>
      <c r="D27" s="663">
        <v>629.61</v>
      </c>
      <c r="E27" s="676">
        <v>1</v>
      </c>
      <c r="F27" s="664">
        <v>629.61</v>
      </c>
    </row>
    <row r="28" spans="1:6" ht="14.4" customHeight="1" x14ac:dyDescent="0.3">
      <c r="A28" s="686" t="s">
        <v>2896</v>
      </c>
      <c r="B28" s="663"/>
      <c r="C28" s="676">
        <v>0</v>
      </c>
      <c r="D28" s="663">
        <v>2706.2789404190171</v>
      </c>
      <c r="E28" s="676">
        <v>1</v>
      </c>
      <c r="F28" s="664">
        <v>2706.2789404190171</v>
      </c>
    </row>
    <row r="29" spans="1:6" ht="14.4" customHeight="1" x14ac:dyDescent="0.3">
      <c r="A29" s="686" t="s">
        <v>2897</v>
      </c>
      <c r="B29" s="663"/>
      <c r="C29" s="676">
        <v>0</v>
      </c>
      <c r="D29" s="663">
        <v>3120.452485420707</v>
      </c>
      <c r="E29" s="676">
        <v>1</v>
      </c>
      <c r="F29" s="664">
        <v>3120.452485420707</v>
      </c>
    </row>
    <row r="30" spans="1:6" ht="14.4" customHeight="1" x14ac:dyDescent="0.3">
      <c r="A30" s="686" t="s">
        <v>2898</v>
      </c>
      <c r="B30" s="663"/>
      <c r="C30" s="676">
        <v>0</v>
      </c>
      <c r="D30" s="663">
        <v>65.460000000000008</v>
      </c>
      <c r="E30" s="676">
        <v>1</v>
      </c>
      <c r="F30" s="664">
        <v>65.460000000000008</v>
      </c>
    </row>
    <row r="31" spans="1:6" ht="14.4" customHeight="1" x14ac:dyDescent="0.3">
      <c r="A31" s="686" t="s">
        <v>2899</v>
      </c>
      <c r="B31" s="663"/>
      <c r="C31" s="676">
        <v>0</v>
      </c>
      <c r="D31" s="663">
        <v>2862.9235785437309</v>
      </c>
      <c r="E31" s="676">
        <v>1</v>
      </c>
      <c r="F31" s="664">
        <v>2862.9235785437309</v>
      </c>
    </row>
    <row r="32" spans="1:6" ht="14.4" customHeight="1" x14ac:dyDescent="0.3">
      <c r="A32" s="686" t="s">
        <v>2900</v>
      </c>
      <c r="B32" s="663"/>
      <c r="C32" s="676">
        <v>0</v>
      </c>
      <c r="D32" s="663">
        <v>384.07983304481479</v>
      </c>
      <c r="E32" s="676">
        <v>1</v>
      </c>
      <c r="F32" s="664">
        <v>384.07983304481479</v>
      </c>
    </row>
    <row r="33" spans="1:6" ht="14.4" customHeight="1" x14ac:dyDescent="0.3">
      <c r="A33" s="686" t="s">
        <v>2901</v>
      </c>
      <c r="B33" s="663"/>
      <c r="C33" s="676">
        <v>0</v>
      </c>
      <c r="D33" s="663">
        <v>110.19987531715471</v>
      </c>
      <c r="E33" s="676">
        <v>1</v>
      </c>
      <c r="F33" s="664">
        <v>110.19987531715471</v>
      </c>
    </row>
    <row r="34" spans="1:6" ht="14.4" customHeight="1" x14ac:dyDescent="0.3">
      <c r="A34" s="686" t="s">
        <v>2902</v>
      </c>
      <c r="B34" s="663"/>
      <c r="C34" s="676">
        <v>0</v>
      </c>
      <c r="D34" s="663">
        <v>101.83979048417304</v>
      </c>
      <c r="E34" s="676">
        <v>1</v>
      </c>
      <c r="F34" s="664">
        <v>101.83979048417304</v>
      </c>
    </row>
    <row r="35" spans="1:6" ht="14.4" customHeight="1" x14ac:dyDescent="0.3">
      <c r="A35" s="686" t="s">
        <v>2903</v>
      </c>
      <c r="B35" s="663"/>
      <c r="C35" s="676">
        <v>0</v>
      </c>
      <c r="D35" s="663">
        <v>2501.4800933419565</v>
      </c>
      <c r="E35" s="676">
        <v>1</v>
      </c>
      <c r="F35" s="664">
        <v>2501.4800933419565</v>
      </c>
    </row>
    <row r="36" spans="1:6" ht="14.4" customHeight="1" x14ac:dyDescent="0.3">
      <c r="A36" s="686" t="s">
        <v>2904</v>
      </c>
      <c r="B36" s="663"/>
      <c r="C36" s="676">
        <v>0</v>
      </c>
      <c r="D36" s="663">
        <v>192.02</v>
      </c>
      <c r="E36" s="676">
        <v>1</v>
      </c>
      <c r="F36" s="664">
        <v>192.02</v>
      </c>
    </row>
    <row r="37" spans="1:6" ht="14.4" customHeight="1" x14ac:dyDescent="0.3">
      <c r="A37" s="686" t="s">
        <v>2905</v>
      </c>
      <c r="B37" s="663">
        <v>0</v>
      </c>
      <c r="C37" s="676">
        <v>0</v>
      </c>
      <c r="D37" s="663">
        <v>91701.440075647974</v>
      </c>
      <c r="E37" s="676">
        <v>1</v>
      </c>
      <c r="F37" s="664">
        <v>91701.440075647974</v>
      </c>
    </row>
    <row r="38" spans="1:6" ht="14.4" customHeight="1" x14ac:dyDescent="0.3">
      <c r="A38" s="686" t="s">
        <v>2906</v>
      </c>
      <c r="B38" s="663"/>
      <c r="C38" s="676">
        <v>0</v>
      </c>
      <c r="D38" s="663">
        <v>729.03956322762178</v>
      </c>
      <c r="E38" s="676">
        <v>1</v>
      </c>
      <c r="F38" s="664">
        <v>729.03956322762178</v>
      </c>
    </row>
    <row r="39" spans="1:6" ht="14.4" customHeight="1" x14ac:dyDescent="0.3">
      <c r="A39" s="686" t="s">
        <v>2907</v>
      </c>
      <c r="B39" s="663"/>
      <c r="C39" s="676">
        <v>0</v>
      </c>
      <c r="D39" s="663">
        <v>106.84922116190425</v>
      </c>
      <c r="E39" s="676">
        <v>1</v>
      </c>
      <c r="F39" s="664">
        <v>106.84922116190425</v>
      </c>
    </row>
    <row r="40" spans="1:6" ht="14.4" customHeight="1" x14ac:dyDescent="0.3">
      <c r="A40" s="686" t="s">
        <v>2908</v>
      </c>
      <c r="B40" s="663"/>
      <c r="C40" s="676">
        <v>0</v>
      </c>
      <c r="D40" s="663">
        <v>269.93000000000006</v>
      </c>
      <c r="E40" s="676">
        <v>1</v>
      </c>
      <c r="F40" s="664">
        <v>269.93000000000006</v>
      </c>
    </row>
    <row r="41" spans="1:6" ht="14.4" customHeight="1" x14ac:dyDescent="0.3">
      <c r="A41" s="686" t="s">
        <v>2909</v>
      </c>
      <c r="B41" s="663"/>
      <c r="C41" s="676">
        <v>0</v>
      </c>
      <c r="D41" s="663">
        <v>678.57036342397748</v>
      </c>
      <c r="E41" s="676">
        <v>1</v>
      </c>
      <c r="F41" s="664">
        <v>678.57036342397748</v>
      </c>
    </row>
    <row r="42" spans="1:6" ht="14.4" customHeight="1" x14ac:dyDescent="0.3">
      <c r="A42" s="686" t="s">
        <v>2910</v>
      </c>
      <c r="B42" s="663"/>
      <c r="C42" s="676">
        <v>0</v>
      </c>
      <c r="D42" s="663">
        <v>6210.8831519548949</v>
      </c>
      <c r="E42" s="676">
        <v>1</v>
      </c>
      <c r="F42" s="664">
        <v>6210.8831519548949</v>
      </c>
    </row>
    <row r="43" spans="1:6" ht="14.4" customHeight="1" x14ac:dyDescent="0.3">
      <c r="A43" s="686" t="s">
        <v>2911</v>
      </c>
      <c r="B43" s="663"/>
      <c r="C43" s="676">
        <v>0</v>
      </c>
      <c r="D43" s="663">
        <v>1164.3618309003768</v>
      </c>
      <c r="E43" s="676">
        <v>1</v>
      </c>
      <c r="F43" s="664">
        <v>1164.3618309003768</v>
      </c>
    </row>
    <row r="44" spans="1:6" ht="14.4" customHeight="1" x14ac:dyDescent="0.3">
      <c r="A44" s="686" t="s">
        <v>2912</v>
      </c>
      <c r="B44" s="663"/>
      <c r="C44" s="676">
        <v>0</v>
      </c>
      <c r="D44" s="663">
        <v>219.69039874819032</v>
      </c>
      <c r="E44" s="676">
        <v>1</v>
      </c>
      <c r="F44" s="664">
        <v>219.69039874819032</v>
      </c>
    </row>
    <row r="45" spans="1:6" ht="14.4" customHeight="1" x14ac:dyDescent="0.3">
      <c r="A45" s="686" t="s">
        <v>2913</v>
      </c>
      <c r="B45" s="663"/>
      <c r="C45" s="676">
        <v>0</v>
      </c>
      <c r="D45" s="663">
        <v>9473.475332599206</v>
      </c>
      <c r="E45" s="676">
        <v>1</v>
      </c>
      <c r="F45" s="664">
        <v>9473.475332599206</v>
      </c>
    </row>
    <row r="46" spans="1:6" ht="14.4" customHeight="1" x14ac:dyDescent="0.3">
      <c r="A46" s="686" t="s">
        <v>2914</v>
      </c>
      <c r="B46" s="663"/>
      <c r="C46" s="676">
        <v>0</v>
      </c>
      <c r="D46" s="663">
        <v>63.87</v>
      </c>
      <c r="E46" s="676">
        <v>1</v>
      </c>
      <c r="F46" s="664">
        <v>63.87</v>
      </c>
    </row>
    <row r="47" spans="1:6" ht="14.4" customHeight="1" x14ac:dyDescent="0.3">
      <c r="A47" s="686" t="s">
        <v>2915</v>
      </c>
      <c r="B47" s="663"/>
      <c r="C47" s="676">
        <v>0</v>
      </c>
      <c r="D47" s="663">
        <v>88.57</v>
      </c>
      <c r="E47" s="676">
        <v>1</v>
      </c>
      <c r="F47" s="664">
        <v>88.57</v>
      </c>
    </row>
    <row r="48" spans="1:6" ht="14.4" customHeight="1" x14ac:dyDescent="0.3">
      <c r="A48" s="686" t="s">
        <v>2916</v>
      </c>
      <c r="B48" s="663"/>
      <c r="C48" s="676">
        <v>0</v>
      </c>
      <c r="D48" s="663">
        <v>786.11999999999989</v>
      </c>
      <c r="E48" s="676">
        <v>1</v>
      </c>
      <c r="F48" s="664">
        <v>786.11999999999989</v>
      </c>
    </row>
    <row r="49" spans="1:6" ht="14.4" customHeight="1" x14ac:dyDescent="0.3">
      <c r="A49" s="686" t="s">
        <v>2917</v>
      </c>
      <c r="B49" s="663"/>
      <c r="C49" s="676">
        <v>0</v>
      </c>
      <c r="D49" s="663">
        <v>71.67</v>
      </c>
      <c r="E49" s="676">
        <v>1</v>
      </c>
      <c r="F49" s="664">
        <v>71.67</v>
      </c>
    </row>
    <row r="50" spans="1:6" ht="14.4" customHeight="1" x14ac:dyDescent="0.3">
      <c r="A50" s="686" t="s">
        <v>2918</v>
      </c>
      <c r="B50" s="663"/>
      <c r="C50" s="676">
        <v>0</v>
      </c>
      <c r="D50" s="663">
        <v>151.63999999999999</v>
      </c>
      <c r="E50" s="676">
        <v>1</v>
      </c>
      <c r="F50" s="664">
        <v>151.63999999999999</v>
      </c>
    </row>
    <row r="51" spans="1:6" ht="14.4" customHeight="1" x14ac:dyDescent="0.3">
      <c r="A51" s="686" t="s">
        <v>2919</v>
      </c>
      <c r="B51" s="663"/>
      <c r="C51" s="676">
        <v>0</v>
      </c>
      <c r="D51" s="663">
        <v>198068.8349614302</v>
      </c>
      <c r="E51" s="676">
        <v>1</v>
      </c>
      <c r="F51" s="664">
        <v>198068.8349614302</v>
      </c>
    </row>
    <row r="52" spans="1:6" ht="14.4" customHeight="1" x14ac:dyDescent="0.3">
      <c r="A52" s="686" t="s">
        <v>2920</v>
      </c>
      <c r="B52" s="663"/>
      <c r="C52" s="676">
        <v>0</v>
      </c>
      <c r="D52" s="663">
        <v>171.96</v>
      </c>
      <c r="E52" s="676">
        <v>1</v>
      </c>
      <c r="F52" s="664">
        <v>171.96</v>
      </c>
    </row>
    <row r="53" spans="1:6" ht="14.4" customHeight="1" x14ac:dyDescent="0.3">
      <c r="A53" s="686" t="s">
        <v>2921</v>
      </c>
      <c r="B53" s="663"/>
      <c r="C53" s="676">
        <v>0</v>
      </c>
      <c r="D53" s="663">
        <v>7135.9447063673297</v>
      </c>
      <c r="E53" s="676">
        <v>1</v>
      </c>
      <c r="F53" s="664">
        <v>7135.9447063673297</v>
      </c>
    </row>
    <row r="54" spans="1:6" ht="14.4" customHeight="1" x14ac:dyDescent="0.3">
      <c r="A54" s="686" t="s">
        <v>2922</v>
      </c>
      <c r="B54" s="663"/>
      <c r="C54" s="676">
        <v>0</v>
      </c>
      <c r="D54" s="663">
        <v>123.28999999999996</v>
      </c>
      <c r="E54" s="676">
        <v>1</v>
      </c>
      <c r="F54" s="664">
        <v>123.28999999999996</v>
      </c>
    </row>
    <row r="55" spans="1:6" ht="14.4" customHeight="1" x14ac:dyDescent="0.3">
      <c r="A55" s="686" t="s">
        <v>2923</v>
      </c>
      <c r="B55" s="663"/>
      <c r="C55" s="676">
        <v>0</v>
      </c>
      <c r="D55" s="663">
        <v>182.55000000000004</v>
      </c>
      <c r="E55" s="676">
        <v>1</v>
      </c>
      <c r="F55" s="664">
        <v>182.55000000000004</v>
      </c>
    </row>
    <row r="56" spans="1:6" ht="14.4" customHeight="1" x14ac:dyDescent="0.3">
      <c r="A56" s="686" t="s">
        <v>2924</v>
      </c>
      <c r="B56" s="663"/>
      <c r="C56" s="676">
        <v>0</v>
      </c>
      <c r="D56" s="663">
        <v>93458.447921650106</v>
      </c>
      <c r="E56" s="676">
        <v>1</v>
      </c>
      <c r="F56" s="664">
        <v>93458.447921650106</v>
      </c>
    </row>
    <row r="57" spans="1:6" ht="14.4" customHeight="1" x14ac:dyDescent="0.3">
      <c r="A57" s="686" t="s">
        <v>2925</v>
      </c>
      <c r="B57" s="663"/>
      <c r="C57" s="676">
        <v>0</v>
      </c>
      <c r="D57" s="663">
        <v>997.44</v>
      </c>
      <c r="E57" s="676">
        <v>1</v>
      </c>
      <c r="F57" s="664">
        <v>997.44</v>
      </c>
    </row>
    <row r="58" spans="1:6" ht="14.4" customHeight="1" x14ac:dyDescent="0.3">
      <c r="A58" s="686" t="s">
        <v>2926</v>
      </c>
      <c r="B58" s="663"/>
      <c r="C58" s="676">
        <v>0</v>
      </c>
      <c r="D58" s="663">
        <v>3188.6736852214813</v>
      </c>
      <c r="E58" s="676">
        <v>1</v>
      </c>
      <c r="F58" s="664">
        <v>3188.6736852214813</v>
      </c>
    </row>
    <row r="59" spans="1:6" ht="14.4" customHeight="1" x14ac:dyDescent="0.3">
      <c r="A59" s="686" t="s">
        <v>2927</v>
      </c>
      <c r="B59" s="663"/>
      <c r="C59" s="676">
        <v>0</v>
      </c>
      <c r="D59" s="663">
        <v>433.55006568870465</v>
      </c>
      <c r="E59" s="676">
        <v>1</v>
      </c>
      <c r="F59" s="664">
        <v>433.55006568870465</v>
      </c>
    </row>
    <row r="60" spans="1:6" ht="14.4" customHeight="1" x14ac:dyDescent="0.3">
      <c r="A60" s="686" t="s">
        <v>2928</v>
      </c>
      <c r="B60" s="663"/>
      <c r="C60" s="676">
        <v>0</v>
      </c>
      <c r="D60" s="663">
        <v>35631.033741268198</v>
      </c>
      <c r="E60" s="676">
        <v>1</v>
      </c>
      <c r="F60" s="664">
        <v>35631.033741268198</v>
      </c>
    </row>
    <row r="61" spans="1:6" ht="14.4" customHeight="1" x14ac:dyDescent="0.3">
      <c r="A61" s="686" t="s">
        <v>2929</v>
      </c>
      <c r="B61" s="663"/>
      <c r="C61" s="676">
        <v>0</v>
      </c>
      <c r="D61" s="663">
        <v>1173.139200826382</v>
      </c>
      <c r="E61" s="676">
        <v>1</v>
      </c>
      <c r="F61" s="664">
        <v>1173.139200826382</v>
      </c>
    </row>
    <row r="62" spans="1:6" ht="14.4" customHeight="1" x14ac:dyDescent="0.3">
      <c r="A62" s="686" t="s">
        <v>2930</v>
      </c>
      <c r="B62" s="663"/>
      <c r="C62" s="676">
        <v>0</v>
      </c>
      <c r="D62" s="663">
        <v>331.43000000000006</v>
      </c>
      <c r="E62" s="676">
        <v>1</v>
      </c>
      <c r="F62" s="664">
        <v>331.43000000000006</v>
      </c>
    </row>
    <row r="63" spans="1:6" ht="14.4" customHeight="1" x14ac:dyDescent="0.3">
      <c r="A63" s="686" t="s">
        <v>2931</v>
      </c>
      <c r="B63" s="663"/>
      <c r="C63" s="676">
        <v>0</v>
      </c>
      <c r="D63" s="663">
        <v>113.79017235161733</v>
      </c>
      <c r="E63" s="676">
        <v>1</v>
      </c>
      <c r="F63" s="664">
        <v>113.79017235161733</v>
      </c>
    </row>
    <row r="64" spans="1:6" ht="14.4" customHeight="1" x14ac:dyDescent="0.3">
      <c r="A64" s="686" t="s">
        <v>2932</v>
      </c>
      <c r="B64" s="663"/>
      <c r="C64" s="676">
        <v>0</v>
      </c>
      <c r="D64" s="663">
        <v>135.69</v>
      </c>
      <c r="E64" s="676">
        <v>1</v>
      </c>
      <c r="F64" s="664">
        <v>135.69</v>
      </c>
    </row>
    <row r="65" spans="1:6" ht="14.4" customHeight="1" x14ac:dyDescent="0.3">
      <c r="A65" s="686" t="s">
        <v>2933</v>
      </c>
      <c r="B65" s="663"/>
      <c r="C65" s="676">
        <v>0</v>
      </c>
      <c r="D65" s="663">
        <v>162338.04132351029</v>
      </c>
      <c r="E65" s="676">
        <v>1</v>
      </c>
      <c r="F65" s="664">
        <v>162338.04132351029</v>
      </c>
    </row>
    <row r="66" spans="1:6" ht="14.4" customHeight="1" x14ac:dyDescent="0.3">
      <c r="A66" s="686" t="s">
        <v>2934</v>
      </c>
      <c r="B66" s="663"/>
      <c r="C66" s="676">
        <v>0</v>
      </c>
      <c r="D66" s="663">
        <v>101.43999999999997</v>
      </c>
      <c r="E66" s="676">
        <v>1</v>
      </c>
      <c r="F66" s="664">
        <v>101.43999999999997</v>
      </c>
    </row>
    <row r="67" spans="1:6" ht="14.4" customHeight="1" x14ac:dyDescent="0.3">
      <c r="A67" s="686" t="s">
        <v>2935</v>
      </c>
      <c r="B67" s="663"/>
      <c r="C67" s="676">
        <v>0</v>
      </c>
      <c r="D67" s="663">
        <v>4534.3399999999992</v>
      </c>
      <c r="E67" s="676">
        <v>1</v>
      </c>
      <c r="F67" s="664">
        <v>4534.3399999999992</v>
      </c>
    </row>
    <row r="68" spans="1:6" ht="14.4" customHeight="1" x14ac:dyDescent="0.3">
      <c r="A68" s="686" t="s">
        <v>2936</v>
      </c>
      <c r="B68" s="663"/>
      <c r="C68" s="676">
        <v>0</v>
      </c>
      <c r="D68" s="663">
        <v>322.66064977981091</v>
      </c>
      <c r="E68" s="676">
        <v>1</v>
      </c>
      <c r="F68" s="664">
        <v>322.66064977981091</v>
      </c>
    </row>
    <row r="69" spans="1:6" ht="14.4" customHeight="1" x14ac:dyDescent="0.3">
      <c r="A69" s="686" t="s">
        <v>2937</v>
      </c>
      <c r="B69" s="663"/>
      <c r="C69" s="676">
        <v>0</v>
      </c>
      <c r="D69" s="663">
        <v>5789.2303628914606</v>
      </c>
      <c r="E69" s="676">
        <v>1</v>
      </c>
      <c r="F69" s="664">
        <v>5789.2303628914606</v>
      </c>
    </row>
    <row r="70" spans="1:6" ht="14.4" customHeight="1" x14ac:dyDescent="0.3">
      <c r="A70" s="686" t="s">
        <v>2938</v>
      </c>
      <c r="B70" s="663"/>
      <c r="C70" s="676">
        <v>0</v>
      </c>
      <c r="D70" s="663">
        <v>230.24000000000012</v>
      </c>
      <c r="E70" s="676">
        <v>1</v>
      </c>
      <c r="F70" s="664">
        <v>230.24000000000012</v>
      </c>
    </row>
    <row r="71" spans="1:6" ht="14.4" customHeight="1" x14ac:dyDescent="0.3">
      <c r="A71" s="686" t="s">
        <v>2939</v>
      </c>
      <c r="B71" s="663"/>
      <c r="C71" s="676">
        <v>0</v>
      </c>
      <c r="D71" s="663">
        <v>41918.287394568739</v>
      </c>
      <c r="E71" s="676">
        <v>1</v>
      </c>
      <c r="F71" s="664">
        <v>41918.287394568739</v>
      </c>
    </row>
    <row r="72" spans="1:6" ht="14.4" customHeight="1" x14ac:dyDescent="0.3">
      <c r="A72" s="686" t="s">
        <v>2940</v>
      </c>
      <c r="B72" s="663"/>
      <c r="C72" s="676">
        <v>0</v>
      </c>
      <c r="D72" s="663">
        <v>194.99999999999994</v>
      </c>
      <c r="E72" s="676">
        <v>1</v>
      </c>
      <c r="F72" s="664">
        <v>194.99999999999994</v>
      </c>
    </row>
    <row r="73" spans="1:6" ht="14.4" customHeight="1" thickBot="1" x14ac:dyDescent="0.35">
      <c r="A73" s="687" t="s">
        <v>2941</v>
      </c>
      <c r="B73" s="678"/>
      <c r="C73" s="679">
        <v>0</v>
      </c>
      <c r="D73" s="678">
        <v>7946.7687910574423</v>
      </c>
      <c r="E73" s="679">
        <v>1</v>
      </c>
      <c r="F73" s="680">
        <v>7946.7687910574423</v>
      </c>
    </row>
    <row r="74" spans="1:6" ht="14.4" customHeight="1" thickBot="1" x14ac:dyDescent="0.35">
      <c r="A74" s="681" t="s">
        <v>3</v>
      </c>
      <c r="B74" s="682">
        <v>10121.81691848264</v>
      </c>
      <c r="C74" s="683">
        <v>6.3562237425229236E-3</v>
      </c>
      <c r="D74" s="682">
        <v>1582304.3355418257</v>
      </c>
      <c r="E74" s="683">
        <v>0.99364377625747713</v>
      </c>
      <c r="F74" s="684">
        <v>1592426.1524603083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3098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69.449999999999989</v>
      </c>
      <c r="G3" s="47">
        <f>SUBTOTAL(9,G6:G1048576)</f>
        <v>10121.81691848264</v>
      </c>
      <c r="H3" s="48">
        <f>IF(M3=0,0,G3/M3)</f>
        <v>6.3562237425229236E-3</v>
      </c>
      <c r="I3" s="47">
        <f>SUBTOTAL(9,I6:I1048576)</f>
        <v>9578.2000000000007</v>
      </c>
      <c r="J3" s="47">
        <f>SUBTOTAL(9,J6:J1048576)</f>
        <v>1582304.3355418257</v>
      </c>
      <c r="K3" s="48">
        <f>IF(M3=0,0,J3/M3)</f>
        <v>0.99364377625747713</v>
      </c>
      <c r="L3" s="47">
        <f>SUBTOTAL(9,L6:L1048576)</f>
        <v>9647.6500000000015</v>
      </c>
      <c r="M3" s="49">
        <f>SUBTOTAL(9,M6:M1048576)</f>
        <v>1592426.1524603083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567</v>
      </c>
      <c r="B6" s="654" t="s">
        <v>2942</v>
      </c>
      <c r="C6" s="654" t="s">
        <v>1056</v>
      </c>
      <c r="D6" s="654" t="s">
        <v>2943</v>
      </c>
      <c r="E6" s="654" t="s">
        <v>2944</v>
      </c>
      <c r="F6" s="657"/>
      <c r="G6" s="657"/>
      <c r="H6" s="675">
        <v>0</v>
      </c>
      <c r="I6" s="657">
        <v>2</v>
      </c>
      <c r="J6" s="657">
        <v>94.390113499441895</v>
      </c>
      <c r="K6" s="675">
        <v>1</v>
      </c>
      <c r="L6" s="657">
        <v>2</v>
      </c>
      <c r="M6" s="658">
        <v>94.390113499441895</v>
      </c>
    </row>
    <row r="7" spans="1:13" ht="14.4" customHeight="1" x14ac:dyDescent="0.3">
      <c r="A7" s="659" t="s">
        <v>567</v>
      </c>
      <c r="B7" s="660" t="s">
        <v>2942</v>
      </c>
      <c r="C7" s="660" t="s">
        <v>1063</v>
      </c>
      <c r="D7" s="660" t="s">
        <v>2945</v>
      </c>
      <c r="E7" s="660" t="s">
        <v>2946</v>
      </c>
      <c r="F7" s="663"/>
      <c r="G7" s="663"/>
      <c r="H7" s="676">
        <v>0</v>
      </c>
      <c r="I7" s="663">
        <v>1</v>
      </c>
      <c r="J7" s="663">
        <v>71.379876336597306</v>
      </c>
      <c r="K7" s="676">
        <v>1</v>
      </c>
      <c r="L7" s="663">
        <v>1</v>
      </c>
      <c r="M7" s="664">
        <v>71.379876336597306</v>
      </c>
    </row>
    <row r="8" spans="1:13" ht="14.4" customHeight="1" x14ac:dyDescent="0.3">
      <c r="A8" s="659" t="s">
        <v>567</v>
      </c>
      <c r="B8" s="660" t="s">
        <v>2947</v>
      </c>
      <c r="C8" s="660" t="s">
        <v>1010</v>
      </c>
      <c r="D8" s="660" t="s">
        <v>1011</v>
      </c>
      <c r="E8" s="660" t="s">
        <v>1012</v>
      </c>
      <c r="F8" s="663"/>
      <c r="G8" s="663"/>
      <c r="H8" s="676">
        <v>0</v>
      </c>
      <c r="I8" s="663">
        <v>8</v>
      </c>
      <c r="J8" s="663">
        <v>1025.2796439827705</v>
      </c>
      <c r="K8" s="676">
        <v>1</v>
      </c>
      <c r="L8" s="663">
        <v>8</v>
      </c>
      <c r="M8" s="664">
        <v>1025.2796439827705</v>
      </c>
    </row>
    <row r="9" spans="1:13" ht="14.4" customHeight="1" x14ac:dyDescent="0.3">
      <c r="A9" s="659" t="s">
        <v>567</v>
      </c>
      <c r="B9" s="660" t="s">
        <v>2947</v>
      </c>
      <c r="C9" s="660" t="s">
        <v>1088</v>
      </c>
      <c r="D9" s="660" t="s">
        <v>1089</v>
      </c>
      <c r="E9" s="660" t="s">
        <v>1090</v>
      </c>
      <c r="F9" s="663"/>
      <c r="G9" s="663"/>
      <c r="H9" s="676">
        <v>0</v>
      </c>
      <c r="I9" s="663">
        <v>32</v>
      </c>
      <c r="J9" s="663">
        <v>2270.378450667728</v>
      </c>
      <c r="K9" s="676">
        <v>1</v>
      </c>
      <c r="L9" s="663">
        <v>32</v>
      </c>
      <c r="M9" s="664">
        <v>2270.378450667728</v>
      </c>
    </row>
    <row r="10" spans="1:13" ht="14.4" customHeight="1" x14ac:dyDescent="0.3">
      <c r="A10" s="659" t="s">
        <v>567</v>
      </c>
      <c r="B10" s="660" t="s">
        <v>2948</v>
      </c>
      <c r="C10" s="660" t="s">
        <v>1104</v>
      </c>
      <c r="D10" s="660" t="s">
        <v>1105</v>
      </c>
      <c r="E10" s="660" t="s">
        <v>1106</v>
      </c>
      <c r="F10" s="663"/>
      <c r="G10" s="663"/>
      <c r="H10" s="676">
        <v>0</v>
      </c>
      <c r="I10" s="663">
        <v>3</v>
      </c>
      <c r="J10" s="663">
        <v>1069.4971500439879</v>
      </c>
      <c r="K10" s="676">
        <v>1</v>
      </c>
      <c r="L10" s="663">
        <v>3</v>
      </c>
      <c r="M10" s="664">
        <v>1069.4971500439879</v>
      </c>
    </row>
    <row r="11" spans="1:13" ht="14.4" customHeight="1" x14ac:dyDescent="0.3">
      <c r="A11" s="659" t="s">
        <v>567</v>
      </c>
      <c r="B11" s="660" t="s">
        <v>2948</v>
      </c>
      <c r="C11" s="660" t="s">
        <v>1108</v>
      </c>
      <c r="D11" s="660" t="s">
        <v>1105</v>
      </c>
      <c r="E11" s="660" t="s">
        <v>1109</v>
      </c>
      <c r="F11" s="663"/>
      <c r="G11" s="663"/>
      <c r="H11" s="676">
        <v>0</v>
      </c>
      <c r="I11" s="663">
        <v>5</v>
      </c>
      <c r="J11" s="663">
        <v>2069.998345186832</v>
      </c>
      <c r="K11" s="676">
        <v>1</v>
      </c>
      <c r="L11" s="663">
        <v>5</v>
      </c>
      <c r="M11" s="664">
        <v>2069.998345186832</v>
      </c>
    </row>
    <row r="12" spans="1:13" ht="14.4" customHeight="1" x14ac:dyDescent="0.3">
      <c r="A12" s="659" t="s">
        <v>567</v>
      </c>
      <c r="B12" s="660" t="s">
        <v>2948</v>
      </c>
      <c r="C12" s="660" t="s">
        <v>1034</v>
      </c>
      <c r="D12" s="660" t="s">
        <v>1035</v>
      </c>
      <c r="E12" s="660" t="s">
        <v>2949</v>
      </c>
      <c r="F12" s="663"/>
      <c r="G12" s="663"/>
      <c r="H12" s="676">
        <v>0</v>
      </c>
      <c r="I12" s="663">
        <v>12</v>
      </c>
      <c r="J12" s="663">
        <v>45345.938009617188</v>
      </c>
      <c r="K12" s="676">
        <v>1</v>
      </c>
      <c r="L12" s="663">
        <v>12</v>
      </c>
      <c r="M12" s="664">
        <v>45345.938009617188</v>
      </c>
    </row>
    <row r="13" spans="1:13" ht="14.4" customHeight="1" x14ac:dyDescent="0.3">
      <c r="A13" s="659" t="s">
        <v>567</v>
      </c>
      <c r="B13" s="660" t="s">
        <v>2950</v>
      </c>
      <c r="C13" s="660" t="s">
        <v>1111</v>
      </c>
      <c r="D13" s="660" t="s">
        <v>1112</v>
      </c>
      <c r="E13" s="660" t="s">
        <v>774</v>
      </c>
      <c r="F13" s="663"/>
      <c r="G13" s="663"/>
      <c r="H13" s="676">
        <v>0</v>
      </c>
      <c r="I13" s="663">
        <v>1</v>
      </c>
      <c r="J13" s="663">
        <v>92.259999999999977</v>
      </c>
      <c r="K13" s="676">
        <v>1</v>
      </c>
      <c r="L13" s="663">
        <v>1</v>
      </c>
      <c r="M13" s="664">
        <v>92.259999999999977</v>
      </c>
    </row>
    <row r="14" spans="1:13" ht="14.4" customHeight="1" x14ac:dyDescent="0.3">
      <c r="A14" s="659" t="s">
        <v>567</v>
      </c>
      <c r="B14" s="660" t="s">
        <v>2950</v>
      </c>
      <c r="C14" s="660" t="s">
        <v>1060</v>
      </c>
      <c r="D14" s="660" t="s">
        <v>2511</v>
      </c>
      <c r="E14" s="660" t="s">
        <v>1102</v>
      </c>
      <c r="F14" s="663"/>
      <c r="G14" s="663"/>
      <c r="H14" s="676">
        <v>0</v>
      </c>
      <c r="I14" s="663">
        <v>1</v>
      </c>
      <c r="J14" s="663">
        <v>49.05</v>
      </c>
      <c r="K14" s="676">
        <v>1</v>
      </c>
      <c r="L14" s="663">
        <v>1</v>
      </c>
      <c r="M14" s="664">
        <v>49.05</v>
      </c>
    </row>
    <row r="15" spans="1:13" ht="14.4" customHeight="1" x14ac:dyDescent="0.3">
      <c r="A15" s="659" t="s">
        <v>567</v>
      </c>
      <c r="B15" s="660" t="s">
        <v>2951</v>
      </c>
      <c r="C15" s="660" t="s">
        <v>1014</v>
      </c>
      <c r="D15" s="660" t="s">
        <v>2952</v>
      </c>
      <c r="E15" s="660" t="s">
        <v>2953</v>
      </c>
      <c r="F15" s="663"/>
      <c r="G15" s="663"/>
      <c r="H15" s="676">
        <v>0</v>
      </c>
      <c r="I15" s="663">
        <v>8</v>
      </c>
      <c r="J15" s="663">
        <v>290.64</v>
      </c>
      <c r="K15" s="676">
        <v>1</v>
      </c>
      <c r="L15" s="663">
        <v>8</v>
      </c>
      <c r="M15" s="664">
        <v>290.64</v>
      </c>
    </row>
    <row r="16" spans="1:13" ht="14.4" customHeight="1" x14ac:dyDescent="0.3">
      <c r="A16" s="659" t="s">
        <v>567</v>
      </c>
      <c r="B16" s="660" t="s">
        <v>2954</v>
      </c>
      <c r="C16" s="660" t="s">
        <v>1196</v>
      </c>
      <c r="D16" s="660" t="s">
        <v>1140</v>
      </c>
      <c r="E16" s="660" t="s">
        <v>1197</v>
      </c>
      <c r="F16" s="663"/>
      <c r="G16" s="663"/>
      <c r="H16" s="676">
        <v>0</v>
      </c>
      <c r="I16" s="663">
        <v>16</v>
      </c>
      <c r="J16" s="663">
        <v>728.55858475264256</v>
      </c>
      <c r="K16" s="676">
        <v>1</v>
      </c>
      <c r="L16" s="663">
        <v>16</v>
      </c>
      <c r="M16" s="664">
        <v>728.55858475264256</v>
      </c>
    </row>
    <row r="17" spans="1:13" ht="14.4" customHeight="1" x14ac:dyDescent="0.3">
      <c r="A17" s="659" t="s">
        <v>567</v>
      </c>
      <c r="B17" s="660" t="s">
        <v>2955</v>
      </c>
      <c r="C17" s="660" t="s">
        <v>1188</v>
      </c>
      <c r="D17" s="660" t="s">
        <v>2956</v>
      </c>
      <c r="E17" s="660" t="s">
        <v>2957</v>
      </c>
      <c r="F17" s="663"/>
      <c r="G17" s="663"/>
      <c r="H17" s="676">
        <v>0</v>
      </c>
      <c r="I17" s="663">
        <v>1</v>
      </c>
      <c r="J17" s="663">
        <v>117.58999999999997</v>
      </c>
      <c r="K17" s="676">
        <v>1</v>
      </c>
      <c r="L17" s="663">
        <v>1</v>
      </c>
      <c r="M17" s="664">
        <v>117.58999999999997</v>
      </c>
    </row>
    <row r="18" spans="1:13" ht="14.4" customHeight="1" x14ac:dyDescent="0.3">
      <c r="A18" s="659" t="s">
        <v>567</v>
      </c>
      <c r="B18" s="660" t="s">
        <v>2955</v>
      </c>
      <c r="C18" s="660" t="s">
        <v>1206</v>
      </c>
      <c r="D18" s="660" t="s">
        <v>2958</v>
      </c>
      <c r="E18" s="660" t="s">
        <v>2959</v>
      </c>
      <c r="F18" s="663"/>
      <c r="G18" s="663"/>
      <c r="H18" s="676">
        <v>0</v>
      </c>
      <c r="I18" s="663">
        <v>7</v>
      </c>
      <c r="J18" s="663">
        <v>644</v>
      </c>
      <c r="K18" s="676">
        <v>1</v>
      </c>
      <c r="L18" s="663">
        <v>7</v>
      </c>
      <c r="M18" s="664">
        <v>644</v>
      </c>
    </row>
    <row r="19" spans="1:13" ht="14.4" customHeight="1" x14ac:dyDescent="0.3">
      <c r="A19" s="659" t="s">
        <v>567</v>
      </c>
      <c r="B19" s="660" t="s">
        <v>2955</v>
      </c>
      <c r="C19" s="660" t="s">
        <v>1214</v>
      </c>
      <c r="D19" s="660" t="s">
        <v>2960</v>
      </c>
      <c r="E19" s="660" t="s">
        <v>2961</v>
      </c>
      <c r="F19" s="663"/>
      <c r="G19" s="663"/>
      <c r="H19" s="676">
        <v>0</v>
      </c>
      <c r="I19" s="663">
        <v>1</v>
      </c>
      <c r="J19" s="663">
        <v>120.43000000000002</v>
      </c>
      <c r="K19" s="676">
        <v>1</v>
      </c>
      <c r="L19" s="663">
        <v>1</v>
      </c>
      <c r="M19" s="664">
        <v>120.43000000000002</v>
      </c>
    </row>
    <row r="20" spans="1:13" ht="14.4" customHeight="1" x14ac:dyDescent="0.3">
      <c r="A20" s="659" t="s">
        <v>567</v>
      </c>
      <c r="B20" s="660" t="s">
        <v>2962</v>
      </c>
      <c r="C20" s="660" t="s">
        <v>1117</v>
      </c>
      <c r="D20" s="660" t="s">
        <v>1118</v>
      </c>
      <c r="E20" s="660" t="s">
        <v>1119</v>
      </c>
      <c r="F20" s="663">
        <v>6.4</v>
      </c>
      <c r="G20" s="663">
        <v>2648.255907913931</v>
      </c>
      <c r="H20" s="676">
        <v>1</v>
      </c>
      <c r="I20" s="663"/>
      <c r="J20" s="663"/>
      <c r="K20" s="676">
        <v>0</v>
      </c>
      <c r="L20" s="663">
        <v>6.4</v>
      </c>
      <c r="M20" s="664">
        <v>2648.255907913931</v>
      </c>
    </row>
    <row r="21" spans="1:13" ht="14.4" customHeight="1" x14ac:dyDescent="0.3">
      <c r="A21" s="659" t="s">
        <v>567</v>
      </c>
      <c r="B21" s="660" t="s">
        <v>2962</v>
      </c>
      <c r="C21" s="660" t="s">
        <v>1199</v>
      </c>
      <c r="D21" s="660" t="s">
        <v>1200</v>
      </c>
      <c r="E21" s="660" t="s">
        <v>2963</v>
      </c>
      <c r="F21" s="663"/>
      <c r="G21" s="663"/>
      <c r="H21" s="676">
        <v>0</v>
      </c>
      <c r="I21" s="663">
        <v>2</v>
      </c>
      <c r="J21" s="663">
        <v>272.25</v>
      </c>
      <c r="K21" s="676">
        <v>1</v>
      </c>
      <c r="L21" s="663">
        <v>2</v>
      </c>
      <c r="M21" s="664">
        <v>272.25</v>
      </c>
    </row>
    <row r="22" spans="1:13" ht="14.4" customHeight="1" x14ac:dyDescent="0.3">
      <c r="A22" s="659" t="s">
        <v>567</v>
      </c>
      <c r="B22" s="660" t="s">
        <v>2962</v>
      </c>
      <c r="C22" s="660" t="s">
        <v>1210</v>
      </c>
      <c r="D22" s="660" t="s">
        <v>2964</v>
      </c>
      <c r="E22" s="660" t="s">
        <v>1197</v>
      </c>
      <c r="F22" s="663"/>
      <c r="G22" s="663"/>
      <c r="H22" s="676">
        <v>0</v>
      </c>
      <c r="I22" s="663">
        <v>772</v>
      </c>
      <c r="J22" s="663">
        <v>58070.718027805029</v>
      </c>
      <c r="K22" s="676">
        <v>1</v>
      </c>
      <c r="L22" s="663">
        <v>772</v>
      </c>
      <c r="M22" s="664">
        <v>58070.718027805029</v>
      </c>
    </row>
    <row r="23" spans="1:13" ht="14.4" customHeight="1" x14ac:dyDescent="0.3">
      <c r="A23" s="659" t="s">
        <v>567</v>
      </c>
      <c r="B23" s="660" t="s">
        <v>2965</v>
      </c>
      <c r="C23" s="660" t="s">
        <v>1224</v>
      </c>
      <c r="D23" s="660" t="s">
        <v>1225</v>
      </c>
      <c r="E23" s="660" t="s">
        <v>1226</v>
      </c>
      <c r="F23" s="663"/>
      <c r="G23" s="663"/>
      <c r="H23" s="676">
        <v>0</v>
      </c>
      <c r="I23" s="663">
        <v>1</v>
      </c>
      <c r="J23" s="663">
        <v>261.05</v>
      </c>
      <c r="K23" s="676">
        <v>1</v>
      </c>
      <c r="L23" s="663">
        <v>1</v>
      </c>
      <c r="M23" s="664">
        <v>261.05</v>
      </c>
    </row>
    <row r="24" spans="1:13" ht="14.4" customHeight="1" x14ac:dyDescent="0.3">
      <c r="A24" s="659" t="s">
        <v>567</v>
      </c>
      <c r="B24" s="660" t="s">
        <v>2966</v>
      </c>
      <c r="C24" s="660" t="s">
        <v>1218</v>
      </c>
      <c r="D24" s="660" t="s">
        <v>1219</v>
      </c>
      <c r="E24" s="660" t="s">
        <v>1220</v>
      </c>
      <c r="F24" s="663"/>
      <c r="G24" s="663"/>
      <c r="H24" s="676">
        <v>0</v>
      </c>
      <c r="I24" s="663">
        <v>3</v>
      </c>
      <c r="J24" s="663">
        <v>313.25985976487135</v>
      </c>
      <c r="K24" s="676">
        <v>1</v>
      </c>
      <c r="L24" s="663">
        <v>3</v>
      </c>
      <c r="M24" s="664">
        <v>313.25985976487135</v>
      </c>
    </row>
    <row r="25" spans="1:13" ht="14.4" customHeight="1" x14ac:dyDescent="0.3">
      <c r="A25" s="659" t="s">
        <v>567</v>
      </c>
      <c r="B25" s="660" t="s">
        <v>2966</v>
      </c>
      <c r="C25" s="660" t="s">
        <v>1222</v>
      </c>
      <c r="D25" s="660" t="s">
        <v>1858</v>
      </c>
      <c r="E25" s="660" t="s">
        <v>2967</v>
      </c>
      <c r="F25" s="663"/>
      <c r="G25" s="663"/>
      <c r="H25" s="676">
        <v>0</v>
      </c>
      <c r="I25" s="663">
        <v>42</v>
      </c>
      <c r="J25" s="663">
        <v>3107.9857869134958</v>
      </c>
      <c r="K25" s="676">
        <v>1</v>
      </c>
      <c r="L25" s="663">
        <v>42</v>
      </c>
      <c r="M25" s="664">
        <v>3107.9857869134958</v>
      </c>
    </row>
    <row r="26" spans="1:13" ht="14.4" customHeight="1" x14ac:dyDescent="0.3">
      <c r="A26" s="659" t="s">
        <v>567</v>
      </c>
      <c r="B26" s="660" t="s">
        <v>2966</v>
      </c>
      <c r="C26" s="660" t="s">
        <v>1192</v>
      </c>
      <c r="D26" s="660" t="s">
        <v>1858</v>
      </c>
      <c r="E26" s="660" t="s">
        <v>2968</v>
      </c>
      <c r="F26" s="663"/>
      <c r="G26" s="663"/>
      <c r="H26" s="676">
        <v>0</v>
      </c>
      <c r="I26" s="663">
        <v>91</v>
      </c>
      <c r="J26" s="663">
        <v>8062.5946134119586</v>
      </c>
      <c r="K26" s="676">
        <v>1</v>
      </c>
      <c r="L26" s="663">
        <v>91</v>
      </c>
      <c r="M26" s="664">
        <v>8062.5946134119586</v>
      </c>
    </row>
    <row r="27" spans="1:13" ht="14.4" customHeight="1" x14ac:dyDescent="0.3">
      <c r="A27" s="659" t="s">
        <v>567</v>
      </c>
      <c r="B27" s="660" t="s">
        <v>2969</v>
      </c>
      <c r="C27" s="660" t="s">
        <v>1203</v>
      </c>
      <c r="D27" s="660" t="s">
        <v>1204</v>
      </c>
      <c r="E27" s="660" t="s">
        <v>2963</v>
      </c>
      <c r="F27" s="663"/>
      <c r="G27" s="663"/>
      <c r="H27" s="676">
        <v>0</v>
      </c>
      <c r="I27" s="663">
        <v>2</v>
      </c>
      <c r="J27" s="663">
        <v>114.74</v>
      </c>
      <c r="K27" s="676">
        <v>1</v>
      </c>
      <c r="L27" s="663">
        <v>2</v>
      </c>
      <c r="M27" s="664">
        <v>114.74</v>
      </c>
    </row>
    <row r="28" spans="1:13" ht="14.4" customHeight="1" x14ac:dyDescent="0.3">
      <c r="A28" s="659" t="s">
        <v>567</v>
      </c>
      <c r="B28" s="660" t="s">
        <v>2970</v>
      </c>
      <c r="C28" s="660" t="s">
        <v>1077</v>
      </c>
      <c r="D28" s="660" t="s">
        <v>1019</v>
      </c>
      <c r="E28" s="660" t="s">
        <v>2971</v>
      </c>
      <c r="F28" s="663"/>
      <c r="G28" s="663"/>
      <c r="H28" s="676">
        <v>0</v>
      </c>
      <c r="I28" s="663">
        <v>17</v>
      </c>
      <c r="J28" s="663">
        <v>1097.3024069311416</v>
      </c>
      <c r="K28" s="676">
        <v>1</v>
      </c>
      <c r="L28" s="663">
        <v>17</v>
      </c>
      <c r="M28" s="664">
        <v>1097.3024069311416</v>
      </c>
    </row>
    <row r="29" spans="1:13" ht="14.4" customHeight="1" x14ac:dyDescent="0.3">
      <c r="A29" s="659" t="s">
        <v>567</v>
      </c>
      <c r="B29" s="660" t="s">
        <v>2970</v>
      </c>
      <c r="C29" s="660" t="s">
        <v>1018</v>
      </c>
      <c r="D29" s="660" t="s">
        <v>1019</v>
      </c>
      <c r="E29" s="660" t="s">
        <v>2972</v>
      </c>
      <c r="F29" s="663"/>
      <c r="G29" s="663"/>
      <c r="H29" s="676">
        <v>0</v>
      </c>
      <c r="I29" s="663">
        <v>2</v>
      </c>
      <c r="J29" s="663">
        <v>220.12117161258902</v>
      </c>
      <c r="K29" s="676">
        <v>1</v>
      </c>
      <c r="L29" s="663">
        <v>2</v>
      </c>
      <c r="M29" s="664">
        <v>220.12117161258902</v>
      </c>
    </row>
    <row r="30" spans="1:13" ht="14.4" customHeight="1" x14ac:dyDescent="0.3">
      <c r="A30" s="659" t="s">
        <v>567</v>
      </c>
      <c r="B30" s="660" t="s">
        <v>2973</v>
      </c>
      <c r="C30" s="660" t="s">
        <v>1022</v>
      </c>
      <c r="D30" s="660" t="s">
        <v>1023</v>
      </c>
      <c r="E30" s="660" t="s">
        <v>1024</v>
      </c>
      <c r="F30" s="663"/>
      <c r="G30" s="663"/>
      <c r="H30" s="676">
        <v>0</v>
      </c>
      <c r="I30" s="663">
        <v>11</v>
      </c>
      <c r="J30" s="663">
        <v>443.60988107271442</v>
      </c>
      <c r="K30" s="676">
        <v>1</v>
      </c>
      <c r="L30" s="663">
        <v>11</v>
      </c>
      <c r="M30" s="664">
        <v>443.60988107271442</v>
      </c>
    </row>
    <row r="31" spans="1:13" ht="14.4" customHeight="1" x14ac:dyDescent="0.3">
      <c r="A31" s="659" t="s">
        <v>567</v>
      </c>
      <c r="B31" s="660" t="s">
        <v>2973</v>
      </c>
      <c r="C31" s="660" t="s">
        <v>1026</v>
      </c>
      <c r="D31" s="660" t="s">
        <v>1027</v>
      </c>
      <c r="E31" s="660" t="s">
        <v>1028</v>
      </c>
      <c r="F31" s="663"/>
      <c r="G31" s="663"/>
      <c r="H31" s="676">
        <v>0</v>
      </c>
      <c r="I31" s="663">
        <v>20</v>
      </c>
      <c r="J31" s="663">
        <v>1227.7096739805072</v>
      </c>
      <c r="K31" s="676">
        <v>1</v>
      </c>
      <c r="L31" s="663">
        <v>20</v>
      </c>
      <c r="M31" s="664">
        <v>1227.7096739805072</v>
      </c>
    </row>
    <row r="32" spans="1:13" ht="14.4" customHeight="1" x14ac:dyDescent="0.3">
      <c r="A32" s="659" t="s">
        <v>567</v>
      </c>
      <c r="B32" s="660" t="s">
        <v>2973</v>
      </c>
      <c r="C32" s="660" t="s">
        <v>1030</v>
      </c>
      <c r="D32" s="660" t="s">
        <v>1031</v>
      </c>
      <c r="E32" s="660" t="s">
        <v>1032</v>
      </c>
      <c r="F32" s="663"/>
      <c r="G32" s="663"/>
      <c r="H32" s="676">
        <v>0</v>
      </c>
      <c r="I32" s="663">
        <v>11</v>
      </c>
      <c r="J32" s="663">
        <v>646.69010976470781</v>
      </c>
      <c r="K32" s="676">
        <v>1</v>
      </c>
      <c r="L32" s="663">
        <v>11</v>
      </c>
      <c r="M32" s="664">
        <v>646.69010976470781</v>
      </c>
    </row>
    <row r="33" spans="1:13" ht="14.4" customHeight="1" x14ac:dyDescent="0.3">
      <c r="A33" s="659" t="s">
        <v>567</v>
      </c>
      <c r="B33" s="660" t="s">
        <v>2973</v>
      </c>
      <c r="C33" s="660" t="s">
        <v>1038</v>
      </c>
      <c r="D33" s="660" t="s">
        <v>1039</v>
      </c>
      <c r="E33" s="660" t="s">
        <v>2974</v>
      </c>
      <c r="F33" s="663"/>
      <c r="G33" s="663"/>
      <c r="H33" s="676">
        <v>0</v>
      </c>
      <c r="I33" s="663">
        <v>4</v>
      </c>
      <c r="J33" s="663">
        <v>137.60000000000002</v>
      </c>
      <c r="K33" s="676">
        <v>1</v>
      </c>
      <c r="L33" s="663">
        <v>4</v>
      </c>
      <c r="M33" s="664">
        <v>137.60000000000002</v>
      </c>
    </row>
    <row r="34" spans="1:13" ht="14.4" customHeight="1" x14ac:dyDescent="0.3">
      <c r="A34" s="659" t="s">
        <v>567</v>
      </c>
      <c r="B34" s="660" t="s">
        <v>2973</v>
      </c>
      <c r="C34" s="660" t="s">
        <v>1042</v>
      </c>
      <c r="D34" s="660" t="s">
        <v>1039</v>
      </c>
      <c r="E34" s="660" t="s">
        <v>2975</v>
      </c>
      <c r="F34" s="663"/>
      <c r="G34" s="663"/>
      <c r="H34" s="676">
        <v>0</v>
      </c>
      <c r="I34" s="663">
        <v>2</v>
      </c>
      <c r="J34" s="663">
        <v>191.13980338346832</v>
      </c>
      <c r="K34" s="676">
        <v>1</v>
      </c>
      <c r="L34" s="663">
        <v>2</v>
      </c>
      <c r="M34" s="664">
        <v>191.13980338346832</v>
      </c>
    </row>
    <row r="35" spans="1:13" ht="14.4" customHeight="1" x14ac:dyDescent="0.3">
      <c r="A35" s="659" t="s">
        <v>567</v>
      </c>
      <c r="B35" s="660" t="s">
        <v>2976</v>
      </c>
      <c r="C35" s="660" t="s">
        <v>1092</v>
      </c>
      <c r="D35" s="660" t="s">
        <v>2977</v>
      </c>
      <c r="E35" s="660" t="s">
        <v>2978</v>
      </c>
      <c r="F35" s="663"/>
      <c r="G35" s="663"/>
      <c r="H35" s="676">
        <v>0</v>
      </c>
      <c r="I35" s="663">
        <v>1</v>
      </c>
      <c r="J35" s="663">
        <v>102.89003119610484</v>
      </c>
      <c r="K35" s="676">
        <v>1</v>
      </c>
      <c r="L35" s="663">
        <v>1</v>
      </c>
      <c r="M35" s="664">
        <v>102.89003119610484</v>
      </c>
    </row>
    <row r="36" spans="1:13" ht="14.4" customHeight="1" x14ac:dyDescent="0.3">
      <c r="A36" s="659" t="s">
        <v>567</v>
      </c>
      <c r="B36" s="660" t="s">
        <v>2979</v>
      </c>
      <c r="C36" s="660" t="s">
        <v>1052</v>
      </c>
      <c r="D36" s="660" t="s">
        <v>2980</v>
      </c>
      <c r="E36" s="660" t="s">
        <v>2981</v>
      </c>
      <c r="F36" s="663"/>
      <c r="G36" s="663"/>
      <c r="H36" s="676">
        <v>0</v>
      </c>
      <c r="I36" s="663">
        <v>1</v>
      </c>
      <c r="J36" s="663">
        <v>47.33</v>
      </c>
      <c r="K36" s="676">
        <v>1</v>
      </c>
      <c r="L36" s="663">
        <v>1</v>
      </c>
      <c r="M36" s="664">
        <v>47.33</v>
      </c>
    </row>
    <row r="37" spans="1:13" ht="14.4" customHeight="1" x14ac:dyDescent="0.3">
      <c r="A37" s="659" t="s">
        <v>567</v>
      </c>
      <c r="B37" s="660" t="s">
        <v>2982</v>
      </c>
      <c r="C37" s="660" t="s">
        <v>1080</v>
      </c>
      <c r="D37" s="660" t="s">
        <v>1081</v>
      </c>
      <c r="E37" s="660" t="s">
        <v>2983</v>
      </c>
      <c r="F37" s="663"/>
      <c r="G37" s="663"/>
      <c r="H37" s="676">
        <v>0</v>
      </c>
      <c r="I37" s="663">
        <v>5</v>
      </c>
      <c r="J37" s="663">
        <v>398.74000000000007</v>
      </c>
      <c r="K37" s="676">
        <v>1</v>
      </c>
      <c r="L37" s="663">
        <v>5</v>
      </c>
      <c r="M37" s="664">
        <v>398.74000000000007</v>
      </c>
    </row>
    <row r="38" spans="1:13" ht="14.4" customHeight="1" x14ac:dyDescent="0.3">
      <c r="A38" s="659" t="s">
        <v>567</v>
      </c>
      <c r="B38" s="660" t="s">
        <v>2984</v>
      </c>
      <c r="C38" s="660" t="s">
        <v>1100</v>
      </c>
      <c r="D38" s="660" t="s">
        <v>1101</v>
      </c>
      <c r="E38" s="660" t="s">
        <v>1102</v>
      </c>
      <c r="F38" s="663"/>
      <c r="G38" s="663"/>
      <c r="H38" s="676">
        <v>0</v>
      </c>
      <c r="I38" s="663">
        <v>1</v>
      </c>
      <c r="J38" s="663">
        <v>10.350000000000003</v>
      </c>
      <c r="K38" s="676">
        <v>1</v>
      </c>
      <c r="L38" s="663">
        <v>1</v>
      </c>
      <c r="M38" s="664">
        <v>10.350000000000003</v>
      </c>
    </row>
    <row r="39" spans="1:13" ht="14.4" customHeight="1" x14ac:dyDescent="0.3">
      <c r="A39" s="659" t="s">
        <v>567</v>
      </c>
      <c r="B39" s="660" t="s">
        <v>2985</v>
      </c>
      <c r="C39" s="660" t="s">
        <v>1084</v>
      </c>
      <c r="D39" s="660" t="s">
        <v>1085</v>
      </c>
      <c r="E39" s="660" t="s">
        <v>2986</v>
      </c>
      <c r="F39" s="663"/>
      <c r="G39" s="663"/>
      <c r="H39" s="676">
        <v>0</v>
      </c>
      <c r="I39" s="663">
        <v>2</v>
      </c>
      <c r="J39" s="663">
        <v>105.62002075141922</v>
      </c>
      <c r="K39" s="676">
        <v>1</v>
      </c>
      <c r="L39" s="663">
        <v>2</v>
      </c>
      <c r="M39" s="664">
        <v>105.62002075141922</v>
      </c>
    </row>
    <row r="40" spans="1:13" ht="14.4" customHeight="1" x14ac:dyDescent="0.3">
      <c r="A40" s="659" t="s">
        <v>567</v>
      </c>
      <c r="B40" s="660" t="s">
        <v>2987</v>
      </c>
      <c r="C40" s="660" t="s">
        <v>1045</v>
      </c>
      <c r="D40" s="660" t="s">
        <v>1046</v>
      </c>
      <c r="E40" s="660" t="s">
        <v>2031</v>
      </c>
      <c r="F40" s="663"/>
      <c r="G40" s="663"/>
      <c r="H40" s="676">
        <v>0</v>
      </c>
      <c r="I40" s="663">
        <v>2</v>
      </c>
      <c r="J40" s="663">
        <v>115.62084727628741</v>
      </c>
      <c r="K40" s="676">
        <v>1</v>
      </c>
      <c r="L40" s="663">
        <v>2</v>
      </c>
      <c r="M40" s="664">
        <v>115.62084727628741</v>
      </c>
    </row>
    <row r="41" spans="1:13" ht="14.4" customHeight="1" x14ac:dyDescent="0.3">
      <c r="A41" s="659" t="s">
        <v>567</v>
      </c>
      <c r="B41" s="660" t="s">
        <v>2987</v>
      </c>
      <c r="C41" s="660" t="s">
        <v>1049</v>
      </c>
      <c r="D41" s="660" t="s">
        <v>1046</v>
      </c>
      <c r="E41" s="660" t="s">
        <v>1102</v>
      </c>
      <c r="F41" s="663"/>
      <c r="G41" s="663"/>
      <c r="H41" s="676">
        <v>0</v>
      </c>
      <c r="I41" s="663">
        <v>1</v>
      </c>
      <c r="J41" s="663">
        <v>103.52000000000001</v>
      </c>
      <c r="K41" s="676">
        <v>1</v>
      </c>
      <c r="L41" s="663">
        <v>1</v>
      </c>
      <c r="M41" s="664">
        <v>103.52000000000001</v>
      </c>
    </row>
    <row r="42" spans="1:13" ht="14.4" customHeight="1" x14ac:dyDescent="0.3">
      <c r="A42" s="659" t="s">
        <v>572</v>
      </c>
      <c r="B42" s="660" t="s">
        <v>2942</v>
      </c>
      <c r="C42" s="660" t="s">
        <v>1056</v>
      </c>
      <c r="D42" s="660" t="s">
        <v>2943</v>
      </c>
      <c r="E42" s="660" t="s">
        <v>2944</v>
      </c>
      <c r="F42" s="663"/>
      <c r="G42" s="663"/>
      <c r="H42" s="676">
        <v>0</v>
      </c>
      <c r="I42" s="663">
        <v>16</v>
      </c>
      <c r="J42" s="663">
        <v>754.76040079165102</v>
      </c>
      <c r="K42" s="676">
        <v>1</v>
      </c>
      <c r="L42" s="663">
        <v>16</v>
      </c>
      <c r="M42" s="664">
        <v>754.76040079165102</v>
      </c>
    </row>
    <row r="43" spans="1:13" ht="14.4" customHeight="1" x14ac:dyDescent="0.3">
      <c r="A43" s="659" t="s">
        <v>572</v>
      </c>
      <c r="B43" s="660" t="s">
        <v>2942</v>
      </c>
      <c r="C43" s="660" t="s">
        <v>1232</v>
      </c>
      <c r="D43" s="660" t="s">
        <v>2988</v>
      </c>
      <c r="E43" s="660" t="s">
        <v>2944</v>
      </c>
      <c r="F43" s="663">
        <v>10</v>
      </c>
      <c r="G43" s="663">
        <v>327.99253621931365</v>
      </c>
      <c r="H43" s="676">
        <v>1</v>
      </c>
      <c r="I43" s="663"/>
      <c r="J43" s="663"/>
      <c r="K43" s="676">
        <v>0</v>
      </c>
      <c r="L43" s="663">
        <v>10</v>
      </c>
      <c r="M43" s="664">
        <v>327.99253621931365</v>
      </c>
    </row>
    <row r="44" spans="1:13" ht="14.4" customHeight="1" x14ac:dyDescent="0.3">
      <c r="A44" s="659" t="s">
        <v>572</v>
      </c>
      <c r="B44" s="660" t="s">
        <v>2947</v>
      </c>
      <c r="C44" s="660" t="s">
        <v>1686</v>
      </c>
      <c r="D44" s="660" t="s">
        <v>1687</v>
      </c>
      <c r="E44" s="660" t="s">
        <v>2989</v>
      </c>
      <c r="F44" s="663"/>
      <c r="G44" s="663"/>
      <c r="H44" s="676">
        <v>0</v>
      </c>
      <c r="I44" s="663">
        <v>1</v>
      </c>
      <c r="J44" s="663">
        <v>73.580278242060771</v>
      </c>
      <c r="K44" s="676">
        <v>1</v>
      </c>
      <c r="L44" s="663">
        <v>1</v>
      </c>
      <c r="M44" s="664">
        <v>73.580278242060771</v>
      </c>
    </row>
    <row r="45" spans="1:13" ht="14.4" customHeight="1" x14ac:dyDescent="0.3">
      <c r="A45" s="659" t="s">
        <v>572</v>
      </c>
      <c r="B45" s="660" t="s">
        <v>2947</v>
      </c>
      <c r="C45" s="660" t="s">
        <v>1088</v>
      </c>
      <c r="D45" s="660" t="s">
        <v>1089</v>
      </c>
      <c r="E45" s="660" t="s">
        <v>1090</v>
      </c>
      <c r="F45" s="663"/>
      <c r="G45" s="663"/>
      <c r="H45" s="676">
        <v>0</v>
      </c>
      <c r="I45" s="663">
        <v>28</v>
      </c>
      <c r="J45" s="663">
        <v>1985.4807898589258</v>
      </c>
      <c r="K45" s="676">
        <v>1</v>
      </c>
      <c r="L45" s="663">
        <v>28</v>
      </c>
      <c r="M45" s="664">
        <v>1985.4807898589258</v>
      </c>
    </row>
    <row r="46" spans="1:13" ht="14.4" customHeight="1" x14ac:dyDescent="0.3">
      <c r="A46" s="659" t="s">
        <v>572</v>
      </c>
      <c r="B46" s="660" t="s">
        <v>2990</v>
      </c>
      <c r="C46" s="660" t="s">
        <v>1676</v>
      </c>
      <c r="D46" s="660" t="s">
        <v>1677</v>
      </c>
      <c r="E46" s="660" t="s">
        <v>1678</v>
      </c>
      <c r="F46" s="663"/>
      <c r="G46" s="663"/>
      <c r="H46" s="676">
        <v>0</v>
      </c>
      <c r="I46" s="663">
        <v>1</v>
      </c>
      <c r="J46" s="663">
        <v>113.30999999999999</v>
      </c>
      <c r="K46" s="676">
        <v>1</v>
      </c>
      <c r="L46" s="663">
        <v>1</v>
      </c>
      <c r="M46" s="664">
        <v>113.30999999999999</v>
      </c>
    </row>
    <row r="47" spans="1:13" ht="14.4" customHeight="1" x14ac:dyDescent="0.3">
      <c r="A47" s="659" t="s">
        <v>572</v>
      </c>
      <c r="B47" s="660" t="s">
        <v>2991</v>
      </c>
      <c r="C47" s="660" t="s">
        <v>1790</v>
      </c>
      <c r="D47" s="660" t="s">
        <v>1791</v>
      </c>
      <c r="E47" s="660" t="s">
        <v>2480</v>
      </c>
      <c r="F47" s="663"/>
      <c r="G47" s="663"/>
      <c r="H47" s="676">
        <v>0</v>
      </c>
      <c r="I47" s="663">
        <v>1</v>
      </c>
      <c r="J47" s="663">
        <v>83.26</v>
      </c>
      <c r="K47" s="676">
        <v>1</v>
      </c>
      <c r="L47" s="663">
        <v>1</v>
      </c>
      <c r="M47" s="664">
        <v>83.26</v>
      </c>
    </row>
    <row r="48" spans="1:13" ht="14.4" customHeight="1" x14ac:dyDescent="0.3">
      <c r="A48" s="659" t="s">
        <v>572</v>
      </c>
      <c r="B48" s="660" t="s">
        <v>2948</v>
      </c>
      <c r="C48" s="660" t="s">
        <v>1104</v>
      </c>
      <c r="D48" s="660" t="s">
        <v>1105</v>
      </c>
      <c r="E48" s="660" t="s">
        <v>1106</v>
      </c>
      <c r="F48" s="663"/>
      <c r="G48" s="663"/>
      <c r="H48" s="676">
        <v>0</v>
      </c>
      <c r="I48" s="663">
        <v>9</v>
      </c>
      <c r="J48" s="663">
        <v>3208.5</v>
      </c>
      <c r="K48" s="676">
        <v>1</v>
      </c>
      <c r="L48" s="663">
        <v>9</v>
      </c>
      <c r="M48" s="664">
        <v>3208.5</v>
      </c>
    </row>
    <row r="49" spans="1:13" ht="14.4" customHeight="1" x14ac:dyDescent="0.3">
      <c r="A49" s="659" t="s">
        <v>572</v>
      </c>
      <c r="B49" s="660" t="s">
        <v>2948</v>
      </c>
      <c r="C49" s="660" t="s">
        <v>1108</v>
      </c>
      <c r="D49" s="660" t="s">
        <v>1105</v>
      </c>
      <c r="E49" s="660" t="s">
        <v>1109</v>
      </c>
      <c r="F49" s="663"/>
      <c r="G49" s="663"/>
      <c r="H49" s="676">
        <v>0</v>
      </c>
      <c r="I49" s="663">
        <v>11</v>
      </c>
      <c r="J49" s="663">
        <v>4554.0010518836843</v>
      </c>
      <c r="K49" s="676">
        <v>1</v>
      </c>
      <c r="L49" s="663">
        <v>11</v>
      </c>
      <c r="M49" s="664">
        <v>4554.0010518836843</v>
      </c>
    </row>
    <row r="50" spans="1:13" ht="14.4" customHeight="1" x14ac:dyDescent="0.3">
      <c r="A50" s="659" t="s">
        <v>572</v>
      </c>
      <c r="B50" s="660" t="s">
        <v>2948</v>
      </c>
      <c r="C50" s="660" t="s">
        <v>1669</v>
      </c>
      <c r="D50" s="660" t="s">
        <v>1105</v>
      </c>
      <c r="E50" s="660" t="s">
        <v>1670</v>
      </c>
      <c r="F50" s="663"/>
      <c r="G50" s="663"/>
      <c r="H50" s="676">
        <v>0</v>
      </c>
      <c r="I50" s="663">
        <v>1</v>
      </c>
      <c r="J50" s="663">
        <v>492.2000000000001</v>
      </c>
      <c r="K50" s="676">
        <v>1</v>
      </c>
      <c r="L50" s="663">
        <v>1</v>
      </c>
      <c r="M50" s="664">
        <v>492.2000000000001</v>
      </c>
    </row>
    <row r="51" spans="1:13" ht="14.4" customHeight="1" x14ac:dyDescent="0.3">
      <c r="A51" s="659" t="s">
        <v>572</v>
      </c>
      <c r="B51" s="660" t="s">
        <v>2948</v>
      </c>
      <c r="C51" s="660" t="s">
        <v>1034</v>
      </c>
      <c r="D51" s="660" t="s">
        <v>1035</v>
      </c>
      <c r="E51" s="660" t="s">
        <v>2949</v>
      </c>
      <c r="F51" s="663"/>
      <c r="G51" s="663"/>
      <c r="H51" s="676">
        <v>0</v>
      </c>
      <c r="I51" s="663">
        <v>18</v>
      </c>
      <c r="J51" s="663">
        <v>66045.919012497965</v>
      </c>
      <c r="K51" s="676">
        <v>1</v>
      </c>
      <c r="L51" s="663">
        <v>18</v>
      </c>
      <c r="M51" s="664">
        <v>66045.919012497965</v>
      </c>
    </row>
    <row r="52" spans="1:13" ht="14.4" customHeight="1" x14ac:dyDescent="0.3">
      <c r="A52" s="659" t="s">
        <v>572</v>
      </c>
      <c r="B52" s="660" t="s">
        <v>2948</v>
      </c>
      <c r="C52" s="660" t="s">
        <v>1704</v>
      </c>
      <c r="D52" s="660" t="s">
        <v>1705</v>
      </c>
      <c r="E52" s="660" t="s">
        <v>1670</v>
      </c>
      <c r="F52" s="663"/>
      <c r="G52" s="663"/>
      <c r="H52" s="676">
        <v>0</v>
      </c>
      <c r="I52" s="663">
        <v>1</v>
      </c>
      <c r="J52" s="663">
        <v>1452.0772093897422</v>
      </c>
      <c r="K52" s="676">
        <v>1</v>
      </c>
      <c r="L52" s="663">
        <v>1</v>
      </c>
      <c r="M52" s="664">
        <v>1452.0772093897422</v>
      </c>
    </row>
    <row r="53" spans="1:13" ht="14.4" customHeight="1" x14ac:dyDescent="0.3">
      <c r="A53" s="659" t="s">
        <v>572</v>
      </c>
      <c r="B53" s="660" t="s">
        <v>2948</v>
      </c>
      <c r="C53" s="660" t="s">
        <v>1708</v>
      </c>
      <c r="D53" s="660" t="s">
        <v>1705</v>
      </c>
      <c r="E53" s="660" t="s">
        <v>2992</v>
      </c>
      <c r="F53" s="663"/>
      <c r="G53" s="663"/>
      <c r="H53" s="676">
        <v>0</v>
      </c>
      <c r="I53" s="663">
        <v>1</v>
      </c>
      <c r="J53" s="663">
        <v>1964</v>
      </c>
      <c r="K53" s="676">
        <v>1</v>
      </c>
      <c r="L53" s="663">
        <v>1</v>
      </c>
      <c r="M53" s="664">
        <v>1964</v>
      </c>
    </row>
    <row r="54" spans="1:13" ht="14.4" customHeight="1" x14ac:dyDescent="0.3">
      <c r="A54" s="659" t="s">
        <v>572</v>
      </c>
      <c r="B54" s="660" t="s">
        <v>2993</v>
      </c>
      <c r="C54" s="660" t="s">
        <v>1800</v>
      </c>
      <c r="D54" s="660" t="s">
        <v>1801</v>
      </c>
      <c r="E54" s="660" t="s">
        <v>1802</v>
      </c>
      <c r="F54" s="663"/>
      <c r="G54" s="663"/>
      <c r="H54" s="676">
        <v>0</v>
      </c>
      <c r="I54" s="663">
        <v>1</v>
      </c>
      <c r="J54" s="663">
        <v>73.220106360564301</v>
      </c>
      <c r="K54" s="676">
        <v>1</v>
      </c>
      <c r="L54" s="663">
        <v>1</v>
      </c>
      <c r="M54" s="664">
        <v>73.220106360564301</v>
      </c>
    </row>
    <row r="55" spans="1:13" ht="14.4" customHeight="1" x14ac:dyDescent="0.3">
      <c r="A55" s="659" t="s">
        <v>572</v>
      </c>
      <c r="B55" s="660" t="s">
        <v>2993</v>
      </c>
      <c r="C55" s="660" t="s">
        <v>1235</v>
      </c>
      <c r="D55" s="660" t="s">
        <v>1236</v>
      </c>
      <c r="E55" s="660" t="s">
        <v>1237</v>
      </c>
      <c r="F55" s="663">
        <v>1</v>
      </c>
      <c r="G55" s="663">
        <v>78.609999999999971</v>
      </c>
      <c r="H55" s="676">
        <v>1</v>
      </c>
      <c r="I55" s="663"/>
      <c r="J55" s="663"/>
      <c r="K55" s="676">
        <v>0</v>
      </c>
      <c r="L55" s="663">
        <v>1</v>
      </c>
      <c r="M55" s="664">
        <v>78.609999999999971</v>
      </c>
    </row>
    <row r="56" spans="1:13" ht="14.4" customHeight="1" x14ac:dyDescent="0.3">
      <c r="A56" s="659" t="s">
        <v>572</v>
      </c>
      <c r="B56" s="660" t="s">
        <v>2994</v>
      </c>
      <c r="C56" s="660" t="s">
        <v>1690</v>
      </c>
      <c r="D56" s="660" t="s">
        <v>1691</v>
      </c>
      <c r="E56" s="660" t="s">
        <v>1692</v>
      </c>
      <c r="F56" s="663"/>
      <c r="G56" s="663"/>
      <c r="H56" s="676">
        <v>0</v>
      </c>
      <c r="I56" s="663">
        <v>1</v>
      </c>
      <c r="J56" s="663">
        <v>79.83</v>
      </c>
      <c r="K56" s="676">
        <v>1</v>
      </c>
      <c r="L56" s="663">
        <v>1</v>
      </c>
      <c r="M56" s="664">
        <v>79.83</v>
      </c>
    </row>
    <row r="57" spans="1:13" ht="14.4" customHeight="1" x14ac:dyDescent="0.3">
      <c r="A57" s="659" t="s">
        <v>572</v>
      </c>
      <c r="B57" s="660" t="s">
        <v>2995</v>
      </c>
      <c r="C57" s="660" t="s">
        <v>1680</v>
      </c>
      <c r="D57" s="660" t="s">
        <v>1681</v>
      </c>
      <c r="E57" s="660" t="s">
        <v>1068</v>
      </c>
      <c r="F57" s="663"/>
      <c r="G57" s="663"/>
      <c r="H57" s="676">
        <v>0</v>
      </c>
      <c r="I57" s="663">
        <v>1</v>
      </c>
      <c r="J57" s="663">
        <v>45.54999999999999</v>
      </c>
      <c r="K57" s="676">
        <v>1</v>
      </c>
      <c r="L57" s="663">
        <v>1</v>
      </c>
      <c r="M57" s="664">
        <v>45.54999999999999</v>
      </c>
    </row>
    <row r="58" spans="1:13" ht="14.4" customHeight="1" x14ac:dyDescent="0.3">
      <c r="A58" s="659" t="s">
        <v>572</v>
      </c>
      <c r="B58" s="660" t="s">
        <v>2995</v>
      </c>
      <c r="C58" s="660" t="s">
        <v>1683</v>
      </c>
      <c r="D58" s="660" t="s">
        <v>1684</v>
      </c>
      <c r="E58" s="660" t="s">
        <v>1102</v>
      </c>
      <c r="F58" s="663"/>
      <c r="G58" s="663"/>
      <c r="H58" s="676">
        <v>0</v>
      </c>
      <c r="I58" s="663">
        <v>1</v>
      </c>
      <c r="J58" s="663">
        <v>55.14</v>
      </c>
      <c r="K58" s="676">
        <v>1</v>
      </c>
      <c r="L58" s="663">
        <v>1</v>
      </c>
      <c r="M58" s="664">
        <v>55.14</v>
      </c>
    </row>
    <row r="59" spans="1:13" ht="14.4" customHeight="1" x14ac:dyDescent="0.3">
      <c r="A59" s="659" t="s">
        <v>572</v>
      </c>
      <c r="B59" s="660" t="s">
        <v>2996</v>
      </c>
      <c r="C59" s="660" t="s">
        <v>1733</v>
      </c>
      <c r="D59" s="660" t="s">
        <v>1734</v>
      </c>
      <c r="E59" s="660" t="s">
        <v>1735</v>
      </c>
      <c r="F59" s="663"/>
      <c r="G59" s="663"/>
      <c r="H59" s="676">
        <v>0</v>
      </c>
      <c r="I59" s="663">
        <v>2</v>
      </c>
      <c r="J59" s="663">
        <v>52.219950187084606</v>
      </c>
      <c r="K59" s="676">
        <v>1</v>
      </c>
      <c r="L59" s="663">
        <v>2</v>
      </c>
      <c r="M59" s="664">
        <v>52.219950187084606</v>
      </c>
    </row>
    <row r="60" spans="1:13" ht="14.4" customHeight="1" x14ac:dyDescent="0.3">
      <c r="A60" s="659" t="s">
        <v>572</v>
      </c>
      <c r="B60" s="660" t="s">
        <v>2997</v>
      </c>
      <c r="C60" s="660" t="s">
        <v>1737</v>
      </c>
      <c r="D60" s="660" t="s">
        <v>1738</v>
      </c>
      <c r="E60" s="660" t="s">
        <v>1739</v>
      </c>
      <c r="F60" s="663"/>
      <c r="G60" s="663"/>
      <c r="H60" s="676">
        <v>0</v>
      </c>
      <c r="I60" s="663">
        <v>1</v>
      </c>
      <c r="J60" s="663">
        <v>65.460000000000008</v>
      </c>
      <c r="K60" s="676">
        <v>1</v>
      </c>
      <c r="L60" s="663">
        <v>1</v>
      </c>
      <c r="M60" s="664">
        <v>65.460000000000008</v>
      </c>
    </row>
    <row r="61" spans="1:13" ht="14.4" customHeight="1" x14ac:dyDescent="0.3">
      <c r="A61" s="659" t="s">
        <v>572</v>
      </c>
      <c r="B61" s="660" t="s">
        <v>2998</v>
      </c>
      <c r="C61" s="660" t="s">
        <v>1650</v>
      </c>
      <c r="D61" s="660" t="s">
        <v>1651</v>
      </c>
      <c r="E61" s="660" t="s">
        <v>1652</v>
      </c>
      <c r="F61" s="663"/>
      <c r="G61" s="663"/>
      <c r="H61" s="676">
        <v>0</v>
      </c>
      <c r="I61" s="663">
        <v>1</v>
      </c>
      <c r="J61" s="663">
        <v>8.1500187306131</v>
      </c>
      <c r="K61" s="676">
        <v>1</v>
      </c>
      <c r="L61" s="663">
        <v>1</v>
      </c>
      <c r="M61" s="664">
        <v>8.1500187306131</v>
      </c>
    </row>
    <row r="62" spans="1:13" ht="14.4" customHeight="1" x14ac:dyDescent="0.3">
      <c r="A62" s="659" t="s">
        <v>572</v>
      </c>
      <c r="B62" s="660" t="s">
        <v>2998</v>
      </c>
      <c r="C62" s="660" t="s">
        <v>1694</v>
      </c>
      <c r="D62" s="660" t="s">
        <v>2999</v>
      </c>
      <c r="E62" s="660" t="s">
        <v>958</v>
      </c>
      <c r="F62" s="663"/>
      <c r="G62" s="663"/>
      <c r="H62" s="676">
        <v>0</v>
      </c>
      <c r="I62" s="663">
        <v>1</v>
      </c>
      <c r="J62" s="663">
        <v>50.63</v>
      </c>
      <c r="K62" s="676">
        <v>1</v>
      </c>
      <c r="L62" s="663">
        <v>1</v>
      </c>
      <c r="M62" s="664">
        <v>50.63</v>
      </c>
    </row>
    <row r="63" spans="1:13" ht="14.4" customHeight="1" x14ac:dyDescent="0.3">
      <c r="A63" s="659" t="s">
        <v>572</v>
      </c>
      <c r="B63" s="660" t="s">
        <v>3000</v>
      </c>
      <c r="C63" s="660" t="s">
        <v>1714</v>
      </c>
      <c r="D63" s="660" t="s">
        <v>1715</v>
      </c>
      <c r="E63" s="660" t="s">
        <v>1098</v>
      </c>
      <c r="F63" s="663"/>
      <c r="G63" s="663"/>
      <c r="H63" s="676">
        <v>0</v>
      </c>
      <c r="I63" s="663">
        <v>1</v>
      </c>
      <c r="J63" s="663">
        <v>192.02</v>
      </c>
      <c r="K63" s="676">
        <v>1</v>
      </c>
      <c r="L63" s="663">
        <v>1</v>
      </c>
      <c r="M63" s="664">
        <v>192.02</v>
      </c>
    </row>
    <row r="64" spans="1:13" ht="14.4" customHeight="1" x14ac:dyDescent="0.3">
      <c r="A64" s="659" t="s">
        <v>572</v>
      </c>
      <c r="B64" s="660" t="s">
        <v>3001</v>
      </c>
      <c r="C64" s="660" t="s">
        <v>1755</v>
      </c>
      <c r="D64" s="660" t="s">
        <v>3002</v>
      </c>
      <c r="E64" s="660" t="s">
        <v>3003</v>
      </c>
      <c r="F64" s="663"/>
      <c r="G64" s="663"/>
      <c r="H64" s="676">
        <v>0</v>
      </c>
      <c r="I64" s="663">
        <v>1</v>
      </c>
      <c r="J64" s="663">
        <v>46.839999999999982</v>
      </c>
      <c r="K64" s="676">
        <v>1</v>
      </c>
      <c r="L64" s="663">
        <v>1</v>
      </c>
      <c r="M64" s="664">
        <v>46.839999999999982</v>
      </c>
    </row>
    <row r="65" spans="1:13" ht="14.4" customHeight="1" x14ac:dyDescent="0.3">
      <c r="A65" s="659" t="s">
        <v>572</v>
      </c>
      <c r="B65" s="660" t="s">
        <v>3001</v>
      </c>
      <c r="C65" s="660" t="s">
        <v>1723</v>
      </c>
      <c r="D65" s="660" t="s">
        <v>1724</v>
      </c>
      <c r="E65" s="660" t="s">
        <v>1725</v>
      </c>
      <c r="F65" s="663"/>
      <c r="G65" s="663"/>
      <c r="H65" s="676">
        <v>0</v>
      </c>
      <c r="I65" s="663">
        <v>3</v>
      </c>
      <c r="J65" s="663">
        <v>288.36907484058497</v>
      </c>
      <c r="K65" s="676">
        <v>1</v>
      </c>
      <c r="L65" s="663">
        <v>3</v>
      </c>
      <c r="M65" s="664">
        <v>288.36907484058497</v>
      </c>
    </row>
    <row r="66" spans="1:13" ht="14.4" customHeight="1" x14ac:dyDescent="0.3">
      <c r="A66" s="659" t="s">
        <v>572</v>
      </c>
      <c r="B66" s="660" t="s">
        <v>3001</v>
      </c>
      <c r="C66" s="660" t="s">
        <v>1759</v>
      </c>
      <c r="D66" s="660" t="s">
        <v>1760</v>
      </c>
      <c r="E66" s="660" t="s">
        <v>1761</v>
      </c>
      <c r="F66" s="663"/>
      <c r="G66" s="663"/>
      <c r="H66" s="676">
        <v>0</v>
      </c>
      <c r="I66" s="663">
        <v>1</v>
      </c>
      <c r="J66" s="663">
        <v>86.181021380113762</v>
      </c>
      <c r="K66" s="676">
        <v>1</v>
      </c>
      <c r="L66" s="663">
        <v>1</v>
      </c>
      <c r="M66" s="664">
        <v>86.181021380113762</v>
      </c>
    </row>
    <row r="67" spans="1:13" ht="14.4" customHeight="1" x14ac:dyDescent="0.3">
      <c r="A67" s="659" t="s">
        <v>572</v>
      </c>
      <c r="B67" s="660" t="s">
        <v>3004</v>
      </c>
      <c r="C67" s="660" t="s">
        <v>1662</v>
      </c>
      <c r="D67" s="660" t="s">
        <v>1663</v>
      </c>
      <c r="E67" s="660" t="s">
        <v>1072</v>
      </c>
      <c r="F67" s="663"/>
      <c r="G67" s="663"/>
      <c r="H67" s="676">
        <v>0</v>
      </c>
      <c r="I67" s="663">
        <v>1</v>
      </c>
      <c r="J67" s="663">
        <v>84.510403085584997</v>
      </c>
      <c r="K67" s="676">
        <v>1</v>
      </c>
      <c r="L67" s="663">
        <v>1</v>
      </c>
      <c r="M67" s="664">
        <v>84.510403085584997</v>
      </c>
    </row>
    <row r="68" spans="1:13" ht="14.4" customHeight="1" x14ac:dyDescent="0.3">
      <c r="A68" s="659" t="s">
        <v>572</v>
      </c>
      <c r="B68" s="660" t="s">
        <v>3005</v>
      </c>
      <c r="C68" s="660" t="s">
        <v>1741</v>
      </c>
      <c r="D68" s="660" t="s">
        <v>1742</v>
      </c>
      <c r="E68" s="660" t="s">
        <v>774</v>
      </c>
      <c r="F68" s="663"/>
      <c r="G68" s="663"/>
      <c r="H68" s="676">
        <v>0</v>
      </c>
      <c r="I68" s="663">
        <v>1</v>
      </c>
      <c r="J68" s="663">
        <v>63.87</v>
      </c>
      <c r="K68" s="676">
        <v>1</v>
      </c>
      <c r="L68" s="663">
        <v>1</v>
      </c>
      <c r="M68" s="664">
        <v>63.87</v>
      </c>
    </row>
    <row r="69" spans="1:13" ht="14.4" customHeight="1" x14ac:dyDescent="0.3">
      <c r="A69" s="659" t="s">
        <v>572</v>
      </c>
      <c r="B69" s="660" t="s">
        <v>2950</v>
      </c>
      <c r="C69" s="660" t="s">
        <v>1717</v>
      </c>
      <c r="D69" s="660" t="s">
        <v>3006</v>
      </c>
      <c r="E69" s="660" t="s">
        <v>774</v>
      </c>
      <c r="F69" s="663"/>
      <c r="G69" s="663"/>
      <c r="H69" s="676">
        <v>0</v>
      </c>
      <c r="I69" s="663">
        <v>2</v>
      </c>
      <c r="J69" s="663">
        <v>196.14</v>
      </c>
      <c r="K69" s="676">
        <v>1</v>
      </c>
      <c r="L69" s="663">
        <v>2</v>
      </c>
      <c r="M69" s="664">
        <v>196.14</v>
      </c>
    </row>
    <row r="70" spans="1:13" ht="14.4" customHeight="1" x14ac:dyDescent="0.3">
      <c r="A70" s="659" t="s">
        <v>572</v>
      </c>
      <c r="B70" s="660" t="s">
        <v>3007</v>
      </c>
      <c r="C70" s="660" t="s">
        <v>1730</v>
      </c>
      <c r="D70" s="660" t="s">
        <v>1731</v>
      </c>
      <c r="E70" s="660" t="s">
        <v>774</v>
      </c>
      <c r="F70" s="663"/>
      <c r="G70" s="663"/>
      <c r="H70" s="676">
        <v>0</v>
      </c>
      <c r="I70" s="663">
        <v>1</v>
      </c>
      <c r="J70" s="663">
        <v>151.63999999999999</v>
      </c>
      <c r="K70" s="676">
        <v>1</v>
      </c>
      <c r="L70" s="663">
        <v>1</v>
      </c>
      <c r="M70" s="664">
        <v>151.63999999999999</v>
      </c>
    </row>
    <row r="71" spans="1:13" ht="14.4" customHeight="1" x14ac:dyDescent="0.3">
      <c r="A71" s="659" t="s">
        <v>572</v>
      </c>
      <c r="B71" s="660" t="s">
        <v>3008</v>
      </c>
      <c r="C71" s="660" t="s">
        <v>1697</v>
      </c>
      <c r="D71" s="660" t="s">
        <v>1698</v>
      </c>
      <c r="E71" s="660" t="s">
        <v>3009</v>
      </c>
      <c r="F71" s="663"/>
      <c r="G71" s="663"/>
      <c r="H71" s="676">
        <v>0</v>
      </c>
      <c r="I71" s="663">
        <v>1</v>
      </c>
      <c r="J71" s="663">
        <v>171.96</v>
      </c>
      <c r="K71" s="676">
        <v>1</v>
      </c>
      <c r="L71" s="663">
        <v>1</v>
      </c>
      <c r="M71" s="664">
        <v>171.96</v>
      </c>
    </row>
    <row r="72" spans="1:13" ht="14.4" customHeight="1" x14ac:dyDescent="0.3">
      <c r="A72" s="659" t="s">
        <v>572</v>
      </c>
      <c r="B72" s="660" t="s">
        <v>3010</v>
      </c>
      <c r="C72" s="660" t="s">
        <v>1658</v>
      </c>
      <c r="D72" s="660" t="s">
        <v>1659</v>
      </c>
      <c r="E72" s="660" t="s">
        <v>3011</v>
      </c>
      <c r="F72" s="663"/>
      <c r="G72" s="663"/>
      <c r="H72" s="676">
        <v>0</v>
      </c>
      <c r="I72" s="663">
        <v>1</v>
      </c>
      <c r="J72" s="663">
        <v>123.28999999999996</v>
      </c>
      <c r="K72" s="676">
        <v>1</v>
      </c>
      <c r="L72" s="663">
        <v>1</v>
      </c>
      <c r="M72" s="664">
        <v>123.28999999999996</v>
      </c>
    </row>
    <row r="73" spans="1:13" ht="14.4" customHeight="1" x14ac:dyDescent="0.3">
      <c r="A73" s="659" t="s">
        <v>572</v>
      </c>
      <c r="B73" s="660" t="s">
        <v>2951</v>
      </c>
      <c r="C73" s="660" t="s">
        <v>1672</v>
      </c>
      <c r="D73" s="660" t="s">
        <v>1673</v>
      </c>
      <c r="E73" s="660" t="s">
        <v>1739</v>
      </c>
      <c r="F73" s="663"/>
      <c r="G73" s="663"/>
      <c r="H73" s="676">
        <v>0</v>
      </c>
      <c r="I73" s="663">
        <v>1</v>
      </c>
      <c r="J73" s="663">
        <v>48.940012020859733</v>
      </c>
      <c r="K73" s="676">
        <v>1</v>
      </c>
      <c r="L73" s="663">
        <v>1</v>
      </c>
      <c r="M73" s="664">
        <v>48.940012020859733</v>
      </c>
    </row>
    <row r="74" spans="1:13" ht="14.4" customHeight="1" x14ac:dyDescent="0.3">
      <c r="A74" s="659" t="s">
        <v>572</v>
      </c>
      <c r="B74" s="660" t="s">
        <v>2951</v>
      </c>
      <c r="C74" s="660" t="s">
        <v>1014</v>
      </c>
      <c r="D74" s="660" t="s">
        <v>2952</v>
      </c>
      <c r="E74" s="660" t="s">
        <v>2953</v>
      </c>
      <c r="F74" s="663"/>
      <c r="G74" s="663"/>
      <c r="H74" s="676">
        <v>0</v>
      </c>
      <c r="I74" s="663">
        <v>6</v>
      </c>
      <c r="J74" s="663">
        <v>217.97956698264255</v>
      </c>
      <c r="K74" s="676">
        <v>1</v>
      </c>
      <c r="L74" s="663">
        <v>6</v>
      </c>
      <c r="M74" s="664">
        <v>217.97956698264255</v>
      </c>
    </row>
    <row r="75" spans="1:13" ht="14.4" customHeight="1" x14ac:dyDescent="0.3">
      <c r="A75" s="659" t="s">
        <v>572</v>
      </c>
      <c r="B75" s="660" t="s">
        <v>3012</v>
      </c>
      <c r="C75" s="660" t="s">
        <v>1812</v>
      </c>
      <c r="D75" s="660" t="s">
        <v>1813</v>
      </c>
      <c r="E75" s="660" t="s">
        <v>1814</v>
      </c>
      <c r="F75" s="663">
        <v>2</v>
      </c>
      <c r="G75" s="663">
        <v>154.86000000000001</v>
      </c>
      <c r="H75" s="676">
        <v>1</v>
      </c>
      <c r="I75" s="663"/>
      <c r="J75" s="663"/>
      <c r="K75" s="676">
        <v>0</v>
      </c>
      <c r="L75" s="663">
        <v>2</v>
      </c>
      <c r="M75" s="664">
        <v>154.86000000000001</v>
      </c>
    </row>
    <row r="76" spans="1:13" ht="14.4" customHeight="1" x14ac:dyDescent="0.3">
      <c r="A76" s="659" t="s">
        <v>572</v>
      </c>
      <c r="B76" s="660" t="s">
        <v>3012</v>
      </c>
      <c r="C76" s="660" t="s">
        <v>1808</v>
      </c>
      <c r="D76" s="660" t="s">
        <v>1809</v>
      </c>
      <c r="E76" s="660" t="s">
        <v>3013</v>
      </c>
      <c r="F76" s="663">
        <v>2</v>
      </c>
      <c r="G76" s="663">
        <v>62.28</v>
      </c>
      <c r="H76" s="676">
        <v>1</v>
      </c>
      <c r="I76" s="663"/>
      <c r="J76" s="663"/>
      <c r="K76" s="676">
        <v>0</v>
      </c>
      <c r="L76" s="663">
        <v>2</v>
      </c>
      <c r="M76" s="664">
        <v>62.28</v>
      </c>
    </row>
    <row r="77" spans="1:13" ht="14.4" customHeight="1" x14ac:dyDescent="0.3">
      <c r="A77" s="659" t="s">
        <v>572</v>
      </c>
      <c r="B77" s="660" t="s">
        <v>2954</v>
      </c>
      <c r="C77" s="660" t="s">
        <v>1196</v>
      </c>
      <c r="D77" s="660" t="s">
        <v>1140</v>
      </c>
      <c r="E77" s="660" t="s">
        <v>1197</v>
      </c>
      <c r="F77" s="663"/>
      <c r="G77" s="663"/>
      <c r="H77" s="676">
        <v>0</v>
      </c>
      <c r="I77" s="663">
        <v>66</v>
      </c>
      <c r="J77" s="663">
        <v>3016.8539716464052</v>
      </c>
      <c r="K77" s="676">
        <v>1</v>
      </c>
      <c r="L77" s="663">
        <v>66</v>
      </c>
      <c r="M77" s="664">
        <v>3016.8539716464052</v>
      </c>
    </row>
    <row r="78" spans="1:13" ht="14.4" customHeight="1" x14ac:dyDescent="0.3">
      <c r="A78" s="659" t="s">
        <v>572</v>
      </c>
      <c r="B78" s="660" t="s">
        <v>2955</v>
      </c>
      <c r="C78" s="660" t="s">
        <v>1188</v>
      </c>
      <c r="D78" s="660" t="s">
        <v>2956</v>
      </c>
      <c r="E78" s="660" t="s">
        <v>2957</v>
      </c>
      <c r="F78" s="663"/>
      <c r="G78" s="663"/>
      <c r="H78" s="676">
        <v>0</v>
      </c>
      <c r="I78" s="663">
        <v>3</v>
      </c>
      <c r="J78" s="663">
        <v>353.23014822847665</v>
      </c>
      <c r="K78" s="676">
        <v>1</v>
      </c>
      <c r="L78" s="663">
        <v>3</v>
      </c>
      <c r="M78" s="664">
        <v>353.23014822847665</v>
      </c>
    </row>
    <row r="79" spans="1:13" ht="14.4" customHeight="1" x14ac:dyDescent="0.3">
      <c r="A79" s="659" t="s">
        <v>572</v>
      </c>
      <c r="B79" s="660" t="s">
        <v>2955</v>
      </c>
      <c r="C79" s="660" t="s">
        <v>1206</v>
      </c>
      <c r="D79" s="660" t="s">
        <v>2958</v>
      </c>
      <c r="E79" s="660" t="s">
        <v>2959</v>
      </c>
      <c r="F79" s="663"/>
      <c r="G79" s="663"/>
      <c r="H79" s="676">
        <v>0</v>
      </c>
      <c r="I79" s="663">
        <v>3</v>
      </c>
      <c r="J79" s="663">
        <v>276</v>
      </c>
      <c r="K79" s="676">
        <v>1</v>
      </c>
      <c r="L79" s="663">
        <v>3</v>
      </c>
      <c r="M79" s="664">
        <v>276</v>
      </c>
    </row>
    <row r="80" spans="1:13" ht="14.4" customHeight="1" x14ac:dyDescent="0.3">
      <c r="A80" s="659" t="s">
        <v>572</v>
      </c>
      <c r="B80" s="660" t="s">
        <v>2955</v>
      </c>
      <c r="C80" s="660" t="s">
        <v>1214</v>
      </c>
      <c r="D80" s="660" t="s">
        <v>2960</v>
      </c>
      <c r="E80" s="660" t="s">
        <v>2961</v>
      </c>
      <c r="F80" s="663"/>
      <c r="G80" s="663"/>
      <c r="H80" s="676">
        <v>0</v>
      </c>
      <c r="I80" s="663">
        <v>2</v>
      </c>
      <c r="J80" s="663">
        <v>240.62935746373017</v>
      </c>
      <c r="K80" s="676">
        <v>1</v>
      </c>
      <c r="L80" s="663">
        <v>2</v>
      </c>
      <c r="M80" s="664">
        <v>240.62935746373017</v>
      </c>
    </row>
    <row r="81" spans="1:13" ht="14.4" customHeight="1" x14ac:dyDescent="0.3">
      <c r="A81" s="659" t="s">
        <v>572</v>
      </c>
      <c r="B81" s="660" t="s">
        <v>2962</v>
      </c>
      <c r="C81" s="660" t="s">
        <v>1117</v>
      </c>
      <c r="D81" s="660" t="s">
        <v>1118</v>
      </c>
      <c r="E81" s="660" t="s">
        <v>1119</v>
      </c>
      <c r="F81" s="663">
        <v>1.6999999999999993</v>
      </c>
      <c r="G81" s="663">
        <v>702.07443894081007</v>
      </c>
      <c r="H81" s="676">
        <v>1</v>
      </c>
      <c r="I81" s="663"/>
      <c r="J81" s="663"/>
      <c r="K81" s="676">
        <v>0</v>
      </c>
      <c r="L81" s="663">
        <v>1.6999999999999993</v>
      </c>
      <c r="M81" s="664">
        <v>702.07443894081007</v>
      </c>
    </row>
    <row r="82" spans="1:13" ht="14.4" customHeight="1" x14ac:dyDescent="0.3">
      <c r="A82" s="659" t="s">
        <v>572</v>
      </c>
      <c r="B82" s="660" t="s">
        <v>2962</v>
      </c>
      <c r="C82" s="660" t="s">
        <v>1199</v>
      </c>
      <c r="D82" s="660" t="s">
        <v>1200</v>
      </c>
      <c r="E82" s="660" t="s">
        <v>2963</v>
      </c>
      <c r="F82" s="663"/>
      <c r="G82" s="663"/>
      <c r="H82" s="676">
        <v>0</v>
      </c>
      <c r="I82" s="663">
        <v>9</v>
      </c>
      <c r="J82" s="663">
        <v>1218.6000000000001</v>
      </c>
      <c r="K82" s="676">
        <v>1</v>
      </c>
      <c r="L82" s="663">
        <v>9</v>
      </c>
      <c r="M82" s="664">
        <v>1218.6000000000001</v>
      </c>
    </row>
    <row r="83" spans="1:13" ht="14.4" customHeight="1" x14ac:dyDescent="0.3">
      <c r="A83" s="659" t="s">
        <v>572</v>
      </c>
      <c r="B83" s="660" t="s">
        <v>2962</v>
      </c>
      <c r="C83" s="660" t="s">
        <v>1210</v>
      </c>
      <c r="D83" s="660" t="s">
        <v>2964</v>
      </c>
      <c r="E83" s="660" t="s">
        <v>1197</v>
      </c>
      <c r="F83" s="663"/>
      <c r="G83" s="663"/>
      <c r="H83" s="676">
        <v>0</v>
      </c>
      <c r="I83" s="663">
        <v>722</v>
      </c>
      <c r="J83" s="663">
        <v>54309.636192589387</v>
      </c>
      <c r="K83" s="676">
        <v>1</v>
      </c>
      <c r="L83" s="663">
        <v>722</v>
      </c>
      <c r="M83" s="664">
        <v>54309.636192589387</v>
      </c>
    </row>
    <row r="84" spans="1:13" ht="14.4" customHeight="1" x14ac:dyDescent="0.3">
      <c r="A84" s="659" t="s">
        <v>572</v>
      </c>
      <c r="B84" s="660" t="s">
        <v>2965</v>
      </c>
      <c r="C84" s="660" t="s">
        <v>1849</v>
      </c>
      <c r="D84" s="660" t="s">
        <v>1850</v>
      </c>
      <c r="E84" s="660" t="s">
        <v>3014</v>
      </c>
      <c r="F84" s="663"/>
      <c r="G84" s="663"/>
      <c r="H84" s="676">
        <v>0</v>
      </c>
      <c r="I84" s="663">
        <v>1</v>
      </c>
      <c r="J84" s="663">
        <v>153.59036289145985</v>
      </c>
      <c r="K84" s="676">
        <v>1</v>
      </c>
      <c r="L84" s="663">
        <v>1</v>
      </c>
      <c r="M84" s="664">
        <v>153.59036289145985</v>
      </c>
    </row>
    <row r="85" spans="1:13" ht="14.4" customHeight="1" x14ac:dyDescent="0.3">
      <c r="A85" s="659" t="s">
        <v>572</v>
      </c>
      <c r="B85" s="660" t="s">
        <v>2966</v>
      </c>
      <c r="C85" s="660" t="s">
        <v>1218</v>
      </c>
      <c r="D85" s="660" t="s">
        <v>1219</v>
      </c>
      <c r="E85" s="660" t="s">
        <v>1220</v>
      </c>
      <c r="F85" s="663"/>
      <c r="G85" s="663"/>
      <c r="H85" s="676">
        <v>0</v>
      </c>
      <c r="I85" s="663">
        <v>10</v>
      </c>
      <c r="J85" s="663">
        <v>1044.1982959570121</v>
      </c>
      <c r="K85" s="676">
        <v>1</v>
      </c>
      <c r="L85" s="663">
        <v>10</v>
      </c>
      <c r="M85" s="664">
        <v>1044.1982959570121</v>
      </c>
    </row>
    <row r="86" spans="1:13" ht="14.4" customHeight="1" x14ac:dyDescent="0.3">
      <c r="A86" s="659" t="s">
        <v>572</v>
      </c>
      <c r="B86" s="660" t="s">
        <v>2966</v>
      </c>
      <c r="C86" s="660" t="s">
        <v>1222</v>
      </c>
      <c r="D86" s="660" t="s">
        <v>1858</v>
      </c>
      <c r="E86" s="660" t="s">
        <v>2967</v>
      </c>
      <c r="F86" s="663"/>
      <c r="G86" s="663"/>
      <c r="H86" s="676">
        <v>0</v>
      </c>
      <c r="I86" s="663">
        <v>37</v>
      </c>
      <c r="J86" s="663">
        <v>2738.0002236508576</v>
      </c>
      <c r="K86" s="676">
        <v>1</v>
      </c>
      <c r="L86" s="663">
        <v>37</v>
      </c>
      <c r="M86" s="664">
        <v>2738.0002236508576</v>
      </c>
    </row>
    <row r="87" spans="1:13" ht="14.4" customHeight="1" x14ac:dyDescent="0.3">
      <c r="A87" s="659" t="s">
        <v>572</v>
      </c>
      <c r="B87" s="660" t="s">
        <v>2966</v>
      </c>
      <c r="C87" s="660" t="s">
        <v>1192</v>
      </c>
      <c r="D87" s="660" t="s">
        <v>1858</v>
      </c>
      <c r="E87" s="660" t="s">
        <v>2968</v>
      </c>
      <c r="F87" s="663"/>
      <c r="G87" s="663"/>
      <c r="H87" s="676">
        <v>0</v>
      </c>
      <c r="I87" s="663">
        <v>141</v>
      </c>
      <c r="J87" s="663">
        <v>12490.953666318868</v>
      </c>
      <c r="K87" s="676">
        <v>1</v>
      </c>
      <c r="L87" s="663">
        <v>141</v>
      </c>
      <c r="M87" s="664">
        <v>12490.953666318868</v>
      </c>
    </row>
    <row r="88" spans="1:13" ht="14.4" customHeight="1" x14ac:dyDescent="0.3">
      <c r="A88" s="659" t="s">
        <v>572</v>
      </c>
      <c r="B88" s="660" t="s">
        <v>2966</v>
      </c>
      <c r="C88" s="660" t="s">
        <v>1857</v>
      </c>
      <c r="D88" s="660" t="s">
        <v>1858</v>
      </c>
      <c r="E88" s="660" t="s">
        <v>1859</v>
      </c>
      <c r="F88" s="663"/>
      <c r="G88" s="663"/>
      <c r="H88" s="676">
        <v>0</v>
      </c>
      <c r="I88" s="663">
        <v>9</v>
      </c>
      <c r="J88" s="663">
        <v>538.11</v>
      </c>
      <c r="K88" s="676">
        <v>1</v>
      </c>
      <c r="L88" s="663">
        <v>9</v>
      </c>
      <c r="M88" s="664">
        <v>538.11</v>
      </c>
    </row>
    <row r="89" spans="1:13" ht="14.4" customHeight="1" x14ac:dyDescent="0.3">
      <c r="A89" s="659" t="s">
        <v>572</v>
      </c>
      <c r="B89" s="660" t="s">
        <v>3015</v>
      </c>
      <c r="C89" s="660" t="s">
        <v>1853</v>
      </c>
      <c r="D89" s="660" t="s">
        <v>1854</v>
      </c>
      <c r="E89" s="660" t="s">
        <v>3016</v>
      </c>
      <c r="F89" s="663"/>
      <c r="G89" s="663"/>
      <c r="H89" s="676">
        <v>0</v>
      </c>
      <c r="I89" s="663">
        <v>5</v>
      </c>
      <c r="J89" s="663">
        <v>272.15099770715943</v>
      </c>
      <c r="K89" s="676">
        <v>1</v>
      </c>
      <c r="L89" s="663">
        <v>5</v>
      </c>
      <c r="M89" s="664">
        <v>272.15099770715943</v>
      </c>
    </row>
    <row r="90" spans="1:13" ht="14.4" customHeight="1" x14ac:dyDescent="0.3">
      <c r="A90" s="659" t="s">
        <v>572</v>
      </c>
      <c r="B90" s="660" t="s">
        <v>2969</v>
      </c>
      <c r="C90" s="660" t="s">
        <v>1203</v>
      </c>
      <c r="D90" s="660" t="s">
        <v>1204</v>
      </c>
      <c r="E90" s="660" t="s">
        <v>2963</v>
      </c>
      <c r="F90" s="663"/>
      <c r="G90" s="663"/>
      <c r="H90" s="676">
        <v>0</v>
      </c>
      <c r="I90" s="663">
        <v>6</v>
      </c>
      <c r="J90" s="663">
        <v>344.22012218251575</v>
      </c>
      <c r="K90" s="676">
        <v>1</v>
      </c>
      <c r="L90" s="663">
        <v>6</v>
      </c>
      <c r="M90" s="664">
        <v>344.22012218251575</v>
      </c>
    </row>
    <row r="91" spans="1:13" ht="14.4" customHeight="1" x14ac:dyDescent="0.3">
      <c r="A91" s="659" t="s">
        <v>572</v>
      </c>
      <c r="B91" s="660" t="s">
        <v>2969</v>
      </c>
      <c r="C91" s="660" t="s">
        <v>1804</v>
      </c>
      <c r="D91" s="660" t="s">
        <v>1805</v>
      </c>
      <c r="E91" s="660" t="s">
        <v>3017</v>
      </c>
      <c r="F91" s="663">
        <v>2</v>
      </c>
      <c r="G91" s="663">
        <v>128.30000000000001</v>
      </c>
      <c r="H91" s="676">
        <v>1</v>
      </c>
      <c r="I91" s="663"/>
      <c r="J91" s="663"/>
      <c r="K91" s="676">
        <v>0</v>
      </c>
      <c r="L91" s="663">
        <v>2</v>
      </c>
      <c r="M91" s="664">
        <v>128.30000000000001</v>
      </c>
    </row>
    <row r="92" spans="1:13" ht="14.4" customHeight="1" x14ac:dyDescent="0.3">
      <c r="A92" s="659" t="s">
        <v>572</v>
      </c>
      <c r="B92" s="660" t="s">
        <v>3018</v>
      </c>
      <c r="C92" s="660" t="s">
        <v>1866</v>
      </c>
      <c r="D92" s="660" t="s">
        <v>3019</v>
      </c>
      <c r="E92" s="660" t="s">
        <v>3016</v>
      </c>
      <c r="F92" s="663"/>
      <c r="G92" s="663"/>
      <c r="H92" s="676">
        <v>0</v>
      </c>
      <c r="I92" s="663">
        <v>7</v>
      </c>
      <c r="J92" s="663">
        <v>221.13</v>
      </c>
      <c r="K92" s="676">
        <v>1</v>
      </c>
      <c r="L92" s="663">
        <v>7</v>
      </c>
      <c r="M92" s="664">
        <v>221.13</v>
      </c>
    </row>
    <row r="93" spans="1:13" ht="14.4" customHeight="1" x14ac:dyDescent="0.3">
      <c r="A93" s="659" t="s">
        <v>572</v>
      </c>
      <c r="B93" s="660" t="s">
        <v>3020</v>
      </c>
      <c r="C93" s="660" t="s">
        <v>1793</v>
      </c>
      <c r="D93" s="660" t="s">
        <v>1794</v>
      </c>
      <c r="E93" s="660" t="s">
        <v>1795</v>
      </c>
      <c r="F93" s="663"/>
      <c r="G93" s="663"/>
      <c r="H93" s="676">
        <v>0</v>
      </c>
      <c r="I93" s="663">
        <v>1</v>
      </c>
      <c r="J93" s="663">
        <v>88.57</v>
      </c>
      <c r="K93" s="676">
        <v>1</v>
      </c>
      <c r="L93" s="663">
        <v>1</v>
      </c>
      <c r="M93" s="664">
        <v>88.57</v>
      </c>
    </row>
    <row r="94" spans="1:13" ht="14.4" customHeight="1" x14ac:dyDescent="0.3">
      <c r="A94" s="659" t="s">
        <v>572</v>
      </c>
      <c r="B94" s="660" t="s">
        <v>2970</v>
      </c>
      <c r="C94" s="660" t="s">
        <v>1018</v>
      </c>
      <c r="D94" s="660" t="s">
        <v>1019</v>
      </c>
      <c r="E94" s="660" t="s">
        <v>2972</v>
      </c>
      <c r="F94" s="663"/>
      <c r="G94" s="663"/>
      <c r="H94" s="676">
        <v>0</v>
      </c>
      <c r="I94" s="663">
        <v>1</v>
      </c>
      <c r="J94" s="663">
        <v>114.6</v>
      </c>
      <c r="K94" s="676">
        <v>1</v>
      </c>
      <c r="L94" s="663">
        <v>1</v>
      </c>
      <c r="M94" s="664">
        <v>114.6</v>
      </c>
    </row>
    <row r="95" spans="1:13" ht="14.4" customHeight="1" x14ac:dyDescent="0.3">
      <c r="A95" s="659" t="s">
        <v>572</v>
      </c>
      <c r="B95" s="660" t="s">
        <v>3021</v>
      </c>
      <c r="C95" s="660" t="s">
        <v>1393</v>
      </c>
      <c r="D95" s="660" t="s">
        <v>1394</v>
      </c>
      <c r="E95" s="660" t="s">
        <v>1395</v>
      </c>
      <c r="F95" s="663"/>
      <c r="G95" s="663"/>
      <c r="H95" s="676">
        <v>0</v>
      </c>
      <c r="I95" s="663">
        <v>1</v>
      </c>
      <c r="J95" s="663">
        <v>71.67</v>
      </c>
      <c r="K95" s="676">
        <v>1</v>
      </c>
      <c r="L95" s="663">
        <v>1</v>
      </c>
      <c r="M95" s="664">
        <v>71.67</v>
      </c>
    </row>
    <row r="96" spans="1:13" ht="14.4" customHeight="1" x14ac:dyDescent="0.3">
      <c r="A96" s="659" t="s">
        <v>572</v>
      </c>
      <c r="B96" s="660" t="s">
        <v>2973</v>
      </c>
      <c r="C96" s="660" t="s">
        <v>1022</v>
      </c>
      <c r="D96" s="660" t="s">
        <v>1023</v>
      </c>
      <c r="E96" s="660" t="s">
        <v>1024</v>
      </c>
      <c r="F96" s="663"/>
      <c r="G96" s="663"/>
      <c r="H96" s="676">
        <v>0</v>
      </c>
      <c r="I96" s="663">
        <v>1</v>
      </c>
      <c r="J96" s="663">
        <v>40.349846552210067</v>
      </c>
      <c r="K96" s="676">
        <v>1</v>
      </c>
      <c r="L96" s="663">
        <v>1</v>
      </c>
      <c r="M96" s="664">
        <v>40.349846552210067</v>
      </c>
    </row>
    <row r="97" spans="1:13" ht="14.4" customHeight="1" x14ac:dyDescent="0.3">
      <c r="A97" s="659" t="s">
        <v>572</v>
      </c>
      <c r="B97" s="660" t="s">
        <v>2973</v>
      </c>
      <c r="C97" s="660" t="s">
        <v>1026</v>
      </c>
      <c r="D97" s="660" t="s">
        <v>1027</v>
      </c>
      <c r="E97" s="660" t="s">
        <v>1028</v>
      </c>
      <c r="F97" s="663"/>
      <c r="G97" s="663"/>
      <c r="H97" s="676">
        <v>0</v>
      </c>
      <c r="I97" s="663">
        <v>53</v>
      </c>
      <c r="J97" s="663">
        <v>3253.6153262529365</v>
      </c>
      <c r="K97" s="676">
        <v>1</v>
      </c>
      <c r="L97" s="663">
        <v>53</v>
      </c>
      <c r="M97" s="664">
        <v>3253.6153262529365</v>
      </c>
    </row>
    <row r="98" spans="1:13" ht="14.4" customHeight="1" x14ac:dyDescent="0.3">
      <c r="A98" s="659" t="s">
        <v>572</v>
      </c>
      <c r="B98" s="660" t="s">
        <v>2973</v>
      </c>
      <c r="C98" s="660" t="s">
        <v>1042</v>
      </c>
      <c r="D98" s="660" t="s">
        <v>1039</v>
      </c>
      <c r="E98" s="660" t="s">
        <v>2975</v>
      </c>
      <c r="F98" s="663"/>
      <c r="G98" s="663"/>
      <c r="H98" s="676">
        <v>0</v>
      </c>
      <c r="I98" s="663">
        <v>6</v>
      </c>
      <c r="J98" s="663">
        <v>580.69997568076781</v>
      </c>
      <c r="K98" s="676">
        <v>1</v>
      </c>
      <c r="L98" s="663">
        <v>6</v>
      </c>
      <c r="M98" s="664">
        <v>580.69997568076781</v>
      </c>
    </row>
    <row r="99" spans="1:13" ht="14.4" customHeight="1" x14ac:dyDescent="0.3">
      <c r="A99" s="659" t="s">
        <v>572</v>
      </c>
      <c r="B99" s="660" t="s">
        <v>2973</v>
      </c>
      <c r="C99" s="660" t="s">
        <v>1701</v>
      </c>
      <c r="D99" s="660" t="s">
        <v>1039</v>
      </c>
      <c r="E99" s="660" t="s">
        <v>3022</v>
      </c>
      <c r="F99" s="663"/>
      <c r="G99" s="663"/>
      <c r="H99" s="676">
        <v>0</v>
      </c>
      <c r="I99" s="663">
        <v>1</v>
      </c>
      <c r="J99" s="663">
        <v>122.970193582131</v>
      </c>
      <c r="K99" s="676">
        <v>1</v>
      </c>
      <c r="L99" s="663">
        <v>1</v>
      </c>
      <c r="M99" s="664">
        <v>122.970193582131</v>
      </c>
    </row>
    <row r="100" spans="1:13" ht="14.4" customHeight="1" x14ac:dyDescent="0.3">
      <c r="A100" s="659" t="s">
        <v>572</v>
      </c>
      <c r="B100" s="660" t="s">
        <v>2976</v>
      </c>
      <c r="C100" s="660" t="s">
        <v>1786</v>
      </c>
      <c r="D100" s="660" t="s">
        <v>2977</v>
      </c>
      <c r="E100" s="660" t="s">
        <v>3023</v>
      </c>
      <c r="F100" s="663"/>
      <c r="G100" s="663"/>
      <c r="H100" s="676">
        <v>0</v>
      </c>
      <c r="I100" s="663">
        <v>2</v>
      </c>
      <c r="J100" s="663">
        <v>747.86041575906256</v>
      </c>
      <c r="K100" s="676">
        <v>1</v>
      </c>
      <c r="L100" s="663">
        <v>2</v>
      </c>
      <c r="M100" s="664">
        <v>747.86041575906256</v>
      </c>
    </row>
    <row r="101" spans="1:13" ht="14.4" customHeight="1" x14ac:dyDescent="0.3">
      <c r="A101" s="659" t="s">
        <v>572</v>
      </c>
      <c r="B101" s="660" t="s">
        <v>2976</v>
      </c>
      <c r="C101" s="660" t="s">
        <v>1782</v>
      </c>
      <c r="D101" s="660" t="s">
        <v>3024</v>
      </c>
      <c r="E101" s="660" t="s">
        <v>3025</v>
      </c>
      <c r="F101" s="663"/>
      <c r="G101" s="663"/>
      <c r="H101" s="676">
        <v>0</v>
      </c>
      <c r="I101" s="663">
        <v>1</v>
      </c>
      <c r="J101" s="663">
        <v>217.43000000000006</v>
      </c>
      <c r="K101" s="676">
        <v>1</v>
      </c>
      <c r="L101" s="663">
        <v>1</v>
      </c>
      <c r="M101" s="664">
        <v>217.43000000000006</v>
      </c>
    </row>
    <row r="102" spans="1:13" ht="14.4" customHeight="1" x14ac:dyDescent="0.3">
      <c r="A102" s="659" t="s">
        <v>572</v>
      </c>
      <c r="B102" s="660" t="s">
        <v>3026</v>
      </c>
      <c r="C102" s="660" t="s">
        <v>1778</v>
      </c>
      <c r="D102" s="660" t="s">
        <v>3027</v>
      </c>
      <c r="E102" s="660" t="s">
        <v>3028</v>
      </c>
      <c r="F102" s="663"/>
      <c r="G102" s="663"/>
      <c r="H102" s="676">
        <v>0</v>
      </c>
      <c r="I102" s="663">
        <v>1</v>
      </c>
      <c r="J102" s="663">
        <v>84.350000000000009</v>
      </c>
      <c r="K102" s="676">
        <v>1</v>
      </c>
      <c r="L102" s="663">
        <v>1</v>
      </c>
      <c r="M102" s="664">
        <v>84.350000000000009</v>
      </c>
    </row>
    <row r="103" spans="1:13" ht="14.4" customHeight="1" x14ac:dyDescent="0.3">
      <c r="A103" s="659" t="s">
        <v>572</v>
      </c>
      <c r="B103" s="660" t="s">
        <v>3026</v>
      </c>
      <c r="C103" s="660" t="s">
        <v>1711</v>
      </c>
      <c r="D103" s="660" t="s">
        <v>3029</v>
      </c>
      <c r="E103" s="660" t="s">
        <v>3030</v>
      </c>
      <c r="F103" s="663"/>
      <c r="G103" s="663"/>
      <c r="H103" s="676">
        <v>0</v>
      </c>
      <c r="I103" s="663">
        <v>3</v>
      </c>
      <c r="J103" s="663">
        <v>1012.1029085178428</v>
      </c>
      <c r="K103" s="676">
        <v>1</v>
      </c>
      <c r="L103" s="663">
        <v>3</v>
      </c>
      <c r="M103" s="664">
        <v>1012.1029085178428</v>
      </c>
    </row>
    <row r="104" spans="1:13" ht="14.4" customHeight="1" x14ac:dyDescent="0.3">
      <c r="A104" s="659" t="s">
        <v>572</v>
      </c>
      <c r="B104" s="660" t="s">
        <v>3031</v>
      </c>
      <c r="C104" s="660" t="s">
        <v>1796</v>
      </c>
      <c r="D104" s="660" t="s">
        <v>1797</v>
      </c>
      <c r="E104" s="660" t="s">
        <v>1798</v>
      </c>
      <c r="F104" s="663"/>
      <c r="G104" s="663"/>
      <c r="H104" s="676">
        <v>0</v>
      </c>
      <c r="I104" s="663">
        <v>1</v>
      </c>
      <c r="J104" s="663">
        <v>997.44</v>
      </c>
      <c r="K104" s="676">
        <v>1</v>
      </c>
      <c r="L104" s="663">
        <v>1</v>
      </c>
      <c r="M104" s="664">
        <v>997.44</v>
      </c>
    </row>
    <row r="105" spans="1:13" ht="14.4" customHeight="1" x14ac:dyDescent="0.3">
      <c r="A105" s="659" t="s">
        <v>572</v>
      </c>
      <c r="B105" s="660" t="s">
        <v>3032</v>
      </c>
      <c r="C105" s="660" t="s">
        <v>1744</v>
      </c>
      <c r="D105" s="660" t="s">
        <v>1745</v>
      </c>
      <c r="E105" s="660" t="s">
        <v>3033</v>
      </c>
      <c r="F105" s="663"/>
      <c r="G105" s="663"/>
      <c r="H105" s="676">
        <v>0</v>
      </c>
      <c r="I105" s="663">
        <v>1</v>
      </c>
      <c r="J105" s="663">
        <v>250.11</v>
      </c>
      <c r="K105" s="676">
        <v>1</v>
      </c>
      <c r="L105" s="663">
        <v>1</v>
      </c>
      <c r="M105" s="664">
        <v>250.11</v>
      </c>
    </row>
    <row r="106" spans="1:13" ht="14.4" customHeight="1" x14ac:dyDescent="0.3">
      <c r="A106" s="659" t="s">
        <v>572</v>
      </c>
      <c r="B106" s="660" t="s">
        <v>3032</v>
      </c>
      <c r="C106" s="660" t="s">
        <v>1665</v>
      </c>
      <c r="D106" s="660" t="s">
        <v>1666</v>
      </c>
      <c r="E106" s="660" t="s">
        <v>3034</v>
      </c>
      <c r="F106" s="663"/>
      <c r="G106" s="663"/>
      <c r="H106" s="676">
        <v>0</v>
      </c>
      <c r="I106" s="663">
        <v>1</v>
      </c>
      <c r="J106" s="663">
        <v>379.5</v>
      </c>
      <c r="K106" s="676">
        <v>1</v>
      </c>
      <c r="L106" s="663">
        <v>1</v>
      </c>
      <c r="M106" s="664">
        <v>379.5</v>
      </c>
    </row>
    <row r="107" spans="1:13" ht="14.4" customHeight="1" x14ac:dyDescent="0.3">
      <c r="A107" s="659" t="s">
        <v>572</v>
      </c>
      <c r="B107" s="660" t="s">
        <v>2979</v>
      </c>
      <c r="C107" s="660" t="s">
        <v>1052</v>
      </c>
      <c r="D107" s="660" t="s">
        <v>2980</v>
      </c>
      <c r="E107" s="660" t="s">
        <v>2981</v>
      </c>
      <c r="F107" s="663"/>
      <c r="G107" s="663"/>
      <c r="H107" s="676">
        <v>0</v>
      </c>
      <c r="I107" s="663">
        <v>2</v>
      </c>
      <c r="J107" s="663">
        <v>94.480065688704528</v>
      </c>
      <c r="K107" s="676">
        <v>1</v>
      </c>
      <c r="L107" s="663">
        <v>2</v>
      </c>
      <c r="M107" s="664">
        <v>94.480065688704528</v>
      </c>
    </row>
    <row r="108" spans="1:13" ht="14.4" customHeight="1" x14ac:dyDescent="0.3">
      <c r="A108" s="659" t="s">
        <v>572</v>
      </c>
      <c r="B108" s="660" t="s">
        <v>2979</v>
      </c>
      <c r="C108" s="660" t="s">
        <v>1721</v>
      </c>
      <c r="D108" s="660" t="s">
        <v>3035</v>
      </c>
      <c r="E108" s="660" t="s">
        <v>3036</v>
      </c>
      <c r="F108" s="663"/>
      <c r="G108" s="663"/>
      <c r="H108" s="676">
        <v>0</v>
      </c>
      <c r="I108" s="663">
        <v>1</v>
      </c>
      <c r="J108" s="663">
        <v>105.71000000000004</v>
      </c>
      <c r="K108" s="676">
        <v>1</v>
      </c>
      <c r="L108" s="663">
        <v>1</v>
      </c>
      <c r="M108" s="664">
        <v>105.71000000000004</v>
      </c>
    </row>
    <row r="109" spans="1:13" ht="14.4" customHeight="1" x14ac:dyDescent="0.3">
      <c r="A109" s="659" t="s">
        <v>572</v>
      </c>
      <c r="B109" s="660" t="s">
        <v>2982</v>
      </c>
      <c r="C109" s="660" t="s">
        <v>1080</v>
      </c>
      <c r="D109" s="660" t="s">
        <v>1081</v>
      </c>
      <c r="E109" s="660" t="s">
        <v>2983</v>
      </c>
      <c r="F109" s="663"/>
      <c r="G109" s="663"/>
      <c r="H109" s="676">
        <v>0</v>
      </c>
      <c r="I109" s="663">
        <v>2</v>
      </c>
      <c r="J109" s="663">
        <v>103.62</v>
      </c>
      <c r="K109" s="676">
        <v>1</v>
      </c>
      <c r="L109" s="663">
        <v>2</v>
      </c>
      <c r="M109" s="664">
        <v>103.62</v>
      </c>
    </row>
    <row r="110" spans="1:13" ht="14.4" customHeight="1" x14ac:dyDescent="0.3">
      <c r="A110" s="659" t="s">
        <v>572</v>
      </c>
      <c r="B110" s="660" t="s">
        <v>2982</v>
      </c>
      <c r="C110" s="660" t="s">
        <v>1774</v>
      </c>
      <c r="D110" s="660" t="s">
        <v>1775</v>
      </c>
      <c r="E110" s="660" t="s">
        <v>3037</v>
      </c>
      <c r="F110" s="663"/>
      <c r="G110" s="663"/>
      <c r="H110" s="676">
        <v>0</v>
      </c>
      <c r="I110" s="663">
        <v>2</v>
      </c>
      <c r="J110" s="663">
        <v>324.07920082638208</v>
      </c>
      <c r="K110" s="676">
        <v>1</v>
      </c>
      <c r="L110" s="663">
        <v>2</v>
      </c>
      <c r="M110" s="664">
        <v>324.07920082638208</v>
      </c>
    </row>
    <row r="111" spans="1:13" ht="14.4" customHeight="1" x14ac:dyDescent="0.3">
      <c r="A111" s="659" t="s">
        <v>572</v>
      </c>
      <c r="B111" s="660" t="s">
        <v>3038</v>
      </c>
      <c r="C111" s="660" t="s">
        <v>1763</v>
      </c>
      <c r="D111" s="660" t="s">
        <v>3039</v>
      </c>
      <c r="E111" s="660" t="s">
        <v>3040</v>
      </c>
      <c r="F111" s="663"/>
      <c r="G111" s="663"/>
      <c r="H111" s="676">
        <v>0</v>
      </c>
      <c r="I111" s="663">
        <v>1</v>
      </c>
      <c r="J111" s="663">
        <v>202.78</v>
      </c>
      <c r="K111" s="676">
        <v>1</v>
      </c>
      <c r="L111" s="663">
        <v>1</v>
      </c>
      <c r="M111" s="664">
        <v>202.78</v>
      </c>
    </row>
    <row r="112" spans="1:13" ht="14.4" customHeight="1" x14ac:dyDescent="0.3">
      <c r="A112" s="659" t="s">
        <v>572</v>
      </c>
      <c r="B112" s="660" t="s">
        <v>2984</v>
      </c>
      <c r="C112" s="660" t="s">
        <v>1100</v>
      </c>
      <c r="D112" s="660" t="s">
        <v>1101</v>
      </c>
      <c r="E112" s="660" t="s">
        <v>1102</v>
      </c>
      <c r="F112" s="663"/>
      <c r="G112" s="663"/>
      <c r="H112" s="676">
        <v>0</v>
      </c>
      <c r="I112" s="663">
        <v>1</v>
      </c>
      <c r="J112" s="663">
        <v>103.44017235161732</v>
      </c>
      <c r="K112" s="676">
        <v>1</v>
      </c>
      <c r="L112" s="663">
        <v>1</v>
      </c>
      <c r="M112" s="664">
        <v>103.44017235161732</v>
      </c>
    </row>
    <row r="113" spans="1:13" ht="14.4" customHeight="1" x14ac:dyDescent="0.3">
      <c r="A113" s="659" t="s">
        <v>572</v>
      </c>
      <c r="B113" s="660" t="s">
        <v>3041</v>
      </c>
      <c r="C113" s="660" t="s">
        <v>1654</v>
      </c>
      <c r="D113" s="660" t="s">
        <v>1655</v>
      </c>
      <c r="E113" s="660" t="s">
        <v>3042</v>
      </c>
      <c r="F113" s="663"/>
      <c r="G113" s="663"/>
      <c r="H113" s="676">
        <v>0</v>
      </c>
      <c r="I113" s="663">
        <v>1</v>
      </c>
      <c r="J113" s="663">
        <v>106.84922116190425</v>
      </c>
      <c r="K113" s="676">
        <v>1</v>
      </c>
      <c r="L113" s="663">
        <v>1</v>
      </c>
      <c r="M113" s="664">
        <v>106.84922116190425</v>
      </c>
    </row>
    <row r="114" spans="1:13" ht="14.4" customHeight="1" x14ac:dyDescent="0.3">
      <c r="A114" s="659" t="s">
        <v>572</v>
      </c>
      <c r="B114" s="660" t="s">
        <v>3043</v>
      </c>
      <c r="C114" s="660" t="s">
        <v>861</v>
      </c>
      <c r="D114" s="660" t="s">
        <v>1752</v>
      </c>
      <c r="E114" s="660" t="s">
        <v>1753</v>
      </c>
      <c r="F114" s="663"/>
      <c r="G114" s="663"/>
      <c r="H114" s="676">
        <v>0</v>
      </c>
      <c r="I114" s="663">
        <v>1</v>
      </c>
      <c r="J114" s="663">
        <v>101.43999999999997</v>
      </c>
      <c r="K114" s="676">
        <v>1</v>
      </c>
      <c r="L114" s="663">
        <v>1</v>
      </c>
      <c r="M114" s="664">
        <v>101.43999999999997</v>
      </c>
    </row>
    <row r="115" spans="1:13" ht="14.4" customHeight="1" x14ac:dyDescent="0.3">
      <c r="A115" s="659" t="s">
        <v>572</v>
      </c>
      <c r="B115" s="660" t="s">
        <v>2985</v>
      </c>
      <c r="C115" s="660" t="s">
        <v>1084</v>
      </c>
      <c r="D115" s="660" t="s">
        <v>1085</v>
      </c>
      <c r="E115" s="660" t="s">
        <v>2986</v>
      </c>
      <c r="F115" s="663"/>
      <c r="G115" s="663"/>
      <c r="H115" s="676">
        <v>0</v>
      </c>
      <c r="I115" s="663">
        <v>1</v>
      </c>
      <c r="J115" s="663">
        <v>52.81</v>
      </c>
      <c r="K115" s="676">
        <v>1</v>
      </c>
      <c r="L115" s="663">
        <v>1</v>
      </c>
      <c r="M115" s="664">
        <v>52.81</v>
      </c>
    </row>
    <row r="116" spans="1:13" ht="14.4" customHeight="1" x14ac:dyDescent="0.3">
      <c r="A116" s="659" t="s">
        <v>572</v>
      </c>
      <c r="B116" s="660" t="s">
        <v>2987</v>
      </c>
      <c r="C116" s="660" t="s">
        <v>1049</v>
      </c>
      <c r="D116" s="660" t="s">
        <v>1046</v>
      </c>
      <c r="E116" s="660" t="s">
        <v>1102</v>
      </c>
      <c r="F116" s="663"/>
      <c r="G116" s="663"/>
      <c r="H116" s="676">
        <v>0</v>
      </c>
      <c r="I116" s="663">
        <v>1</v>
      </c>
      <c r="J116" s="663">
        <v>103.51980250352349</v>
      </c>
      <c r="K116" s="676">
        <v>1</v>
      </c>
      <c r="L116" s="663">
        <v>1</v>
      </c>
      <c r="M116" s="664">
        <v>103.51980250352349</v>
      </c>
    </row>
    <row r="117" spans="1:13" ht="14.4" customHeight="1" x14ac:dyDescent="0.3">
      <c r="A117" s="659" t="s">
        <v>572</v>
      </c>
      <c r="B117" s="660" t="s">
        <v>3044</v>
      </c>
      <c r="C117" s="660" t="s">
        <v>1629</v>
      </c>
      <c r="D117" s="660" t="s">
        <v>1630</v>
      </c>
      <c r="E117" s="660" t="s">
        <v>3045</v>
      </c>
      <c r="F117" s="663"/>
      <c r="G117" s="663"/>
      <c r="H117" s="676">
        <v>0</v>
      </c>
      <c r="I117" s="663">
        <v>1</v>
      </c>
      <c r="J117" s="663">
        <v>230.24000000000012</v>
      </c>
      <c r="K117" s="676">
        <v>1</v>
      </c>
      <c r="L117" s="663">
        <v>1</v>
      </c>
      <c r="M117" s="664">
        <v>230.24000000000012</v>
      </c>
    </row>
    <row r="118" spans="1:13" ht="14.4" customHeight="1" x14ac:dyDescent="0.3">
      <c r="A118" s="659" t="s">
        <v>578</v>
      </c>
      <c r="B118" s="660" t="s">
        <v>3046</v>
      </c>
      <c r="C118" s="660" t="s">
        <v>2007</v>
      </c>
      <c r="D118" s="660" t="s">
        <v>2008</v>
      </c>
      <c r="E118" s="660" t="s">
        <v>3047</v>
      </c>
      <c r="F118" s="663"/>
      <c r="G118" s="663"/>
      <c r="H118" s="676">
        <v>0</v>
      </c>
      <c r="I118" s="663">
        <v>19</v>
      </c>
      <c r="J118" s="663">
        <v>3188.6736852214813</v>
      </c>
      <c r="K118" s="676">
        <v>1</v>
      </c>
      <c r="L118" s="663">
        <v>19</v>
      </c>
      <c r="M118" s="664">
        <v>3188.6736852214813</v>
      </c>
    </row>
    <row r="119" spans="1:13" ht="14.4" customHeight="1" x14ac:dyDescent="0.3">
      <c r="A119" s="659" t="s">
        <v>578</v>
      </c>
      <c r="B119" s="660" t="s">
        <v>2947</v>
      </c>
      <c r="C119" s="660" t="s">
        <v>2486</v>
      </c>
      <c r="D119" s="660" t="s">
        <v>1011</v>
      </c>
      <c r="E119" s="660" t="s">
        <v>3048</v>
      </c>
      <c r="F119" s="663"/>
      <c r="G119" s="663"/>
      <c r="H119" s="676">
        <v>0</v>
      </c>
      <c r="I119" s="663">
        <v>1</v>
      </c>
      <c r="J119" s="663">
        <v>36.780086901151719</v>
      </c>
      <c r="K119" s="676">
        <v>1</v>
      </c>
      <c r="L119" s="663">
        <v>1</v>
      </c>
      <c r="M119" s="664">
        <v>36.780086901151719</v>
      </c>
    </row>
    <row r="120" spans="1:13" ht="14.4" customHeight="1" x14ac:dyDescent="0.3">
      <c r="A120" s="659" t="s">
        <v>578</v>
      </c>
      <c r="B120" s="660" t="s">
        <v>2947</v>
      </c>
      <c r="C120" s="660" t="s">
        <v>1010</v>
      </c>
      <c r="D120" s="660" t="s">
        <v>1011</v>
      </c>
      <c r="E120" s="660" t="s">
        <v>1012</v>
      </c>
      <c r="F120" s="663"/>
      <c r="G120" s="663"/>
      <c r="H120" s="676">
        <v>0</v>
      </c>
      <c r="I120" s="663">
        <v>1</v>
      </c>
      <c r="J120" s="663">
        <v>128.24999999999994</v>
      </c>
      <c r="K120" s="676">
        <v>1</v>
      </c>
      <c r="L120" s="663">
        <v>1</v>
      </c>
      <c r="M120" s="664">
        <v>128.24999999999994</v>
      </c>
    </row>
    <row r="121" spans="1:13" ht="14.4" customHeight="1" x14ac:dyDescent="0.3">
      <c r="A121" s="659" t="s">
        <v>578</v>
      </c>
      <c r="B121" s="660" t="s">
        <v>2947</v>
      </c>
      <c r="C121" s="660" t="s">
        <v>1088</v>
      </c>
      <c r="D121" s="660" t="s">
        <v>1089</v>
      </c>
      <c r="E121" s="660" t="s">
        <v>1090</v>
      </c>
      <c r="F121" s="663"/>
      <c r="G121" s="663"/>
      <c r="H121" s="676">
        <v>0</v>
      </c>
      <c r="I121" s="663">
        <v>2210</v>
      </c>
      <c r="J121" s="663">
        <v>156818.29207385765</v>
      </c>
      <c r="K121" s="676">
        <v>1</v>
      </c>
      <c r="L121" s="663">
        <v>2210</v>
      </c>
      <c r="M121" s="664">
        <v>156818.29207385765</v>
      </c>
    </row>
    <row r="122" spans="1:13" ht="14.4" customHeight="1" x14ac:dyDescent="0.3">
      <c r="A122" s="659" t="s">
        <v>578</v>
      </c>
      <c r="B122" s="660" t="s">
        <v>3049</v>
      </c>
      <c r="C122" s="660" t="s">
        <v>2537</v>
      </c>
      <c r="D122" s="660" t="s">
        <v>2538</v>
      </c>
      <c r="E122" s="660" t="s">
        <v>2539</v>
      </c>
      <c r="F122" s="663"/>
      <c r="G122" s="663"/>
      <c r="H122" s="676">
        <v>0</v>
      </c>
      <c r="I122" s="663">
        <v>10</v>
      </c>
      <c r="J122" s="663">
        <v>1870.7</v>
      </c>
      <c r="K122" s="676">
        <v>1</v>
      </c>
      <c r="L122" s="663">
        <v>10</v>
      </c>
      <c r="M122" s="664">
        <v>1870.7</v>
      </c>
    </row>
    <row r="123" spans="1:13" ht="14.4" customHeight="1" x14ac:dyDescent="0.3">
      <c r="A123" s="659" t="s">
        <v>578</v>
      </c>
      <c r="B123" s="660" t="s">
        <v>3049</v>
      </c>
      <c r="C123" s="660" t="s">
        <v>2541</v>
      </c>
      <c r="D123" s="660" t="s">
        <v>2538</v>
      </c>
      <c r="E123" s="660" t="s">
        <v>2542</v>
      </c>
      <c r="F123" s="663"/>
      <c r="G123" s="663"/>
      <c r="H123" s="676">
        <v>0</v>
      </c>
      <c r="I123" s="663">
        <v>7</v>
      </c>
      <c r="J123" s="663">
        <v>2663.6399999999994</v>
      </c>
      <c r="K123" s="676">
        <v>1</v>
      </c>
      <c r="L123" s="663">
        <v>7</v>
      </c>
      <c r="M123" s="664">
        <v>2663.6399999999994</v>
      </c>
    </row>
    <row r="124" spans="1:13" ht="14.4" customHeight="1" x14ac:dyDescent="0.3">
      <c r="A124" s="659" t="s">
        <v>578</v>
      </c>
      <c r="B124" s="660" t="s">
        <v>2990</v>
      </c>
      <c r="C124" s="660" t="s">
        <v>1894</v>
      </c>
      <c r="D124" s="660" t="s">
        <v>1895</v>
      </c>
      <c r="E124" s="660" t="s">
        <v>3050</v>
      </c>
      <c r="F124" s="663">
        <v>1</v>
      </c>
      <c r="G124" s="663">
        <v>109.84000000000003</v>
      </c>
      <c r="H124" s="676">
        <v>1</v>
      </c>
      <c r="I124" s="663"/>
      <c r="J124" s="663"/>
      <c r="K124" s="676">
        <v>0</v>
      </c>
      <c r="L124" s="663">
        <v>1</v>
      </c>
      <c r="M124" s="664">
        <v>109.84000000000003</v>
      </c>
    </row>
    <row r="125" spans="1:13" ht="14.4" customHeight="1" x14ac:dyDescent="0.3">
      <c r="A125" s="659" t="s">
        <v>578</v>
      </c>
      <c r="B125" s="660" t="s">
        <v>2990</v>
      </c>
      <c r="C125" s="660" t="s">
        <v>1676</v>
      </c>
      <c r="D125" s="660" t="s">
        <v>1677</v>
      </c>
      <c r="E125" s="660" t="s">
        <v>1678</v>
      </c>
      <c r="F125" s="663"/>
      <c r="G125" s="663"/>
      <c r="H125" s="676">
        <v>0</v>
      </c>
      <c r="I125" s="663">
        <v>3</v>
      </c>
      <c r="J125" s="663">
        <v>338.80944319807236</v>
      </c>
      <c r="K125" s="676">
        <v>1</v>
      </c>
      <c r="L125" s="663">
        <v>3</v>
      </c>
      <c r="M125" s="664">
        <v>338.80944319807236</v>
      </c>
    </row>
    <row r="126" spans="1:13" ht="14.4" customHeight="1" x14ac:dyDescent="0.3">
      <c r="A126" s="659" t="s">
        <v>578</v>
      </c>
      <c r="B126" s="660" t="s">
        <v>2991</v>
      </c>
      <c r="C126" s="660" t="s">
        <v>1790</v>
      </c>
      <c r="D126" s="660" t="s">
        <v>1791</v>
      </c>
      <c r="E126" s="660" t="s">
        <v>2480</v>
      </c>
      <c r="F126" s="663"/>
      <c r="G126" s="663"/>
      <c r="H126" s="676">
        <v>0</v>
      </c>
      <c r="I126" s="663">
        <v>13</v>
      </c>
      <c r="J126" s="663">
        <v>1081.1018309003769</v>
      </c>
      <c r="K126" s="676">
        <v>1</v>
      </c>
      <c r="L126" s="663">
        <v>13</v>
      </c>
      <c r="M126" s="664">
        <v>1081.1018309003769</v>
      </c>
    </row>
    <row r="127" spans="1:13" ht="14.4" customHeight="1" x14ac:dyDescent="0.3">
      <c r="A127" s="659" t="s">
        <v>578</v>
      </c>
      <c r="B127" s="660" t="s">
        <v>3051</v>
      </c>
      <c r="C127" s="660" t="s">
        <v>2599</v>
      </c>
      <c r="D127" s="660" t="s">
        <v>2600</v>
      </c>
      <c r="E127" s="660" t="s">
        <v>2601</v>
      </c>
      <c r="F127" s="663"/>
      <c r="G127" s="663"/>
      <c r="H127" s="676">
        <v>0</v>
      </c>
      <c r="I127" s="663">
        <v>2</v>
      </c>
      <c r="J127" s="663">
        <v>194.99999999999994</v>
      </c>
      <c r="K127" s="676">
        <v>1</v>
      </c>
      <c r="L127" s="663">
        <v>2</v>
      </c>
      <c r="M127" s="664">
        <v>194.99999999999994</v>
      </c>
    </row>
    <row r="128" spans="1:13" ht="14.4" customHeight="1" x14ac:dyDescent="0.3">
      <c r="A128" s="659" t="s">
        <v>578</v>
      </c>
      <c r="B128" s="660" t="s">
        <v>2948</v>
      </c>
      <c r="C128" s="660" t="s">
        <v>1104</v>
      </c>
      <c r="D128" s="660" t="s">
        <v>1105</v>
      </c>
      <c r="E128" s="660" t="s">
        <v>1106</v>
      </c>
      <c r="F128" s="663"/>
      <c r="G128" s="663"/>
      <c r="H128" s="676">
        <v>0</v>
      </c>
      <c r="I128" s="663">
        <v>4</v>
      </c>
      <c r="J128" s="663">
        <v>1425.9989713571956</v>
      </c>
      <c r="K128" s="676">
        <v>1</v>
      </c>
      <c r="L128" s="663">
        <v>4</v>
      </c>
      <c r="M128" s="664">
        <v>1425.9989713571956</v>
      </c>
    </row>
    <row r="129" spans="1:13" ht="14.4" customHeight="1" x14ac:dyDescent="0.3">
      <c r="A129" s="659" t="s">
        <v>578</v>
      </c>
      <c r="B129" s="660" t="s">
        <v>2948</v>
      </c>
      <c r="C129" s="660" t="s">
        <v>1108</v>
      </c>
      <c r="D129" s="660" t="s">
        <v>1105</v>
      </c>
      <c r="E129" s="660" t="s">
        <v>1109</v>
      </c>
      <c r="F129" s="663"/>
      <c r="G129" s="663"/>
      <c r="H129" s="676">
        <v>0</v>
      </c>
      <c r="I129" s="663">
        <v>2</v>
      </c>
      <c r="J129" s="663">
        <v>828.00000000000023</v>
      </c>
      <c r="K129" s="676">
        <v>1</v>
      </c>
      <c r="L129" s="663">
        <v>2</v>
      </c>
      <c r="M129" s="664">
        <v>828.00000000000023</v>
      </c>
    </row>
    <row r="130" spans="1:13" ht="14.4" customHeight="1" x14ac:dyDescent="0.3">
      <c r="A130" s="659" t="s">
        <v>578</v>
      </c>
      <c r="B130" s="660" t="s">
        <v>2948</v>
      </c>
      <c r="C130" s="660" t="s">
        <v>1034</v>
      </c>
      <c r="D130" s="660" t="s">
        <v>1035</v>
      </c>
      <c r="E130" s="660" t="s">
        <v>2949</v>
      </c>
      <c r="F130" s="663"/>
      <c r="G130" s="663"/>
      <c r="H130" s="676">
        <v>0</v>
      </c>
      <c r="I130" s="663">
        <v>20</v>
      </c>
      <c r="J130" s="663">
        <v>72945.93119755364</v>
      </c>
      <c r="K130" s="676">
        <v>1</v>
      </c>
      <c r="L130" s="663">
        <v>20</v>
      </c>
      <c r="M130" s="664">
        <v>72945.93119755364</v>
      </c>
    </row>
    <row r="131" spans="1:13" ht="14.4" customHeight="1" x14ac:dyDescent="0.3">
      <c r="A131" s="659" t="s">
        <v>578</v>
      </c>
      <c r="B131" s="660" t="s">
        <v>2993</v>
      </c>
      <c r="C131" s="660" t="s">
        <v>1887</v>
      </c>
      <c r="D131" s="660" t="s">
        <v>1888</v>
      </c>
      <c r="E131" s="660" t="s">
        <v>1237</v>
      </c>
      <c r="F131" s="663"/>
      <c r="G131" s="663"/>
      <c r="H131" s="676">
        <v>0</v>
      </c>
      <c r="I131" s="663">
        <v>1</v>
      </c>
      <c r="J131" s="663">
        <v>101.06999999999998</v>
      </c>
      <c r="K131" s="676">
        <v>1</v>
      </c>
      <c r="L131" s="663">
        <v>1</v>
      </c>
      <c r="M131" s="664">
        <v>101.06999999999998</v>
      </c>
    </row>
    <row r="132" spans="1:13" ht="14.4" customHeight="1" x14ac:dyDescent="0.3">
      <c r="A132" s="659" t="s">
        <v>578</v>
      </c>
      <c r="B132" s="660" t="s">
        <v>3052</v>
      </c>
      <c r="C132" s="660" t="s">
        <v>2502</v>
      </c>
      <c r="D132" s="660" t="s">
        <v>2503</v>
      </c>
      <c r="E132" s="660" t="s">
        <v>2504</v>
      </c>
      <c r="F132" s="663"/>
      <c r="G132" s="663"/>
      <c r="H132" s="676">
        <v>0</v>
      </c>
      <c r="I132" s="663">
        <v>20</v>
      </c>
      <c r="J132" s="663">
        <v>2706.2789404190171</v>
      </c>
      <c r="K132" s="676">
        <v>1</v>
      </c>
      <c r="L132" s="663">
        <v>20</v>
      </c>
      <c r="M132" s="664">
        <v>2706.2789404190171</v>
      </c>
    </row>
    <row r="133" spans="1:13" ht="14.4" customHeight="1" x14ac:dyDescent="0.3">
      <c r="A133" s="659" t="s">
        <v>578</v>
      </c>
      <c r="B133" s="660" t="s">
        <v>3053</v>
      </c>
      <c r="C133" s="660" t="s">
        <v>2596</v>
      </c>
      <c r="D133" s="660" t="s">
        <v>2597</v>
      </c>
      <c r="E133" s="660" t="s">
        <v>2598</v>
      </c>
      <c r="F133" s="663"/>
      <c r="G133" s="663"/>
      <c r="H133" s="676">
        <v>0</v>
      </c>
      <c r="I133" s="663">
        <v>2</v>
      </c>
      <c r="J133" s="663">
        <v>110.19987531715471</v>
      </c>
      <c r="K133" s="676">
        <v>1</v>
      </c>
      <c r="L133" s="663">
        <v>2</v>
      </c>
      <c r="M133" s="664">
        <v>110.19987531715471</v>
      </c>
    </row>
    <row r="134" spans="1:13" ht="14.4" customHeight="1" x14ac:dyDescent="0.3">
      <c r="A134" s="659" t="s">
        <v>578</v>
      </c>
      <c r="B134" s="660" t="s">
        <v>2994</v>
      </c>
      <c r="C134" s="660" t="s">
        <v>1690</v>
      </c>
      <c r="D134" s="660" t="s">
        <v>1691</v>
      </c>
      <c r="E134" s="660" t="s">
        <v>1692</v>
      </c>
      <c r="F134" s="663"/>
      <c r="G134" s="663"/>
      <c r="H134" s="676">
        <v>0</v>
      </c>
      <c r="I134" s="663">
        <v>4</v>
      </c>
      <c r="J134" s="663">
        <v>319.32000000000005</v>
      </c>
      <c r="K134" s="676">
        <v>1</v>
      </c>
      <c r="L134" s="663">
        <v>4</v>
      </c>
      <c r="M134" s="664">
        <v>319.32000000000005</v>
      </c>
    </row>
    <row r="135" spans="1:13" ht="14.4" customHeight="1" x14ac:dyDescent="0.3">
      <c r="A135" s="659" t="s">
        <v>578</v>
      </c>
      <c r="B135" s="660" t="s">
        <v>2994</v>
      </c>
      <c r="C135" s="660" t="s">
        <v>2489</v>
      </c>
      <c r="D135" s="660" t="s">
        <v>1691</v>
      </c>
      <c r="E135" s="660" t="s">
        <v>2490</v>
      </c>
      <c r="F135" s="663"/>
      <c r="G135" s="663"/>
      <c r="H135" s="676">
        <v>0</v>
      </c>
      <c r="I135" s="663">
        <v>1</v>
      </c>
      <c r="J135" s="663">
        <v>279.42036342397739</v>
      </c>
      <c r="K135" s="676">
        <v>1</v>
      </c>
      <c r="L135" s="663">
        <v>1</v>
      </c>
      <c r="M135" s="664">
        <v>279.42036342397739</v>
      </c>
    </row>
    <row r="136" spans="1:13" ht="14.4" customHeight="1" x14ac:dyDescent="0.3">
      <c r="A136" s="659" t="s">
        <v>578</v>
      </c>
      <c r="B136" s="660" t="s">
        <v>2995</v>
      </c>
      <c r="C136" s="660" t="s">
        <v>1680</v>
      </c>
      <c r="D136" s="660" t="s">
        <v>1681</v>
      </c>
      <c r="E136" s="660" t="s">
        <v>1068</v>
      </c>
      <c r="F136" s="663"/>
      <c r="G136" s="663"/>
      <c r="H136" s="676">
        <v>0</v>
      </c>
      <c r="I136" s="663">
        <v>5</v>
      </c>
      <c r="J136" s="663">
        <v>227.93007816967145</v>
      </c>
      <c r="K136" s="676">
        <v>1</v>
      </c>
      <c r="L136" s="663">
        <v>5</v>
      </c>
      <c r="M136" s="664">
        <v>227.93007816967145</v>
      </c>
    </row>
    <row r="137" spans="1:13" ht="14.4" customHeight="1" x14ac:dyDescent="0.3">
      <c r="A137" s="659" t="s">
        <v>578</v>
      </c>
      <c r="B137" s="660" t="s">
        <v>3054</v>
      </c>
      <c r="C137" s="660" t="s">
        <v>1904</v>
      </c>
      <c r="D137" s="660" t="s">
        <v>1905</v>
      </c>
      <c r="E137" s="660" t="s">
        <v>1906</v>
      </c>
      <c r="F137" s="663">
        <v>1</v>
      </c>
      <c r="G137" s="663">
        <v>119.52010235362758</v>
      </c>
      <c r="H137" s="676">
        <v>1</v>
      </c>
      <c r="I137" s="663"/>
      <c r="J137" s="663"/>
      <c r="K137" s="676">
        <v>0</v>
      </c>
      <c r="L137" s="663">
        <v>1</v>
      </c>
      <c r="M137" s="664">
        <v>119.52010235362758</v>
      </c>
    </row>
    <row r="138" spans="1:13" ht="14.4" customHeight="1" x14ac:dyDescent="0.3">
      <c r="A138" s="659" t="s">
        <v>578</v>
      </c>
      <c r="B138" s="660" t="s">
        <v>2998</v>
      </c>
      <c r="C138" s="660" t="s">
        <v>2478</v>
      </c>
      <c r="D138" s="660" t="s">
        <v>2479</v>
      </c>
      <c r="E138" s="660" t="s">
        <v>2480</v>
      </c>
      <c r="F138" s="663"/>
      <c r="G138" s="663"/>
      <c r="H138" s="676">
        <v>0</v>
      </c>
      <c r="I138" s="663">
        <v>2</v>
      </c>
      <c r="J138" s="663">
        <v>48.699814314201753</v>
      </c>
      <c r="K138" s="676">
        <v>1</v>
      </c>
      <c r="L138" s="663">
        <v>2</v>
      </c>
      <c r="M138" s="664">
        <v>48.699814314201753</v>
      </c>
    </row>
    <row r="139" spans="1:13" ht="14.4" customHeight="1" x14ac:dyDescent="0.3">
      <c r="A139" s="659" t="s">
        <v>578</v>
      </c>
      <c r="B139" s="660" t="s">
        <v>2998</v>
      </c>
      <c r="C139" s="660" t="s">
        <v>1694</v>
      </c>
      <c r="D139" s="660" t="s">
        <v>2999</v>
      </c>
      <c r="E139" s="660" t="s">
        <v>958</v>
      </c>
      <c r="F139" s="663"/>
      <c r="G139" s="663"/>
      <c r="H139" s="676">
        <v>0</v>
      </c>
      <c r="I139" s="663">
        <v>7</v>
      </c>
      <c r="J139" s="663">
        <v>276.60000000000002</v>
      </c>
      <c r="K139" s="676">
        <v>1</v>
      </c>
      <c r="L139" s="663">
        <v>7</v>
      </c>
      <c r="M139" s="664">
        <v>276.60000000000002</v>
      </c>
    </row>
    <row r="140" spans="1:13" ht="14.4" customHeight="1" x14ac:dyDescent="0.3">
      <c r="A140" s="659" t="s">
        <v>578</v>
      </c>
      <c r="B140" s="660" t="s">
        <v>3055</v>
      </c>
      <c r="C140" s="660" t="s">
        <v>2594</v>
      </c>
      <c r="D140" s="660" t="s">
        <v>2595</v>
      </c>
      <c r="E140" s="660" t="s">
        <v>1098</v>
      </c>
      <c r="F140" s="663"/>
      <c r="G140" s="663"/>
      <c r="H140" s="676">
        <v>0</v>
      </c>
      <c r="I140" s="663">
        <v>1</v>
      </c>
      <c r="J140" s="663">
        <v>101.83979048417304</v>
      </c>
      <c r="K140" s="676">
        <v>1</v>
      </c>
      <c r="L140" s="663">
        <v>1</v>
      </c>
      <c r="M140" s="664">
        <v>101.83979048417304</v>
      </c>
    </row>
    <row r="141" spans="1:13" ht="14.4" customHeight="1" x14ac:dyDescent="0.3">
      <c r="A141" s="659" t="s">
        <v>578</v>
      </c>
      <c r="B141" s="660" t="s">
        <v>3001</v>
      </c>
      <c r="C141" s="660" t="s">
        <v>1723</v>
      </c>
      <c r="D141" s="660" t="s">
        <v>1724</v>
      </c>
      <c r="E141" s="660" t="s">
        <v>1725</v>
      </c>
      <c r="F141" s="663"/>
      <c r="G141" s="663"/>
      <c r="H141" s="676">
        <v>0</v>
      </c>
      <c r="I141" s="663">
        <v>3</v>
      </c>
      <c r="J141" s="663">
        <v>307.64946700692309</v>
      </c>
      <c r="K141" s="676">
        <v>1</v>
      </c>
      <c r="L141" s="663">
        <v>3</v>
      </c>
      <c r="M141" s="664">
        <v>307.64946700692309</v>
      </c>
    </row>
    <row r="142" spans="1:13" ht="14.4" customHeight="1" x14ac:dyDescent="0.3">
      <c r="A142" s="659" t="s">
        <v>578</v>
      </c>
      <c r="B142" s="660" t="s">
        <v>3004</v>
      </c>
      <c r="C142" s="660" t="s">
        <v>2584</v>
      </c>
      <c r="D142" s="660" t="s">
        <v>1663</v>
      </c>
      <c r="E142" s="660" t="s">
        <v>1441</v>
      </c>
      <c r="F142" s="663"/>
      <c r="G142" s="663"/>
      <c r="H142" s="676">
        <v>0</v>
      </c>
      <c r="I142" s="663">
        <v>1</v>
      </c>
      <c r="J142" s="663">
        <v>135.17999566260534</v>
      </c>
      <c r="K142" s="676">
        <v>1</v>
      </c>
      <c r="L142" s="663">
        <v>1</v>
      </c>
      <c r="M142" s="664">
        <v>135.17999566260534</v>
      </c>
    </row>
    <row r="143" spans="1:13" ht="14.4" customHeight="1" x14ac:dyDescent="0.3">
      <c r="A143" s="659" t="s">
        <v>578</v>
      </c>
      <c r="B143" s="660" t="s">
        <v>2950</v>
      </c>
      <c r="C143" s="660" t="s">
        <v>2506</v>
      </c>
      <c r="D143" s="660" t="s">
        <v>2507</v>
      </c>
      <c r="E143" s="660" t="s">
        <v>2508</v>
      </c>
      <c r="F143" s="663"/>
      <c r="G143" s="663"/>
      <c r="H143" s="676">
        <v>0</v>
      </c>
      <c r="I143" s="663">
        <v>1</v>
      </c>
      <c r="J143" s="663">
        <v>236.46999999999991</v>
      </c>
      <c r="K143" s="676">
        <v>1</v>
      </c>
      <c r="L143" s="663">
        <v>1</v>
      </c>
      <c r="M143" s="664">
        <v>236.46999999999991</v>
      </c>
    </row>
    <row r="144" spans="1:13" ht="14.4" customHeight="1" x14ac:dyDescent="0.3">
      <c r="A144" s="659" t="s">
        <v>578</v>
      </c>
      <c r="B144" s="660" t="s">
        <v>2950</v>
      </c>
      <c r="C144" s="660" t="s">
        <v>1060</v>
      </c>
      <c r="D144" s="660" t="s">
        <v>2511</v>
      </c>
      <c r="E144" s="660" t="s">
        <v>1102</v>
      </c>
      <c r="F144" s="663"/>
      <c r="G144" s="663"/>
      <c r="H144" s="676">
        <v>0</v>
      </c>
      <c r="I144" s="663">
        <v>1</v>
      </c>
      <c r="J144" s="663">
        <v>49.05</v>
      </c>
      <c r="K144" s="676">
        <v>1</v>
      </c>
      <c r="L144" s="663">
        <v>1</v>
      </c>
      <c r="M144" s="664">
        <v>49.05</v>
      </c>
    </row>
    <row r="145" spans="1:13" ht="14.4" customHeight="1" x14ac:dyDescent="0.3">
      <c r="A145" s="659" t="s">
        <v>578</v>
      </c>
      <c r="B145" s="660" t="s">
        <v>2950</v>
      </c>
      <c r="C145" s="660" t="s">
        <v>2510</v>
      </c>
      <c r="D145" s="660" t="s">
        <v>2511</v>
      </c>
      <c r="E145" s="660" t="s">
        <v>3056</v>
      </c>
      <c r="F145" s="663"/>
      <c r="G145" s="663"/>
      <c r="H145" s="676">
        <v>0</v>
      </c>
      <c r="I145" s="663">
        <v>1</v>
      </c>
      <c r="J145" s="663">
        <v>163.15000000000009</v>
      </c>
      <c r="K145" s="676">
        <v>1</v>
      </c>
      <c r="L145" s="663">
        <v>1</v>
      </c>
      <c r="M145" s="664">
        <v>163.15000000000009</v>
      </c>
    </row>
    <row r="146" spans="1:13" ht="14.4" customHeight="1" x14ac:dyDescent="0.3">
      <c r="A146" s="659" t="s">
        <v>578</v>
      </c>
      <c r="B146" s="660" t="s">
        <v>2951</v>
      </c>
      <c r="C146" s="660" t="s">
        <v>1672</v>
      </c>
      <c r="D146" s="660" t="s">
        <v>1673</v>
      </c>
      <c r="E146" s="660" t="s">
        <v>1739</v>
      </c>
      <c r="F146" s="663"/>
      <c r="G146" s="663"/>
      <c r="H146" s="676">
        <v>0</v>
      </c>
      <c r="I146" s="663">
        <v>2</v>
      </c>
      <c r="J146" s="663">
        <v>98.080392018189002</v>
      </c>
      <c r="K146" s="676">
        <v>1</v>
      </c>
      <c r="L146" s="663">
        <v>2</v>
      </c>
      <c r="M146" s="664">
        <v>98.080392018189002</v>
      </c>
    </row>
    <row r="147" spans="1:13" ht="14.4" customHeight="1" x14ac:dyDescent="0.3">
      <c r="A147" s="659" t="s">
        <v>578</v>
      </c>
      <c r="B147" s="660" t="s">
        <v>2951</v>
      </c>
      <c r="C147" s="660" t="s">
        <v>2482</v>
      </c>
      <c r="D147" s="660" t="s">
        <v>2483</v>
      </c>
      <c r="E147" s="660" t="s">
        <v>3057</v>
      </c>
      <c r="F147" s="663"/>
      <c r="G147" s="663"/>
      <c r="H147" s="676">
        <v>0</v>
      </c>
      <c r="I147" s="663">
        <v>1</v>
      </c>
      <c r="J147" s="663">
        <v>218.52160133899261</v>
      </c>
      <c r="K147" s="676">
        <v>1</v>
      </c>
      <c r="L147" s="663">
        <v>1</v>
      </c>
      <c r="M147" s="664">
        <v>218.52160133899261</v>
      </c>
    </row>
    <row r="148" spans="1:13" ht="14.4" customHeight="1" x14ac:dyDescent="0.3">
      <c r="A148" s="659" t="s">
        <v>578</v>
      </c>
      <c r="B148" s="660" t="s">
        <v>2951</v>
      </c>
      <c r="C148" s="660" t="s">
        <v>2528</v>
      </c>
      <c r="D148" s="660" t="s">
        <v>3058</v>
      </c>
      <c r="E148" s="660" t="s">
        <v>3059</v>
      </c>
      <c r="F148" s="663"/>
      <c r="G148" s="663"/>
      <c r="H148" s="676">
        <v>0</v>
      </c>
      <c r="I148" s="663">
        <v>70</v>
      </c>
      <c r="J148" s="663">
        <v>9156.5002976107844</v>
      </c>
      <c r="K148" s="676">
        <v>1</v>
      </c>
      <c r="L148" s="663">
        <v>70</v>
      </c>
      <c r="M148" s="664">
        <v>9156.5002976107844</v>
      </c>
    </row>
    <row r="149" spans="1:13" ht="14.4" customHeight="1" x14ac:dyDescent="0.3">
      <c r="A149" s="659" t="s">
        <v>578</v>
      </c>
      <c r="B149" s="660" t="s">
        <v>2951</v>
      </c>
      <c r="C149" s="660" t="s">
        <v>1014</v>
      </c>
      <c r="D149" s="660" t="s">
        <v>2952</v>
      </c>
      <c r="E149" s="660" t="s">
        <v>2953</v>
      </c>
      <c r="F149" s="663"/>
      <c r="G149" s="663"/>
      <c r="H149" s="676">
        <v>0</v>
      </c>
      <c r="I149" s="663">
        <v>30</v>
      </c>
      <c r="J149" s="663">
        <v>1089.9682006731214</v>
      </c>
      <c r="K149" s="676">
        <v>1</v>
      </c>
      <c r="L149" s="663">
        <v>30</v>
      </c>
      <c r="M149" s="664">
        <v>1089.9682006731214</v>
      </c>
    </row>
    <row r="150" spans="1:13" ht="14.4" customHeight="1" x14ac:dyDescent="0.3">
      <c r="A150" s="659" t="s">
        <v>578</v>
      </c>
      <c r="B150" s="660" t="s">
        <v>2951</v>
      </c>
      <c r="C150" s="660" t="s">
        <v>2557</v>
      </c>
      <c r="D150" s="660" t="s">
        <v>3058</v>
      </c>
      <c r="E150" s="660" t="s">
        <v>3060</v>
      </c>
      <c r="F150" s="663"/>
      <c r="G150" s="663"/>
      <c r="H150" s="676">
        <v>0</v>
      </c>
      <c r="I150" s="663">
        <v>40</v>
      </c>
      <c r="J150" s="663">
        <v>2680.3994971621232</v>
      </c>
      <c r="K150" s="676">
        <v>1</v>
      </c>
      <c r="L150" s="663">
        <v>40</v>
      </c>
      <c r="M150" s="664">
        <v>2680.3994971621232</v>
      </c>
    </row>
    <row r="151" spans="1:13" ht="14.4" customHeight="1" x14ac:dyDescent="0.3">
      <c r="A151" s="659" t="s">
        <v>578</v>
      </c>
      <c r="B151" s="660" t="s">
        <v>2951</v>
      </c>
      <c r="C151" s="660" t="s">
        <v>2525</v>
      </c>
      <c r="D151" s="660" t="s">
        <v>3058</v>
      </c>
      <c r="E151" s="660" t="s">
        <v>3061</v>
      </c>
      <c r="F151" s="663"/>
      <c r="G151" s="663"/>
      <c r="H151" s="676">
        <v>0</v>
      </c>
      <c r="I151" s="663">
        <v>90</v>
      </c>
      <c r="J151" s="663">
        <v>20201.393862565274</v>
      </c>
      <c r="K151" s="676">
        <v>1</v>
      </c>
      <c r="L151" s="663">
        <v>90</v>
      </c>
      <c r="M151" s="664">
        <v>20201.393862565274</v>
      </c>
    </row>
    <row r="152" spans="1:13" ht="14.4" customHeight="1" x14ac:dyDescent="0.3">
      <c r="A152" s="659" t="s">
        <v>578</v>
      </c>
      <c r="B152" s="660" t="s">
        <v>2951</v>
      </c>
      <c r="C152" s="660" t="s">
        <v>2560</v>
      </c>
      <c r="D152" s="660" t="s">
        <v>3058</v>
      </c>
      <c r="E152" s="660" t="s">
        <v>3062</v>
      </c>
      <c r="F152" s="663"/>
      <c r="G152" s="663"/>
      <c r="H152" s="676">
        <v>0</v>
      </c>
      <c r="I152" s="663">
        <v>160</v>
      </c>
      <c r="J152" s="663">
        <v>59456.024491278062</v>
      </c>
      <c r="K152" s="676">
        <v>1</v>
      </c>
      <c r="L152" s="663">
        <v>160</v>
      </c>
      <c r="M152" s="664">
        <v>59456.024491278062</v>
      </c>
    </row>
    <row r="153" spans="1:13" ht="14.4" customHeight="1" x14ac:dyDescent="0.3">
      <c r="A153" s="659" t="s">
        <v>578</v>
      </c>
      <c r="B153" s="660" t="s">
        <v>2954</v>
      </c>
      <c r="C153" s="660" t="s">
        <v>1196</v>
      </c>
      <c r="D153" s="660" t="s">
        <v>1140</v>
      </c>
      <c r="E153" s="660" t="s">
        <v>1197</v>
      </c>
      <c r="F153" s="663"/>
      <c r="G153" s="663"/>
      <c r="H153" s="676">
        <v>0</v>
      </c>
      <c r="I153" s="663">
        <v>696</v>
      </c>
      <c r="J153" s="663">
        <v>31885.621184869149</v>
      </c>
      <c r="K153" s="676">
        <v>1</v>
      </c>
      <c r="L153" s="663">
        <v>696</v>
      </c>
      <c r="M153" s="664">
        <v>31885.621184869149</v>
      </c>
    </row>
    <row r="154" spans="1:13" ht="14.4" customHeight="1" x14ac:dyDescent="0.3">
      <c r="A154" s="659" t="s">
        <v>578</v>
      </c>
      <c r="B154" s="660" t="s">
        <v>2955</v>
      </c>
      <c r="C154" s="660" t="s">
        <v>1114</v>
      </c>
      <c r="D154" s="660" t="s">
        <v>1115</v>
      </c>
      <c r="E154" s="660" t="s">
        <v>1116</v>
      </c>
      <c r="F154" s="663">
        <v>1</v>
      </c>
      <c r="G154" s="663">
        <v>171.59</v>
      </c>
      <c r="H154" s="676">
        <v>1</v>
      </c>
      <c r="I154" s="663"/>
      <c r="J154" s="663"/>
      <c r="K154" s="676">
        <v>0</v>
      </c>
      <c r="L154" s="663">
        <v>1</v>
      </c>
      <c r="M154" s="664">
        <v>171.59</v>
      </c>
    </row>
    <row r="155" spans="1:13" ht="14.4" customHeight="1" x14ac:dyDescent="0.3">
      <c r="A155" s="659" t="s">
        <v>578</v>
      </c>
      <c r="B155" s="660" t="s">
        <v>2955</v>
      </c>
      <c r="C155" s="660" t="s">
        <v>1188</v>
      </c>
      <c r="D155" s="660" t="s">
        <v>2956</v>
      </c>
      <c r="E155" s="660" t="s">
        <v>2957</v>
      </c>
      <c r="F155" s="663"/>
      <c r="G155" s="663"/>
      <c r="H155" s="676">
        <v>0</v>
      </c>
      <c r="I155" s="663">
        <v>1</v>
      </c>
      <c r="J155" s="663">
        <v>169.96000000000004</v>
      </c>
      <c r="K155" s="676">
        <v>1</v>
      </c>
      <c r="L155" s="663">
        <v>1</v>
      </c>
      <c r="M155" s="664">
        <v>169.96000000000004</v>
      </c>
    </row>
    <row r="156" spans="1:13" ht="14.4" customHeight="1" x14ac:dyDescent="0.3">
      <c r="A156" s="659" t="s">
        <v>578</v>
      </c>
      <c r="B156" s="660" t="s">
        <v>2955</v>
      </c>
      <c r="C156" s="660" t="s">
        <v>1206</v>
      </c>
      <c r="D156" s="660" t="s">
        <v>2958</v>
      </c>
      <c r="E156" s="660" t="s">
        <v>2959</v>
      </c>
      <c r="F156" s="663"/>
      <c r="G156" s="663"/>
      <c r="H156" s="676">
        <v>0</v>
      </c>
      <c r="I156" s="663">
        <v>130.19999999999999</v>
      </c>
      <c r="J156" s="663">
        <v>13008.879660911774</v>
      </c>
      <c r="K156" s="676">
        <v>1</v>
      </c>
      <c r="L156" s="663">
        <v>130.19999999999999</v>
      </c>
      <c r="M156" s="664">
        <v>13008.879660911774</v>
      </c>
    </row>
    <row r="157" spans="1:13" ht="14.4" customHeight="1" x14ac:dyDescent="0.3">
      <c r="A157" s="659" t="s">
        <v>578</v>
      </c>
      <c r="B157" s="660" t="s">
        <v>2962</v>
      </c>
      <c r="C157" s="660" t="s">
        <v>1117</v>
      </c>
      <c r="D157" s="660" t="s">
        <v>1118</v>
      </c>
      <c r="E157" s="660" t="s">
        <v>1119</v>
      </c>
      <c r="F157" s="663">
        <v>4.0999999999999988</v>
      </c>
      <c r="G157" s="663">
        <v>1691.0641436701455</v>
      </c>
      <c r="H157" s="676">
        <v>1</v>
      </c>
      <c r="I157" s="663"/>
      <c r="J157" s="663"/>
      <c r="K157" s="676">
        <v>0</v>
      </c>
      <c r="L157" s="663">
        <v>4.0999999999999988</v>
      </c>
      <c r="M157" s="664">
        <v>1691.0641436701455</v>
      </c>
    </row>
    <row r="158" spans="1:13" ht="14.4" customHeight="1" x14ac:dyDescent="0.3">
      <c r="A158" s="659" t="s">
        <v>578</v>
      </c>
      <c r="B158" s="660" t="s">
        <v>2962</v>
      </c>
      <c r="C158" s="660" t="s">
        <v>1199</v>
      </c>
      <c r="D158" s="660" t="s">
        <v>1200</v>
      </c>
      <c r="E158" s="660" t="s">
        <v>2963</v>
      </c>
      <c r="F158" s="663"/>
      <c r="G158" s="663"/>
      <c r="H158" s="676">
        <v>0</v>
      </c>
      <c r="I158" s="663">
        <v>4</v>
      </c>
      <c r="J158" s="663">
        <v>544.22927666910766</v>
      </c>
      <c r="K158" s="676">
        <v>1</v>
      </c>
      <c r="L158" s="663">
        <v>4</v>
      </c>
      <c r="M158" s="664">
        <v>544.22927666910766</v>
      </c>
    </row>
    <row r="159" spans="1:13" ht="14.4" customHeight="1" x14ac:dyDescent="0.3">
      <c r="A159" s="659" t="s">
        <v>578</v>
      </c>
      <c r="B159" s="660" t="s">
        <v>2962</v>
      </c>
      <c r="C159" s="660" t="s">
        <v>1210</v>
      </c>
      <c r="D159" s="660" t="s">
        <v>2964</v>
      </c>
      <c r="E159" s="660" t="s">
        <v>1197</v>
      </c>
      <c r="F159" s="663"/>
      <c r="G159" s="663"/>
      <c r="H159" s="676">
        <v>0</v>
      </c>
      <c r="I159" s="663">
        <v>954</v>
      </c>
      <c r="J159" s="663">
        <v>71760.941853459663</v>
      </c>
      <c r="K159" s="676">
        <v>1</v>
      </c>
      <c r="L159" s="663">
        <v>954</v>
      </c>
      <c r="M159" s="664">
        <v>71760.941853459663</v>
      </c>
    </row>
    <row r="160" spans="1:13" ht="14.4" customHeight="1" x14ac:dyDescent="0.3">
      <c r="A160" s="659" t="s">
        <v>578</v>
      </c>
      <c r="B160" s="660" t="s">
        <v>3063</v>
      </c>
      <c r="C160" s="660" t="s">
        <v>2746</v>
      </c>
      <c r="D160" s="660" t="s">
        <v>1183</v>
      </c>
      <c r="E160" s="660" t="s">
        <v>1184</v>
      </c>
      <c r="F160" s="663">
        <v>6</v>
      </c>
      <c r="G160" s="663">
        <v>211.56</v>
      </c>
      <c r="H160" s="676">
        <v>1</v>
      </c>
      <c r="I160" s="663"/>
      <c r="J160" s="663"/>
      <c r="K160" s="676">
        <v>0</v>
      </c>
      <c r="L160" s="663">
        <v>6</v>
      </c>
      <c r="M160" s="664">
        <v>211.56</v>
      </c>
    </row>
    <row r="161" spans="1:13" ht="14.4" customHeight="1" x14ac:dyDescent="0.3">
      <c r="A161" s="659" t="s">
        <v>578</v>
      </c>
      <c r="B161" s="660" t="s">
        <v>2965</v>
      </c>
      <c r="C161" s="660" t="s">
        <v>1224</v>
      </c>
      <c r="D161" s="660" t="s">
        <v>1225</v>
      </c>
      <c r="E161" s="660" t="s">
        <v>1226</v>
      </c>
      <c r="F161" s="663"/>
      <c r="G161" s="663"/>
      <c r="H161" s="676">
        <v>0</v>
      </c>
      <c r="I161" s="663">
        <v>20</v>
      </c>
      <c r="J161" s="663">
        <v>5221</v>
      </c>
      <c r="K161" s="676">
        <v>1</v>
      </c>
      <c r="L161" s="663">
        <v>20</v>
      </c>
      <c r="M161" s="664">
        <v>5221</v>
      </c>
    </row>
    <row r="162" spans="1:13" ht="14.4" customHeight="1" x14ac:dyDescent="0.3">
      <c r="A162" s="659" t="s">
        <v>578</v>
      </c>
      <c r="B162" s="660" t="s">
        <v>2965</v>
      </c>
      <c r="C162" s="660" t="s">
        <v>1849</v>
      </c>
      <c r="D162" s="660" t="s">
        <v>1850</v>
      </c>
      <c r="E162" s="660" t="s">
        <v>3014</v>
      </c>
      <c r="F162" s="663"/>
      <c r="G162" s="663"/>
      <c r="H162" s="676">
        <v>0</v>
      </c>
      <c r="I162" s="663">
        <v>1</v>
      </c>
      <c r="J162" s="663">
        <v>153.59000000000003</v>
      </c>
      <c r="K162" s="676">
        <v>1</v>
      </c>
      <c r="L162" s="663">
        <v>1</v>
      </c>
      <c r="M162" s="664">
        <v>153.59000000000003</v>
      </c>
    </row>
    <row r="163" spans="1:13" ht="14.4" customHeight="1" x14ac:dyDescent="0.3">
      <c r="A163" s="659" t="s">
        <v>578</v>
      </c>
      <c r="B163" s="660" t="s">
        <v>2966</v>
      </c>
      <c r="C163" s="660" t="s">
        <v>1222</v>
      </c>
      <c r="D163" s="660" t="s">
        <v>1858</v>
      </c>
      <c r="E163" s="660" t="s">
        <v>2967</v>
      </c>
      <c r="F163" s="663"/>
      <c r="G163" s="663"/>
      <c r="H163" s="676">
        <v>0</v>
      </c>
      <c r="I163" s="663">
        <v>50</v>
      </c>
      <c r="J163" s="663">
        <v>3699.9960192733579</v>
      </c>
      <c r="K163" s="676">
        <v>1</v>
      </c>
      <c r="L163" s="663">
        <v>50</v>
      </c>
      <c r="M163" s="664">
        <v>3699.9960192733579</v>
      </c>
    </row>
    <row r="164" spans="1:13" ht="14.4" customHeight="1" x14ac:dyDescent="0.3">
      <c r="A164" s="659" t="s">
        <v>578</v>
      </c>
      <c r="B164" s="660" t="s">
        <v>2966</v>
      </c>
      <c r="C164" s="660" t="s">
        <v>1192</v>
      </c>
      <c r="D164" s="660" t="s">
        <v>1858</v>
      </c>
      <c r="E164" s="660" t="s">
        <v>2968</v>
      </c>
      <c r="F164" s="663"/>
      <c r="G164" s="663"/>
      <c r="H164" s="676">
        <v>0</v>
      </c>
      <c r="I164" s="663">
        <v>112</v>
      </c>
      <c r="J164" s="663">
        <v>9923.1889292783126</v>
      </c>
      <c r="K164" s="676">
        <v>1</v>
      </c>
      <c r="L164" s="663">
        <v>112</v>
      </c>
      <c r="M164" s="664">
        <v>9923.1889292783126</v>
      </c>
    </row>
    <row r="165" spans="1:13" ht="14.4" customHeight="1" x14ac:dyDescent="0.3">
      <c r="A165" s="659" t="s">
        <v>578</v>
      </c>
      <c r="B165" s="660" t="s">
        <v>3015</v>
      </c>
      <c r="C165" s="660" t="s">
        <v>1853</v>
      </c>
      <c r="D165" s="660" t="s">
        <v>1854</v>
      </c>
      <c r="E165" s="660" t="s">
        <v>3016</v>
      </c>
      <c r="F165" s="663"/>
      <c r="G165" s="663"/>
      <c r="H165" s="676">
        <v>0</v>
      </c>
      <c r="I165" s="663">
        <v>141</v>
      </c>
      <c r="J165" s="663">
        <v>7674.617793350284</v>
      </c>
      <c r="K165" s="676">
        <v>1</v>
      </c>
      <c r="L165" s="663">
        <v>141</v>
      </c>
      <c r="M165" s="664">
        <v>7674.617793350284</v>
      </c>
    </row>
    <row r="166" spans="1:13" ht="14.4" customHeight="1" x14ac:dyDescent="0.3">
      <c r="A166" s="659" t="s">
        <v>578</v>
      </c>
      <c r="B166" s="660" t="s">
        <v>2969</v>
      </c>
      <c r="C166" s="660" t="s">
        <v>2794</v>
      </c>
      <c r="D166" s="660" t="s">
        <v>3064</v>
      </c>
      <c r="E166" s="660" t="s">
        <v>3065</v>
      </c>
      <c r="F166" s="663"/>
      <c r="G166" s="663"/>
      <c r="H166" s="676">
        <v>0</v>
      </c>
      <c r="I166" s="663">
        <v>150</v>
      </c>
      <c r="J166" s="663">
        <v>11205.017109498665</v>
      </c>
      <c r="K166" s="676">
        <v>1</v>
      </c>
      <c r="L166" s="663">
        <v>150</v>
      </c>
      <c r="M166" s="664">
        <v>11205.017109498665</v>
      </c>
    </row>
    <row r="167" spans="1:13" ht="14.4" customHeight="1" x14ac:dyDescent="0.3">
      <c r="A167" s="659" t="s">
        <v>578</v>
      </c>
      <c r="B167" s="660" t="s">
        <v>3066</v>
      </c>
      <c r="C167" s="660" t="s">
        <v>2797</v>
      </c>
      <c r="D167" s="660" t="s">
        <v>3067</v>
      </c>
      <c r="E167" s="660" t="s">
        <v>3068</v>
      </c>
      <c r="F167" s="663"/>
      <c r="G167" s="663"/>
      <c r="H167" s="676">
        <v>0</v>
      </c>
      <c r="I167" s="663">
        <v>7</v>
      </c>
      <c r="J167" s="663">
        <v>6210.8831519548949</v>
      </c>
      <c r="K167" s="676">
        <v>1</v>
      </c>
      <c r="L167" s="663">
        <v>7</v>
      </c>
      <c r="M167" s="664">
        <v>6210.8831519548949</v>
      </c>
    </row>
    <row r="168" spans="1:13" ht="14.4" customHeight="1" x14ac:dyDescent="0.3">
      <c r="A168" s="659" t="s">
        <v>578</v>
      </c>
      <c r="B168" s="660" t="s">
        <v>3018</v>
      </c>
      <c r="C168" s="660" t="s">
        <v>1866</v>
      </c>
      <c r="D168" s="660" t="s">
        <v>3019</v>
      </c>
      <c r="E168" s="660" t="s">
        <v>3016</v>
      </c>
      <c r="F168" s="663"/>
      <c r="G168" s="663"/>
      <c r="H168" s="676">
        <v>0</v>
      </c>
      <c r="I168" s="663">
        <v>172</v>
      </c>
      <c r="J168" s="663">
        <v>7417.4353325992088</v>
      </c>
      <c r="K168" s="676">
        <v>1</v>
      </c>
      <c r="L168" s="663">
        <v>172</v>
      </c>
      <c r="M168" s="664">
        <v>7417.4353325992088</v>
      </c>
    </row>
    <row r="169" spans="1:13" ht="14.4" customHeight="1" x14ac:dyDescent="0.3">
      <c r="A169" s="659" t="s">
        <v>578</v>
      </c>
      <c r="B169" s="660" t="s">
        <v>3018</v>
      </c>
      <c r="C169" s="660" t="s">
        <v>2801</v>
      </c>
      <c r="D169" s="660" t="s">
        <v>2802</v>
      </c>
      <c r="E169" s="660" t="s">
        <v>3069</v>
      </c>
      <c r="F169" s="663"/>
      <c r="G169" s="663"/>
      <c r="H169" s="676">
        <v>0</v>
      </c>
      <c r="I169" s="663">
        <v>1</v>
      </c>
      <c r="J169" s="663">
        <v>1834.9099999999999</v>
      </c>
      <c r="K169" s="676">
        <v>1</v>
      </c>
      <c r="L169" s="663">
        <v>1</v>
      </c>
      <c r="M169" s="664">
        <v>1834.9099999999999</v>
      </c>
    </row>
    <row r="170" spans="1:13" ht="14.4" customHeight="1" x14ac:dyDescent="0.3">
      <c r="A170" s="659" t="s">
        <v>578</v>
      </c>
      <c r="B170" s="660" t="s">
        <v>3070</v>
      </c>
      <c r="C170" s="660" t="s">
        <v>2805</v>
      </c>
      <c r="D170" s="660" t="s">
        <v>2806</v>
      </c>
      <c r="E170" s="660" t="s">
        <v>2807</v>
      </c>
      <c r="F170" s="663"/>
      <c r="G170" s="663"/>
      <c r="H170" s="676">
        <v>0</v>
      </c>
      <c r="I170" s="663">
        <v>5</v>
      </c>
      <c r="J170" s="663">
        <v>14710.138775523912</v>
      </c>
      <c r="K170" s="676">
        <v>1</v>
      </c>
      <c r="L170" s="663">
        <v>5</v>
      </c>
      <c r="M170" s="664">
        <v>14710.138775523912</v>
      </c>
    </row>
    <row r="171" spans="1:13" ht="14.4" customHeight="1" x14ac:dyDescent="0.3">
      <c r="A171" s="659" t="s">
        <v>578</v>
      </c>
      <c r="B171" s="660" t="s">
        <v>2970</v>
      </c>
      <c r="C171" s="660" t="s">
        <v>1077</v>
      </c>
      <c r="D171" s="660" t="s">
        <v>1019</v>
      </c>
      <c r="E171" s="660" t="s">
        <v>2971</v>
      </c>
      <c r="F171" s="663"/>
      <c r="G171" s="663"/>
      <c r="H171" s="676">
        <v>0</v>
      </c>
      <c r="I171" s="663">
        <v>4</v>
      </c>
      <c r="J171" s="663">
        <v>246.16</v>
      </c>
      <c r="K171" s="676">
        <v>1</v>
      </c>
      <c r="L171" s="663">
        <v>4</v>
      </c>
      <c r="M171" s="664">
        <v>246.16</v>
      </c>
    </row>
    <row r="172" spans="1:13" ht="14.4" customHeight="1" x14ac:dyDescent="0.3">
      <c r="A172" s="659" t="s">
        <v>578</v>
      </c>
      <c r="B172" s="660" t="s">
        <v>2970</v>
      </c>
      <c r="C172" s="660" t="s">
        <v>1018</v>
      </c>
      <c r="D172" s="660" t="s">
        <v>1019</v>
      </c>
      <c r="E172" s="660" t="s">
        <v>2972</v>
      </c>
      <c r="F172" s="663"/>
      <c r="G172" s="663"/>
      <c r="H172" s="676">
        <v>0</v>
      </c>
      <c r="I172" s="663">
        <v>10</v>
      </c>
      <c r="J172" s="663">
        <v>1184.74</v>
      </c>
      <c r="K172" s="676">
        <v>1</v>
      </c>
      <c r="L172" s="663">
        <v>10</v>
      </c>
      <c r="M172" s="664">
        <v>1184.74</v>
      </c>
    </row>
    <row r="173" spans="1:13" ht="14.4" customHeight="1" x14ac:dyDescent="0.3">
      <c r="A173" s="659" t="s">
        <v>578</v>
      </c>
      <c r="B173" s="660" t="s">
        <v>3071</v>
      </c>
      <c r="C173" s="660" t="s">
        <v>2570</v>
      </c>
      <c r="D173" s="660" t="s">
        <v>2571</v>
      </c>
      <c r="E173" s="660" t="s">
        <v>2572</v>
      </c>
      <c r="F173" s="663"/>
      <c r="G173" s="663"/>
      <c r="H173" s="676">
        <v>0</v>
      </c>
      <c r="I173" s="663">
        <v>4</v>
      </c>
      <c r="J173" s="663">
        <v>6877.8800000000019</v>
      </c>
      <c r="K173" s="676">
        <v>1</v>
      </c>
      <c r="L173" s="663">
        <v>4</v>
      </c>
      <c r="M173" s="664">
        <v>6877.8800000000019</v>
      </c>
    </row>
    <row r="174" spans="1:13" ht="14.4" customHeight="1" x14ac:dyDescent="0.3">
      <c r="A174" s="659" t="s">
        <v>578</v>
      </c>
      <c r="B174" s="660" t="s">
        <v>3072</v>
      </c>
      <c r="C174" s="660" t="s">
        <v>2586</v>
      </c>
      <c r="D174" s="660" t="s">
        <v>2587</v>
      </c>
      <c r="E174" s="660" t="s">
        <v>2588</v>
      </c>
      <c r="F174" s="663"/>
      <c r="G174" s="663"/>
      <c r="H174" s="676">
        <v>0</v>
      </c>
      <c r="I174" s="663">
        <v>274</v>
      </c>
      <c r="J174" s="663">
        <v>198068.8349614302</v>
      </c>
      <c r="K174" s="676">
        <v>1</v>
      </c>
      <c r="L174" s="663">
        <v>274</v>
      </c>
      <c r="M174" s="664">
        <v>198068.8349614302</v>
      </c>
    </row>
    <row r="175" spans="1:13" ht="14.4" customHeight="1" x14ac:dyDescent="0.3">
      <c r="A175" s="659" t="s">
        <v>578</v>
      </c>
      <c r="B175" s="660" t="s">
        <v>3073</v>
      </c>
      <c r="C175" s="660" t="s">
        <v>2514</v>
      </c>
      <c r="D175" s="660" t="s">
        <v>2515</v>
      </c>
      <c r="E175" s="660" t="s">
        <v>2516</v>
      </c>
      <c r="F175" s="663"/>
      <c r="G175" s="663"/>
      <c r="H175" s="676">
        <v>0</v>
      </c>
      <c r="I175" s="663">
        <v>19</v>
      </c>
      <c r="J175" s="663">
        <v>5060.6494516893172</v>
      </c>
      <c r="K175" s="676">
        <v>1</v>
      </c>
      <c r="L175" s="663">
        <v>19</v>
      </c>
      <c r="M175" s="664">
        <v>5060.6494516893172</v>
      </c>
    </row>
    <row r="176" spans="1:13" ht="14.4" customHeight="1" x14ac:dyDescent="0.3">
      <c r="A176" s="659" t="s">
        <v>578</v>
      </c>
      <c r="B176" s="660" t="s">
        <v>3073</v>
      </c>
      <c r="C176" s="660" t="s">
        <v>2518</v>
      </c>
      <c r="D176" s="660" t="s">
        <v>2515</v>
      </c>
      <c r="E176" s="660" t="s">
        <v>2519</v>
      </c>
      <c r="F176" s="663"/>
      <c r="G176" s="663"/>
      <c r="H176" s="676">
        <v>0</v>
      </c>
      <c r="I176" s="663">
        <v>70</v>
      </c>
      <c r="J176" s="663">
        <v>62306.977491314392</v>
      </c>
      <c r="K176" s="676">
        <v>1</v>
      </c>
      <c r="L176" s="663">
        <v>70</v>
      </c>
      <c r="M176" s="664">
        <v>62306.977491314392</v>
      </c>
    </row>
    <row r="177" spans="1:13" ht="14.4" customHeight="1" x14ac:dyDescent="0.3">
      <c r="A177" s="659" t="s">
        <v>578</v>
      </c>
      <c r="B177" s="660" t="s">
        <v>3073</v>
      </c>
      <c r="C177" s="660" t="s">
        <v>1897</v>
      </c>
      <c r="D177" s="660" t="s">
        <v>3074</v>
      </c>
      <c r="E177" s="660" t="s">
        <v>1899</v>
      </c>
      <c r="F177" s="663">
        <v>24</v>
      </c>
      <c r="G177" s="663">
        <v>2622</v>
      </c>
      <c r="H177" s="676">
        <v>1</v>
      </c>
      <c r="I177" s="663"/>
      <c r="J177" s="663"/>
      <c r="K177" s="676">
        <v>0</v>
      </c>
      <c r="L177" s="663">
        <v>24</v>
      </c>
      <c r="M177" s="664">
        <v>2622</v>
      </c>
    </row>
    <row r="178" spans="1:13" ht="14.4" customHeight="1" x14ac:dyDescent="0.3">
      <c r="A178" s="659" t="s">
        <v>578</v>
      </c>
      <c r="B178" s="660" t="s">
        <v>2973</v>
      </c>
      <c r="C178" s="660" t="s">
        <v>1026</v>
      </c>
      <c r="D178" s="660" t="s">
        <v>1027</v>
      </c>
      <c r="E178" s="660" t="s">
        <v>1028</v>
      </c>
      <c r="F178" s="663"/>
      <c r="G178" s="663"/>
      <c r="H178" s="676">
        <v>0</v>
      </c>
      <c r="I178" s="663">
        <v>6</v>
      </c>
      <c r="J178" s="663">
        <v>368.81989609788616</v>
      </c>
      <c r="K178" s="676">
        <v>1</v>
      </c>
      <c r="L178" s="663">
        <v>6</v>
      </c>
      <c r="M178" s="664">
        <v>368.81989609788616</v>
      </c>
    </row>
    <row r="179" spans="1:13" ht="14.4" customHeight="1" x14ac:dyDescent="0.3">
      <c r="A179" s="659" t="s">
        <v>578</v>
      </c>
      <c r="B179" s="660" t="s">
        <v>2973</v>
      </c>
      <c r="C179" s="660" t="s">
        <v>1701</v>
      </c>
      <c r="D179" s="660" t="s">
        <v>1039</v>
      </c>
      <c r="E179" s="660" t="s">
        <v>3022</v>
      </c>
      <c r="F179" s="663"/>
      <c r="G179" s="663"/>
      <c r="H179" s="676">
        <v>0</v>
      </c>
      <c r="I179" s="663">
        <v>1</v>
      </c>
      <c r="J179" s="663">
        <v>122.74000000000002</v>
      </c>
      <c r="K179" s="676">
        <v>1</v>
      </c>
      <c r="L179" s="663">
        <v>1</v>
      </c>
      <c r="M179" s="664">
        <v>122.74000000000002</v>
      </c>
    </row>
    <row r="180" spans="1:13" ht="14.4" customHeight="1" x14ac:dyDescent="0.3">
      <c r="A180" s="659" t="s">
        <v>578</v>
      </c>
      <c r="B180" s="660" t="s">
        <v>2976</v>
      </c>
      <c r="C180" s="660" t="s">
        <v>2590</v>
      </c>
      <c r="D180" s="660" t="s">
        <v>2591</v>
      </c>
      <c r="E180" s="660" t="s">
        <v>2592</v>
      </c>
      <c r="F180" s="663"/>
      <c r="G180" s="663"/>
      <c r="H180" s="676">
        <v>0</v>
      </c>
      <c r="I180" s="663">
        <v>258</v>
      </c>
      <c r="J180" s="663">
        <v>259160.46814314643</v>
      </c>
      <c r="K180" s="676">
        <v>1</v>
      </c>
      <c r="L180" s="663">
        <v>258</v>
      </c>
      <c r="M180" s="664">
        <v>259160.46814314643</v>
      </c>
    </row>
    <row r="181" spans="1:13" ht="14.4" customHeight="1" x14ac:dyDescent="0.3">
      <c r="A181" s="659" t="s">
        <v>578</v>
      </c>
      <c r="B181" s="660" t="s">
        <v>2976</v>
      </c>
      <c r="C181" s="660" t="s">
        <v>1786</v>
      </c>
      <c r="D181" s="660" t="s">
        <v>2977</v>
      </c>
      <c r="E181" s="660" t="s">
        <v>3023</v>
      </c>
      <c r="F181" s="663"/>
      <c r="G181" s="663"/>
      <c r="H181" s="676">
        <v>0</v>
      </c>
      <c r="I181" s="663">
        <v>1</v>
      </c>
      <c r="J181" s="663">
        <v>374.29</v>
      </c>
      <c r="K181" s="676">
        <v>1</v>
      </c>
      <c r="L181" s="663">
        <v>1</v>
      </c>
      <c r="M181" s="664">
        <v>374.29</v>
      </c>
    </row>
    <row r="182" spans="1:13" ht="14.4" customHeight="1" x14ac:dyDescent="0.3">
      <c r="A182" s="659" t="s">
        <v>578</v>
      </c>
      <c r="B182" s="660" t="s">
        <v>2976</v>
      </c>
      <c r="C182" s="660" t="s">
        <v>1782</v>
      </c>
      <c r="D182" s="660" t="s">
        <v>3024</v>
      </c>
      <c r="E182" s="660" t="s">
        <v>3025</v>
      </c>
      <c r="F182" s="663"/>
      <c r="G182" s="663"/>
      <c r="H182" s="676">
        <v>0</v>
      </c>
      <c r="I182" s="663">
        <v>1</v>
      </c>
      <c r="J182" s="663">
        <v>217.42987259598419</v>
      </c>
      <c r="K182" s="676">
        <v>1</v>
      </c>
      <c r="L182" s="663">
        <v>1</v>
      </c>
      <c r="M182" s="664">
        <v>217.42987259598419</v>
      </c>
    </row>
    <row r="183" spans="1:13" ht="14.4" customHeight="1" x14ac:dyDescent="0.3">
      <c r="A183" s="659" t="s">
        <v>578</v>
      </c>
      <c r="B183" s="660" t="s">
        <v>3075</v>
      </c>
      <c r="C183" s="660" t="s">
        <v>2550</v>
      </c>
      <c r="D183" s="660" t="s">
        <v>2551</v>
      </c>
      <c r="E183" s="660" t="s">
        <v>2552</v>
      </c>
      <c r="F183" s="663"/>
      <c r="G183" s="663"/>
      <c r="H183" s="676">
        <v>0</v>
      </c>
      <c r="I183" s="663">
        <v>1</v>
      </c>
      <c r="J183" s="663">
        <v>182.55000000000004</v>
      </c>
      <c r="K183" s="676">
        <v>1</v>
      </c>
      <c r="L183" s="663">
        <v>1</v>
      </c>
      <c r="M183" s="664">
        <v>182.55000000000004</v>
      </c>
    </row>
    <row r="184" spans="1:13" ht="14.4" customHeight="1" x14ac:dyDescent="0.3">
      <c r="A184" s="659" t="s">
        <v>578</v>
      </c>
      <c r="B184" s="660" t="s">
        <v>3026</v>
      </c>
      <c r="C184" s="660" t="s">
        <v>2496</v>
      </c>
      <c r="D184" s="660" t="s">
        <v>3027</v>
      </c>
      <c r="E184" s="660" t="s">
        <v>3076</v>
      </c>
      <c r="F184" s="663"/>
      <c r="G184" s="663"/>
      <c r="H184" s="676">
        <v>0</v>
      </c>
      <c r="I184" s="663">
        <v>1</v>
      </c>
      <c r="J184" s="663">
        <v>346.9199999999999</v>
      </c>
      <c r="K184" s="676">
        <v>1</v>
      </c>
      <c r="L184" s="663">
        <v>1</v>
      </c>
      <c r="M184" s="664">
        <v>346.9199999999999</v>
      </c>
    </row>
    <row r="185" spans="1:13" ht="14.4" customHeight="1" x14ac:dyDescent="0.3">
      <c r="A185" s="659" t="s">
        <v>578</v>
      </c>
      <c r="B185" s="660" t="s">
        <v>3026</v>
      </c>
      <c r="C185" s="660" t="s">
        <v>1711</v>
      </c>
      <c r="D185" s="660" t="s">
        <v>3029</v>
      </c>
      <c r="E185" s="660" t="s">
        <v>3030</v>
      </c>
      <c r="F185" s="663"/>
      <c r="G185" s="663"/>
      <c r="H185" s="676">
        <v>0</v>
      </c>
      <c r="I185" s="663">
        <v>2</v>
      </c>
      <c r="J185" s="663">
        <v>675.60718482411414</v>
      </c>
      <c r="K185" s="676">
        <v>1</v>
      </c>
      <c r="L185" s="663">
        <v>2</v>
      </c>
      <c r="M185" s="664">
        <v>675.60718482411414</v>
      </c>
    </row>
    <row r="186" spans="1:13" ht="14.4" customHeight="1" x14ac:dyDescent="0.3">
      <c r="A186" s="659" t="s">
        <v>578</v>
      </c>
      <c r="B186" s="660" t="s">
        <v>3026</v>
      </c>
      <c r="C186" s="660" t="s">
        <v>2553</v>
      </c>
      <c r="D186" s="660" t="s">
        <v>2554</v>
      </c>
      <c r="E186" s="660" t="s">
        <v>2555</v>
      </c>
      <c r="F186" s="663"/>
      <c r="G186" s="663"/>
      <c r="H186" s="676">
        <v>0</v>
      </c>
      <c r="I186" s="663">
        <v>1</v>
      </c>
      <c r="J186" s="663">
        <v>382.5</v>
      </c>
      <c r="K186" s="676">
        <v>1</v>
      </c>
      <c r="L186" s="663">
        <v>1</v>
      </c>
      <c r="M186" s="664">
        <v>382.5</v>
      </c>
    </row>
    <row r="187" spans="1:13" ht="14.4" customHeight="1" x14ac:dyDescent="0.3">
      <c r="A187" s="659" t="s">
        <v>578</v>
      </c>
      <c r="B187" s="660" t="s">
        <v>2979</v>
      </c>
      <c r="C187" s="660" t="s">
        <v>2544</v>
      </c>
      <c r="D187" s="660" t="s">
        <v>3077</v>
      </c>
      <c r="E187" s="660" t="s">
        <v>3078</v>
      </c>
      <c r="F187" s="663"/>
      <c r="G187" s="663"/>
      <c r="H187" s="676">
        <v>0</v>
      </c>
      <c r="I187" s="663">
        <v>3</v>
      </c>
      <c r="J187" s="663">
        <v>186.03000000000006</v>
      </c>
      <c r="K187" s="676">
        <v>1</v>
      </c>
      <c r="L187" s="663">
        <v>3</v>
      </c>
      <c r="M187" s="664">
        <v>186.03000000000006</v>
      </c>
    </row>
    <row r="188" spans="1:13" ht="14.4" customHeight="1" x14ac:dyDescent="0.3">
      <c r="A188" s="659" t="s">
        <v>578</v>
      </c>
      <c r="B188" s="660" t="s">
        <v>3079</v>
      </c>
      <c r="C188" s="660" t="s">
        <v>1901</v>
      </c>
      <c r="D188" s="660" t="s">
        <v>3080</v>
      </c>
      <c r="E188" s="660" t="s">
        <v>3081</v>
      </c>
      <c r="F188" s="663">
        <v>1</v>
      </c>
      <c r="G188" s="663">
        <v>0</v>
      </c>
      <c r="H188" s="676"/>
      <c r="I188" s="663"/>
      <c r="J188" s="663"/>
      <c r="K188" s="676"/>
      <c r="L188" s="663">
        <v>1</v>
      </c>
      <c r="M188" s="664">
        <v>0</v>
      </c>
    </row>
    <row r="189" spans="1:13" ht="14.4" customHeight="1" x14ac:dyDescent="0.3">
      <c r="A189" s="659" t="s">
        <v>578</v>
      </c>
      <c r="B189" s="660" t="s">
        <v>3079</v>
      </c>
      <c r="C189" s="660" t="s">
        <v>2521</v>
      </c>
      <c r="D189" s="660" t="s">
        <v>2522</v>
      </c>
      <c r="E189" s="660" t="s">
        <v>2523</v>
      </c>
      <c r="F189" s="663"/>
      <c r="G189" s="663"/>
      <c r="H189" s="676">
        <v>0</v>
      </c>
      <c r="I189" s="663">
        <v>622</v>
      </c>
      <c r="J189" s="663">
        <v>91701.440075647974</v>
      </c>
      <c r="K189" s="676">
        <v>1</v>
      </c>
      <c r="L189" s="663">
        <v>622</v>
      </c>
      <c r="M189" s="664">
        <v>91701.440075647974</v>
      </c>
    </row>
    <row r="190" spans="1:13" ht="14.4" customHeight="1" x14ac:dyDescent="0.3">
      <c r="A190" s="659" t="s">
        <v>578</v>
      </c>
      <c r="B190" s="660" t="s">
        <v>2982</v>
      </c>
      <c r="C190" s="660" t="s">
        <v>1080</v>
      </c>
      <c r="D190" s="660" t="s">
        <v>1081</v>
      </c>
      <c r="E190" s="660" t="s">
        <v>2983</v>
      </c>
      <c r="F190" s="663"/>
      <c r="G190" s="663"/>
      <c r="H190" s="676">
        <v>0</v>
      </c>
      <c r="I190" s="663">
        <v>4</v>
      </c>
      <c r="J190" s="663">
        <v>346.69999999999993</v>
      </c>
      <c r="K190" s="676">
        <v>1</v>
      </c>
      <c r="L190" s="663">
        <v>4</v>
      </c>
      <c r="M190" s="664">
        <v>346.69999999999993</v>
      </c>
    </row>
    <row r="191" spans="1:13" ht="14.4" customHeight="1" x14ac:dyDescent="0.3">
      <c r="A191" s="659" t="s">
        <v>578</v>
      </c>
      <c r="B191" s="660" t="s">
        <v>3038</v>
      </c>
      <c r="C191" s="660" t="s">
        <v>2563</v>
      </c>
      <c r="D191" s="660" t="s">
        <v>3082</v>
      </c>
      <c r="E191" s="660" t="s">
        <v>3083</v>
      </c>
      <c r="F191" s="663"/>
      <c r="G191" s="663"/>
      <c r="H191" s="676">
        <v>0</v>
      </c>
      <c r="I191" s="663">
        <v>1</v>
      </c>
      <c r="J191" s="663">
        <v>128.65000000000003</v>
      </c>
      <c r="K191" s="676">
        <v>1</v>
      </c>
      <c r="L191" s="663">
        <v>1</v>
      </c>
      <c r="M191" s="664">
        <v>128.65000000000003</v>
      </c>
    </row>
    <row r="192" spans="1:13" ht="14.4" customHeight="1" x14ac:dyDescent="0.3">
      <c r="A192" s="659" t="s">
        <v>578</v>
      </c>
      <c r="B192" s="660" t="s">
        <v>3084</v>
      </c>
      <c r="C192" s="660" t="s">
        <v>2574</v>
      </c>
      <c r="D192" s="660" t="s">
        <v>3085</v>
      </c>
      <c r="E192" s="660" t="s">
        <v>2576</v>
      </c>
      <c r="F192" s="663"/>
      <c r="G192" s="663"/>
      <c r="H192" s="676">
        <v>0</v>
      </c>
      <c r="I192" s="663">
        <v>1</v>
      </c>
      <c r="J192" s="663">
        <v>135.69</v>
      </c>
      <c r="K192" s="676">
        <v>1</v>
      </c>
      <c r="L192" s="663">
        <v>1</v>
      </c>
      <c r="M192" s="664">
        <v>135.69</v>
      </c>
    </row>
    <row r="193" spans="1:13" ht="14.4" customHeight="1" x14ac:dyDescent="0.3">
      <c r="A193" s="659" t="s">
        <v>578</v>
      </c>
      <c r="B193" s="660" t="s">
        <v>2985</v>
      </c>
      <c r="C193" s="660" t="s">
        <v>1084</v>
      </c>
      <c r="D193" s="660" t="s">
        <v>1085</v>
      </c>
      <c r="E193" s="660" t="s">
        <v>2986</v>
      </c>
      <c r="F193" s="663"/>
      <c r="G193" s="663"/>
      <c r="H193" s="676">
        <v>0</v>
      </c>
      <c r="I193" s="663">
        <v>1</v>
      </c>
      <c r="J193" s="663">
        <v>52.809928827822112</v>
      </c>
      <c r="K193" s="676">
        <v>1</v>
      </c>
      <c r="L193" s="663">
        <v>1</v>
      </c>
      <c r="M193" s="664">
        <v>52.809928827822112</v>
      </c>
    </row>
    <row r="194" spans="1:13" ht="14.4" customHeight="1" x14ac:dyDescent="0.3">
      <c r="A194" s="659" t="s">
        <v>578</v>
      </c>
      <c r="B194" s="660" t="s">
        <v>2985</v>
      </c>
      <c r="C194" s="660" t="s">
        <v>2492</v>
      </c>
      <c r="D194" s="660" t="s">
        <v>2493</v>
      </c>
      <c r="E194" s="660" t="s">
        <v>2494</v>
      </c>
      <c r="F194" s="663"/>
      <c r="G194" s="663"/>
      <c r="H194" s="676">
        <v>0</v>
      </c>
      <c r="I194" s="663">
        <v>34</v>
      </c>
      <c r="J194" s="663">
        <v>2909.2125358414655</v>
      </c>
      <c r="K194" s="676">
        <v>1</v>
      </c>
      <c r="L194" s="663">
        <v>34</v>
      </c>
      <c r="M194" s="664">
        <v>2909.2125358414655</v>
      </c>
    </row>
    <row r="195" spans="1:13" ht="14.4" customHeight="1" x14ac:dyDescent="0.3">
      <c r="A195" s="659" t="s">
        <v>578</v>
      </c>
      <c r="B195" s="660" t="s">
        <v>3086</v>
      </c>
      <c r="C195" s="660" t="s">
        <v>2534</v>
      </c>
      <c r="D195" s="660" t="s">
        <v>2535</v>
      </c>
      <c r="E195" s="660" t="s">
        <v>1728</v>
      </c>
      <c r="F195" s="663"/>
      <c r="G195" s="663"/>
      <c r="H195" s="676">
        <v>0</v>
      </c>
      <c r="I195" s="663">
        <v>1</v>
      </c>
      <c r="J195" s="663">
        <v>269.93000000000006</v>
      </c>
      <c r="K195" s="676">
        <v>1</v>
      </c>
      <c r="L195" s="663">
        <v>1</v>
      </c>
      <c r="M195" s="664">
        <v>269.93000000000006</v>
      </c>
    </row>
    <row r="196" spans="1:13" ht="14.4" customHeight="1" x14ac:dyDescent="0.3">
      <c r="A196" s="659" t="s">
        <v>578</v>
      </c>
      <c r="B196" s="660" t="s">
        <v>3087</v>
      </c>
      <c r="C196" s="660" t="s">
        <v>2682</v>
      </c>
      <c r="D196" s="660" t="s">
        <v>3088</v>
      </c>
      <c r="E196" s="660" t="s">
        <v>3089</v>
      </c>
      <c r="F196" s="663"/>
      <c r="G196" s="663"/>
      <c r="H196" s="676">
        <v>0</v>
      </c>
      <c r="I196" s="663">
        <v>48</v>
      </c>
      <c r="J196" s="663">
        <v>10378.559890889379</v>
      </c>
      <c r="K196" s="676">
        <v>1</v>
      </c>
      <c r="L196" s="663">
        <v>48</v>
      </c>
      <c r="M196" s="664">
        <v>10378.559890889379</v>
      </c>
    </row>
    <row r="197" spans="1:13" ht="14.4" customHeight="1" x14ac:dyDescent="0.3">
      <c r="A197" s="659" t="s">
        <v>578</v>
      </c>
      <c r="B197" s="660" t="s">
        <v>3087</v>
      </c>
      <c r="C197" s="660" t="s">
        <v>2686</v>
      </c>
      <c r="D197" s="660" t="s">
        <v>2687</v>
      </c>
      <c r="E197" s="660" t="s">
        <v>2688</v>
      </c>
      <c r="F197" s="663"/>
      <c r="G197" s="663"/>
      <c r="H197" s="676">
        <v>0</v>
      </c>
      <c r="I197" s="663">
        <v>4</v>
      </c>
      <c r="J197" s="663">
        <v>793.04068893633621</v>
      </c>
      <c r="K197" s="676">
        <v>1</v>
      </c>
      <c r="L197" s="663">
        <v>4</v>
      </c>
      <c r="M197" s="664">
        <v>793.04068893633621</v>
      </c>
    </row>
    <row r="198" spans="1:13" ht="14.4" customHeight="1" x14ac:dyDescent="0.3">
      <c r="A198" s="659" t="s">
        <v>578</v>
      </c>
      <c r="B198" s="660" t="s">
        <v>3087</v>
      </c>
      <c r="C198" s="660" t="s">
        <v>2699</v>
      </c>
      <c r="D198" s="660" t="s">
        <v>2742</v>
      </c>
      <c r="E198" s="660" t="s">
        <v>2654</v>
      </c>
      <c r="F198" s="663"/>
      <c r="G198" s="663"/>
      <c r="H198" s="676">
        <v>0</v>
      </c>
      <c r="I198" s="663">
        <v>34</v>
      </c>
      <c r="J198" s="663">
        <v>1379.377901606508</v>
      </c>
      <c r="K198" s="676">
        <v>1</v>
      </c>
      <c r="L198" s="663">
        <v>34</v>
      </c>
      <c r="M198" s="664">
        <v>1379.377901606508</v>
      </c>
    </row>
    <row r="199" spans="1:13" ht="14.4" customHeight="1" x14ac:dyDescent="0.3">
      <c r="A199" s="659" t="s">
        <v>578</v>
      </c>
      <c r="B199" s="660" t="s">
        <v>3087</v>
      </c>
      <c r="C199" s="660" t="s">
        <v>2702</v>
      </c>
      <c r="D199" s="660" t="s">
        <v>3090</v>
      </c>
      <c r="E199" s="660" t="s">
        <v>2654</v>
      </c>
      <c r="F199" s="663"/>
      <c r="G199" s="663"/>
      <c r="H199" s="676">
        <v>0</v>
      </c>
      <c r="I199" s="663">
        <v>5</v>
      </c>
      <c r="J199" s="663">
        <v>202.85</v>
      </c>
      <c r="K199" s="676">
        <v>1</v>
      </c>
      <c r="L199" s="663">
        <v>5</v>
      </c>
      <c r="M199" s="664">
        <v>202.85</v>
      </c>
    </row>
    <row r="200" spans="1:13" ht="14.4" customHeight="1" x14ac:dyDescent="0.3">
      <c r="A200" s="659" t="s">
        <v>578</v>
      </c>
      <c r="B200" s="660" t="s">
        <v>3087</v>
      </c>
      <c r="C200" s="660" t="s">
        <v>2721</v>
      </c>
      <c r="D200" s="660" t="s">
        <v>3091</v>
      </c>
      <c r="E200" s="660" t="s">
        <v>2654</v>
      </c>
      <c r="F200" s="663"/>
      <c r="G200" s="663"/>
      <c r="H200" s="676">
        <v>0</v>
      </c>
      <c r="I200" s="663">
        <v>2</v>
      </c>
      <c r="J200" s="663">
        <v>89.559988914044226</v>
      </c>
      <c r="K200" s="676">
        <v>1</v>
      </c>
      <c r="L200" s="663">
        <v>2</v>
      </c>
      <c r="M200" s="664">
        <v>89.559988914044226</v>
      </c>
    </row>
    <row r="201" spans="1:13" ht="14.4" customHeight="1" x14ac:dyDescent="0.3">
      <c r="A201" s="659" t="s">
        <v>578</v>
      </c>
      <c r="B201" s="660" t="s">
        <v>3087</v>
      </c>
      <c r="C201" s="660" t="s">
        <v>2652</v>
      </c>
      <c r="D201" s="660" t="s">
        <v>3092</v>
      </c>
      <c r="E201" s="660" t="s">
        <v>2654</v>
      </c>
      <c r="F201" s="663"/>
      <c r="G201" s="663"/>
      <c r="H201" s="676">
        <v>0</v>
      </c>
      <c r="I201" s="663">
        <v>5</v>
      </c>
      <c r="J201" s="663">
        <v>202.84813608681586</v>
      </c>
      <c r="K201" s="676">
        <v>1</v>
      </c>
      <c r="L201" s="663">
        <v>5</v>
      </c>
      <c r="M201" s="664">
        <v>202.84813608681586</v>
      </c>
    </row>
    <row r="202" spans="1:13" ht="14.4" customHeight="1" x14ac:dyDescent="0.3">
      <c r="A202" s="659" t="s">
        <v>578</v>
      </c>
      <c r="B202" s="660" t="s">
        <v>3087</v>
      </c>
      <c r="C202" s="660" t="s">
        <v>2656</v>
      </c>
      <c r="D202" s="660" t="s">
        <v>3093</v>
      </c>
      <c r="E202" s="660" t="s">
        <v>2654</v>
      </c>
      <c r="F202" s="663"/>
      <c r="G202" s="663"/>
      <c r="H202" s="676">
        <v>0</v>
      </c>
      <c r="I202" s="663">
        <v>6</v>
      </c>
      <c r="J202" s="663">
        <v>257.88006723655491</v>
      </c>
      <c r="K202" s="676">
        <v>1</v>
      </c>
      <c r="L202" s="663">
        <v>6</v>
      </c>
      <c r="M202" s="664">
        <v>257.88006723655491</v>
      </c>
    </row>
    <row r="203" spans="1:13" ht="14.4" customHeight="1" x14ac:dyDescent="0.3">
      <c r="A203" s="659" t="s">
        <v>578</v>
      </c>
      <c r="B203" s="660" t="s">
        <v>3087</v>
      </c>
      <c r="C203" s="660" t="s">
        <v>2708</v>
      </c>
      <c r="D203" s="660" t="s">
        <v>3094</v>
      </c>
      <c r="E203" s="660" t="s">
        <v>2654</v>
      </c>
      <c r="F203" s="663"/>
      <c r="G203" s="663"/>
      <c r="H203" s="676">
        <v>0</v>
      </c>
      <c r="I203" s="663">
        <v>10</v>
      </c>
      <c r="J203" s="663">
        <v>447.79995363070447</v>
      </c>
      <c r="K203" s="676">
        <v>1</v>
      </c>
      <c r="L203" s="663">
        <v>10</v>
      </c>
      <c r="M203" s="664">
        <v>447.79995363070447</v>
      </c>
    </row>
    <row r="204" spans="1:13" ht="14.4" customHeight="1" x14ac:dyDescent="0.3">
      <c r="A204" s="659" t="s">
        <v>578</v>
      </c>
      <c r="B204" s="660" t="s">
        <v>3087</v>
      </c>
      <c r="C204" s="660" t="s">
        <v>2659</v>
      </c>
      <c r="D204" s="660" t="s">
        <v>3095</v>
      </c>
      <c r="E204" s="660" t="s">
        <v>2654</v>
      </c>
      <c r="F204" s="663"/>
      <c r="G204" s="663"/>
      <c r="H204" s="676">
        <v>0</v>
      </c>
      <c r="I204" s="663">
        <v>44</v>
      </c>
      <c r="J204" s="663">
        <v>2141.4998324686185</v>
      </c>
      <c r="K204" s="676">
        <v>1</v>
      </c>
      <c r="L204" s="663">
        <v>44</v>
      </c>
      <c r="M204" s="664">
        <v>2141.4998324686185</v>
      </c>
    </row>
    <row r="205" spans="1:13" ht="14.4" customHeight="1" x14ac:dyDescent="0.3">
      <c r="A205" s="659" t="s">
        <v>578</v>
      </c>
      <c r="B205" s="660" t="s">
        <v>3087</v>
      </c>
      <c r="C205" s="660" t="s">
        <v>2727</v>
      </c>
      <c r="D205" s="660" t="s">
        <v>2728</v>
      </c>
      <c r="E205" s="660" t="s">
        <v>2669</v>
      </c>
      <c r="F205" s="663"/>
      <c r="G205" s="663"/>
      <c r="H205" s="676">
        <v>0</v>
      </c>
      <c r="I205" s="663">
        <v>2</v>
      </c>
      <c r="J205" s="663">
        <v>246.42007259205775</v>
      </c>
      <c r="K205" s="676">
        <v>1</v>
      </c>
      <c r="L205" s="663">
        <v>2</v>
      </c>
      <c r="M205" s="664">
        <v>246.42007259205775</v>
      </c>
    </row>
    <row r="206" spans="1:13" ht="14.4" customHeight="1" x14ac:dyDescent="0.3">
      <c r="A206" s="659" t="s">
        <v>578</v>
      </c>
      <c r="B206" s="660" t="s">
        <v>3087</v>
      </c>
      <c r="C206" s="660" t="s">
        <v>2733</v>
      </c>
      <c r="D206" s="660" t="s">
        <v>2734</v>
      </c>
      <c r="E206" s="660" t="s">
        <v>2669</v>
      </c>
      <c r="F206" s="663"/>
      <c r="G206" s="663"/>
      <c r="H206" s="676">
        <v>0</v>
      </c>
      <c r="I206" s="663">
        <v>7</v>
      </c>
      <c r="J206" s="663">
        <v>862.46969126866486</v>
      </c>
      <c r="K206" s="676">
        <v>1</v>
      </c>
      <c r="L206" s="663">
        <v>7</v>
      </c>
      <c r="M206" s="664">
        <v>862.46969126866486</v>
      </c>
    </row>
    <row r="207" spans="1:13" ht="14.4" customHeight="1" x14ac:dyDescent="0.3">
      <c r="A207" s="659" t="s">
        <v>578</v>
      </c>
      <c r="B207" s="660" t="s">
        <v>3087</v>
      </c>
      <c r="C207" s="660" t="s">
        <v>2730</v>
      </c>
      <c r="D207" s="660" t="s">
        <v>2731</v>
      </c>
      <c r="E207" s="660" t="s">
        <v>2669</v>
      </c>
      <c r="F207" s="663"/>
      <c r="G207" s="663"/>
      <c r="H207" s="676">
        <v>0</v>
      </c>
      <c r="I207" s="663">
        <v>2</v>
      </c>
      <c r="J207" s="663">
        <v>246.42007259205775</v>
      </c>
      <c r="K207" s="676">
        <v>1</v>
      </c>
      <c r="L207" s="663">
        <v>2</v>
      </c>
      <c r="M207" s="664">
        <v>246.42007259205775</v>
      </c>
    </row>
    <row r="208" spans="1:13" ht="14.4" customHeight="1" x14ac:dyDescent="0.3">
      <c r="A208" s="659" t="s">
        <v>578</v>
      </c>
      <c r="B208" s="660" t="s">
        <v>3087</v>
      </c>
      <c r="C208" s="660" t="s">
        <v>2690</v>
      </c>
      <c r="D208" s="660" t="s">
        <v>3096</v>
      </c>
      <c r="E208" s="660" t="s">
        <v>2676</v>
      </c>
      <c r="F208" s="663"/>
      <c r="G208" s="663"/>
      <c r="H208" s="676">
        <v>0</v>
      </c>
      <c r="I208" s="663">
        <v>84</v>
      </c>
      <c r="J208" s="663">
        <v>18269.999027228067</v>
      </c>
      <c r="K208" s="676">
        <v>1</v>
      </c>
      <c r="L208" s="663">
        <v>84</v>
      </c>
      <c r="M208" s="664">
        <v>18269.999027228067</v>
      </c>
    </row>
    <row r="209" spans="1:13" ht="14.4" customHeight="1" x14ac:dyDescent="0.3">
      <c r="A209" s="659" t="s">
        <v>578</v>
      </c>
      <c r="B209" s="660" t="s">
        <v>3087</v>
      </c>
      <c r="C209" s="660" t="s">
        <v>2662</v>
      </c>
      <c r="D209" s="660" t="s">
        <v>2663</v>
      </c>
      <c r="E209" s="660" t="s">
        <v>2654</v>
      </c>
      <c r="F209" s="663"/>
      <c r="G209" s="663"/>
      <c r="H209" s="676">
        <v>0</v>
      </c>
      <c r="I209" s="663">
        <v>8</v>
      </c>
      <c r="J209" s="663">
        <v>286.94</v>
      </c>
      <c r="K209" s="676">
        <v>1</v>
      </c>
      <c r="L209" s="663">
        <v>8</v>
      </c>
      <c r="M209" s="664">
        <v>286.94</v>
      </c>
    </row>
    <row r="210" spans="1:13" ht="14.4" customHeight="1" x14ac:dyDescent="0.3">
      <c r="A210" s="659" t="s">
        <v>578</v>
      </c>
      <c r="B210" s="660" t="s">
        <v>3087</v>
      </c>
      <c r="C210" s="660" t="s">
        <v>2705</v>
      </c>
      <c r="D210" s="660" t="s">
        <v>2706</v>
      </c>
      <c r="E210" s="660" t="s">
        <v>2654</v>
      </c>
      <c r="F210" s="663"/>
      <c r="G210" s="663"/>
      <c r="H210" s="676">
        <v>0</v>
      </c>
      <c r="I210" s="663">
        <v>12</v>
      </c>
      <c r="J210" s="663">
        <v>591</v>
      </c>
      <c r="K210" s="676">
        <v>1</v>
      </c>
      <c r="L210" s="663">
        <v>12</v>
      </c>
      <c r="M210" s="664">
        <v>591</v>
      </c>
    </row>
    <row r="211" spans="1:13" ht="14.4" customHeight="1" x14ac:dyDescent="0.3">
      <c r="A211" s="659" t="s">
        <v>578</v>
      </c>
      <c r="B211" s="660" t="s">
        <v>3087</v>
      </c>
      <c r="C211" s="660" t="s">
        <v>2718</v>
      </c>
      <c r="D211" s="660" t="s">
        <v>2719</v>
      </c>
      <c r="E211" s="660" t="s">
        <v>2654</v>
      </c>
      <c r="F211" s="663"/>
      <c r="G211" s="663"/>
      <c r="H211" s="676">
        <v>0</v>
      </c>
      <c r="I211" s="663">
        <v>19</v>
      </c>
      <c r="J211" s="663">
        <v>935.74993423174953</v>
      </c>
      <c r="K211" s="676">
        <v>1</v>
      </c>
      <c r="L211" s="663">
        <v>19</v>
      </c>
      <c r="M211" s="664">
        <v>935.74993423174953</v>
      </c>
    </row>
    <row r="212" spans="1:13" ht="14.4" customHeight="1" x14ac:dyDescent="0.3">
      <c r="A212" s="659" t="s">
        <v>578</v>
      </c>
      <c r="B212" s="660" t="s">
        <v>3087</v>
      </c>
      <c r="C212" s="660" t="s">
        <v>2724</v>
      </c>
      <c r="D212" s="660" t="s">
        <v>2725</v>
      </c>
      <c r="E212" s="660" t="s">
        <v>2654</v>
      </c>
      <c r="F212" s="663"/>
      <c r="G212" s="663"/>
      <c r="H212" s="676">
        <v>0</v>
      </c>
      <c r="I212" s="663">
        <v>3</v>
      </c>
      <c r="J212" s="663">
        <v>147.75</v>
      </c>
      <c r="K212" s="676">
        <v>1</v>
      </c>
      <c r="L212" s="663">
        <v>3</v>
      </c>
      <c r="M212" s="664">
        <v>147.75</v>
      </c>
    </row>
    <row r="213" spans="1:13" ht="14.4" customHeight="1" x14ac:dyDescent="0.3">
      <c r="A213" s="659" t="s">
        <v>578</v>
      </c>
      <c r="B213" s="660" t="s">
        <v>3087</v>
      </c>
      <c r="C213" s="660" t="s">
        <v>2678</v>
      </c>
      <c r="D213" s="660" t="s">
        <v>2679</v>
      </c>
      <c r="E213" s="660" t="s">
        <v>2676</v>
      </c>
      <c r="F213" s="663"/>
      <c r="G213" s="663"/>
      <c r="H213" s="676">
        <v>0</v>
      </c>
      <c r="I213" s="663">
        <v>376</v>
      </c>
      <c r="J213" s="663">
        <v>77831.978719629929</v>
      </c>
      <c r="K213" s="676">
        <v>1</v>
      </c>
      <c r="L213" s="663">
        <v>376</v>
      </c>
      <c r="M213" s="664">
        <v>77831.978719629929</v>
      </c>
    </row>
    <row r="214" spans="1:13" ht="14.4" customHeight="1" x14ac:dyDescent="0.3">
      <c r="A214" s="659" t="s">
        <v>578</v>
      </c>
      <c r="B214" s="660" t="s">
        <v>3087</v>
      </c>
      <c r="C214" s="660" t="s">
        <v>2674</v>
      </c>
      <c r="D214" s="660" t="s">
        <v>2675</v>
      </c>
      <c r="E214" s="660" t="s">
        <v>2676</v>
      </c>
      <c r="F214" s="663"/>
      <c r="G214" s="663"/>
      <c r="H214" s="676">
        <v>0</v>
      </c>
      <c r="I214" s="663">
        <v>20</v>
      </c>
      <c r="J214" s="663">
        <v>5059.3962264403335</v>
      </c>
      <c r="K214" s="676">
        <v>1</v>
      </c>
      <c r="L214" s="663">
        <v>20</v>
      </c>
      <c r="M214" s="664">
        <v>5059.3962264403335</v>
      </c>
    </row>
    <row r="215" spans="1:13" ht="14.4" customHeight="1" x14ac:dyDescent="0.3">
      <c r="A215" s="659" t="s">
        <v>578</v>
      </c>
      <c r="B215" s="660" t="s">
        <v>3087</v>
      </c>
      <c r="C215" s="660" t="s">
        <v>2665</v>
      </c>
      <c r="D215" s="660" t="s">
        <v>2739</v>
      </c>
      <c r="E215" s="660" t="s">
        <v>2654</v>
      </c>
      <c r="F215" s="663"/>
      <c r="G215" s="663"/>
      <c r="H215" s="676">
        <v>0</v>
      </c>
      <c r="I215" s="663">
        <v>2</v>
      </c>
      <c r="J215" s="663">
        <v>95.620000000000019</v>
      </c>
      <c r="K215" s="676">
        <v>1</v>
      </c>
      <c r="L215" s="663">
        <v>2</v>
      </c>
      <c r="M215" s="664">
        <v>95.620000000000019</v>
      </c>
    </row>
    <row r="216" spans="1:13" ht="14.4" customHeight="1" x14ac:dyDescent="0.3">
      <c r="A216" s="659" t="s">
        <v>578</v>
      </c>
      <c r="B216" s="660" t="s">
        <v>3087</v>
      </c>
      <c r="C216" s="660" t="s">
        <v>2715</v>
      </c>
      <c r="D216" s="660" t="s">
        <v>2744</v>
      </c>
      <c r="E216" s="660" t="s">
        <v>2654</v>
      </c>
      <c r="F216" s="663"/>
      <c r="G216" s="663"/>
      <c r="H216" s="676">
        <v>0</v>
      </c>
      <c r="I216" s="663">
        <v>19</v>
      </c>
      <c r="J216" s="663">
        <v>770.82985770470964</v>
      </c>
      <c r="K216" s="676">
        <v>1</v>
      </c>
      <c r="L216" s="663">
        <v>19</v>
      </c>
      <c r="M216" s="664">
        <v>770.82985770470964</v>
      </c>
    </row>
    <row r="217" spans="1:13" ht="14.4" customHeight="1" x14ac:dyDescent="0.3">
      <c r="A217" s="659" t="s">
        <v>578</v>
      </c>
      <c r="B217" s="660" t="s">
        <v>3087</v>
      </c>
      <c r="C217" s="660" t="s">
        <v>2667</v>
      </c>
      <c r="D217" s="660" t="s">
        <v>2668</v>
      </c>
      <c r="E217" s="660" t="s">
        <v>2669</v>
      </c>
      <c r="F217" s="663"/>
      <c r="G217" s="663"/>
      <c r="H217" s="676">
        <v>0</v>
      </c>
      <c r="I217" s="663">
        <v>2</v>
      </c>
      <c r="J217" s="663">
        <v>270.72058423748382</v>
      </c>
      <c r="K217" s="676">
        <v>1</v>
      </c>
      <c r="L217" s="663">
        <v>2</v>
      </c>
      <c r="M217" s="664">
        <v>270.72058423748382</v>
      </c>
    </row>
    <row r="218" spans="1:13" ht="14.4" customHeight="1" x14ac:dyDescent="0.3">
      <c r="A218" s="659" t="s">
        <v>578</v>
      </c>
      <c r="B218" s="660" t="s">
        <v>3087</v>
      </c>
      <c r="C218" s="660" t="s">
        <v>2670</v>
      </c>
      <c r="D218" s="660" t="s">
        <v>2671</v>
      </c>
      <c r="E218" s="660" t="s">
        <v>2669</v>
      </c>
      <c r="F218" s="663"/>
      <c r="G218" s="663"/>
      <c r="H218" s="676">
        <v>0</v>
      </c>
      <c r="I218" s="663">
        <v>3</v>
      </c>
      <c r="J218" s="663">
        <v>406.08000000000004</v>
      </c>
      <c r="K218" s="676">
        <v>1</v>
      </c>
      <c r="L218" s="663">
        <v>3</v>
      </c>
      <c r="M218" s="664">
        <v>406.08000000000004</v>
      </c>
    </row>
    <row r="219" spans="1:13" ht="14.4" customHeight="1" x14ac:dyDescent="0.3">
      <c r="A219" s="659" t="s">
        <v>578</v>
      </c>
      <c r="B219" s="660" t="s">
        <v>3087</v>
      </c>
      <c r="C219" s="660" t="s">
        <v>2672</v>
      </c>
      <c r="D219" s="660" t="s">
        <v>2673</v>
      </c>
      <c r="E219" s="660" t="s">
        <v>2669</v>
      </c>
      <c r="F219" s="663"/>
      <c r="G219" s="663"/>
      <c r="H219" s="676">
        <v>0</v>
      </c>
      <c r="I219" s="663">
        <v>1</v>
      </c>
      <c r="J219" s="663">
        <v>135.36000000000001</v>
      </c>
      <c r="K219" s="676">
        <v>1</v>
      </c>
      <c r="L219" s="663">
        <v>1</v>
      </c>
      <c r="M219" s="664">
        <v>135.36000000000001</v>
      </c>
    </row>
    <row r="220" spans="1:13" ht="14.4" customHeight="1" x14ac:dyDescent="0.3">
      <c r="A220" s="659" t="s">
        <v>578</v>
      </c>
      <c r="B220" s="660" t="s">
        <v>3087</v>
      </c>
      <c r="C220" s="660" t="s">
        <v>2736</v>
      </c>
      <c r="D220" s="660" t="s">
        <v>2737</v>
      </c>
      <c r="E220" s="660" t="s">
        <v>2695</v>
      </c>
      <c r="F220" s="663"/>
      <c r="G220" s="663"/>
      <c r="H220" s="676">
        <v>0</v>
      </c>
      <c r="I220" s="663">
        <v>5</v>
      </c>
      <c r="J220" s="663">
        <v>644.89005007306719</v>
      </c>
      <c r="K220" s="676">
        <v>1</v>
      </c>
      <c r="L220" s="663">
        <v>5</v>
      </c>
      <c r="M220" s="664">
        <v>644.89005007306719</v>
      </c>
    </row>
    <row r="221" spans="1:13" ht="14.4" customHeight="1" x14ac:dyDescent="0.3">
      <c r="A221" s="659" t="s">
        <v>578</v>
      </c>
      <c r="B221" s="660" t="s">
        <v>3087</v>
      </c>
      <c r="C221" s="660" t="s">
        <v>2693</v>
      </c>
      <c r="D221" s="660" t="s">
        <v>2694</v>
      </c>
      <c r="E221" s="660" t="s">
        <v>2695</v>
      </c>
      <c r="F221" s="663"/>
      <c r="G221" s="663"/>
      <c r="H221" s="676">
        <v>0</v>
      </c>
      <c r="I221" s="663">
        <v>16</v>
      </c>
      <c r="J221" s="663">
        <v>1955.4598605711844</v>
      </c>
      <c r="K221" s="676">
        <v>1</v>
      </c>
      <c r="L221" s="663">
        <v>16</v>
      </c>
      <c r="M221" s="664">
        <v>1955.4598605711844</v>
      </c>
    </row>
    <row r="222" spans="1:13" ht="14.4" customHeight="1" x14ac:dyDescent="0.3">
      <c r="A222" s="659" t="s">
        <v>578</v>
      </c>
      <c r="B222" s="660" t="s">
        <v>3087</v>
      </c>
      <c r="C222" s="660" t="s">
        <v>2696</v>
      </c>
      <c r="D222" s="660" t="s">
        <v>2697</v>
      </c>
      <c r="E222" s="660" t="s">
        <v>2695</v>
      </c>
      <c r="F222" s="663"/>
      <c r="G222" s="663"/>
      <c r="H222" s="676">
        <v>0</v>
      </c>
      <c r="I222" s="663">
        <v>17</v>
      </c>
      <c r="J222" s="663">
        <v>2071.7105784602077</v>
      </c>
      <c r="K222" s="676">
        <v>1</v>
      </c>
      <c r="L222" s="663">
        <v>17</v>
      </c>
      <c r="M222" s="664">
        <v>2071.7105784602077</v>
      </c>
    </row>
    <row r="223" spans="1:13" ht="14.4" customHeight="1" x14ac:dyDescent="0.3">
      <c r="A223" s="659" t="s">
        <v>578</v>
      </c>
      <c r="B223" s="660" t="s">
        <v>3087</v>
      </c>
      <c r="C223" s="660" t="s">
        <v>2711</v>
      </c>
      <c r="D223" s="660" t="s">
        <v>3097</v>
      </c>
      <c r="E223" s="660" t="s">
        <v>2695</v>
      </c>
      <c r="F223" s="663"/>
      <c r="G223" s="663"/>
      <c r="H223" s="676">
        <v>0</v>
      </c>
      <c r="I223" s="663">
        <v>6</v>
      </c>
      <c r="J223" s="663">
        <v>792.96005007306712</v>
      </c>
      <c r="K223" s="676">
        <v>1</v>
      </c>
      <c r="L223" s="663">
        <v>6</v>
      </c>
      <c r="M223" s="664">
        <v>792.96005007306712</v>
      </c>
    </row>
    <row r="224" spans="1:13" ht="14.4" customHeight="1" x14ac:dyDescent="0.3">
      <c r="A224" s="659" t="s">
        <v>578</v>
      </c>
      <c r="B224" s="660" t="s">
        <v>3087</v>
      </c>
      <c r="C224" s="660" t="s">
        <v>2738</v>
      </c>
      <c r="D224" s="660" t="s">
        <v>2739</v>
      </c>
      <c r="E224" s="660" t="s">
        <v>2740</v>
      </c>
      <c r="F224" s="663">
        <v>2.75</v>
      </c>
      <c r="G224" s="663">
        <v>525.85500000000002</v>
      </c>
      <c r="H224" s="676">
        <v>1</v>
      </c>
      <c r="I224" s="663"/>
      <c r="J224" s="663"/>
      <c r="K224" s="676">
        <v>0</v>
      </c>
      <c r="L224" s="663">
        <v>2.75</v>
      </c>
      <c r="M224" s="664">
        <v>525.85500000000002</v>
      </c>
    </row>
    <row r="225" spans="1:13" ht="14.4" customHeight="1" x14ac:dyDescent="0.3">
      <c r="A225" s="659" t="s">
        <v>578</v>
      </c>
      <c r="B225" s="660" t="s">
        <v>3087</v>
      </c>
      <c r="C225" s="660" t="s">
        <v>2743</v>
      </c>
      <c r="D225" s="660" t="s">
        <v>2744</v>
      </c>
      <c r="E225" s="660" t="s">
        <v>2740</v>
      </c>
      <c r="F225" s="663">
        <v>1</v>
      </c>
      <c r="G225" s="663">
        <v>162.2897893848116</v>
      </c>
      <c r="H225" s="676">
        <v>1</v>
      </c>
      <c r="I225" s="663"/>
      <c r="J225" s="663"/>
      <c r="K225" s="676">
        <v>0</v>
      </c>
      <c r="L225" s="663">
        <v>1</v>
      </c>
      <c r="M225" s="664">
        <v>162.2897893848116</v>
      </c>
    </row>
    <row r="226" spans="1:13" ht="14.4" customHeight="1" thickBot="1" x14ac:dyDescent="0.35">
      <c r="A226" s="665" t="s">
        <v>578</v>
      </c>
      <c r="B226" s="666" t="s">
        <v>3087</v>
      </c>
      <c r="C226" s="666" t="s">
        <v>2741</v>
      </c>
      <c r="D226" s="666" t="s">
        <v>2742</v>
      </c>
      <c r="E226" s="666" t="s">
        <v>2740</v>
      </c>
      <c r="F226" s="669">
        <v>2.5</v>
      </c>
      <c r="G226" s="669">
        <v>405.72500000000002</v>
      </c>
      <c r="H226" s="677">
        <v>1</v>
      </c>
      <c r="I226" s="669"/>
      <c r="J226" s="669"/>
      <c r="K226" s="677">
        <v>0</v>
      </c>
      <c r="L226" s="669">
        <v>2.5</v>
      </c>
      <c r="M226" s="670">
        <v>405.72500000000002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4245</v>
      </c>
      <c r="C3" s="460">
        <f>SUM(C6:C1048576)</f>
        <v>1672</v>
      </c>
      <c r="D3" s="460">
        <f>SUM(D6:D1048576)</f>
        <v>1682</v>
      </c>
      <c r="E3" s="461">
        <f>SUM(E6:E1048576)</f>
        <v>0</v>
      </c>
      <c r="F3" s="458">
        <f>IF(SUM($B3:$E3)=0,"",B3/SUM($B3:$E3))</f>
        <v>0.55862613501776548</v>
      </c>
      <c r="G3" s="456">
        <f t="shared" ref="G3:I3" si="0">IF(SUM($B3:$E3)=0,"",C3/SUM($B3:$E3))</f>
        <v>0.22002895117778656</v>
      </c>
      <c r="H3" s="456">
        <f t="shared" si="0"/>
        <v>0.22134491380444796</v>
      </c>
      <c r="I3" s="457">
        <f t="shared" si="0"/>
        <v>0</v>
      </c>
      <c r="J3" s="460">
        <f>SUM(J6:J1048576)</f>
        <v>556</v>
      </c>
      <c r="K3" s="460">
        <f>SUM(K6:K1048576)</f>
        <v>683</v>
      </c>
      <c r="L3" s="460">
        <f>SUM(L6:L1048576)</f>
        <v>1682</v>
      </c>
      <c r="M3" s="461">
        <f>SUM(M6:M1048576)</f>
        <v>0</v>
      </c>
      <c r="N3" s="458">
        <f>IF(SUM($J3:$M3)=0,"",J3/SUM($J3:$M3))</f>
        <v>0.19034577199589181</v>
      </c>
      <c r="O3" s="456">
        <f t="shared" ref="O3:Q3" si="1">IF(SUM($J3:$M3)=0,"",K3/SUM($J3:$M3))</f>
        <v>0.23382403286545703</v>
      </c>
      <c r="P3" s="456">
        <f t="shared" si="1"/>
        <v>0.57583019513865119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2" t="s">
        <v>321</v>
      </c>
      <c r="B5" s="693" t="s">
        <v>323</v>
      </c>
      <c r="C5" s="693" t="s">
        <v>324</v>
      </c>
      <c r="D5" s="693" t="s">
        <v>325</v>
      </c>
      <c r="E5" s="694" t="s">
        <v>326</v>
      </c>
      <c r="F5" s="695" t="s">
        <v>323</v>
      </c>
      <c r="G5" s="696" t="s">
        <v>324</v>
      </c>
      <c r="H5" s="696" t="s">
        <v>325</v>
      </c>
      <c r="I5" s="697" t="s">
        <v>326</v>
      </c>
      <c r="J5" s="693" t="s">
        <v>323</v>
      </c>
      <c r="K5" s="693" t="s">
        <v>324</v>
      </c>
      <c r="L5" s="693" t="s">
        <v>325</v>
      </c>
      <c r="M5" s="694" t="s">
        <v>326</v>
      </c>
      <c r="N5" s="695" t="s">
        <v>323</v>
      </c>
      <c r="O5" s="696" t="s">
        <v>324</v>
      </c>
      <c r="P5" s="696" t="s">
        <v>325</v>
      </c>
      <c r="Q5" s="697" t="s">
        <v>326</v>
      </c>
    </row>
    <row r="6" spans="1:17" ht="14.4" customHeight="1" x14ac:dyDescent="0.3">
      <c r="A6" s="701" t="s">
        <v>3099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3100</v>
      </c>
      <c r="B7" s="708">
        <v>588</v>
      </c>
      <c r="C7" s="663">
        <v>412</v>
      </c>
      <c r="D7" s="663">
        <v>586</v>
      </c>
      <c r="E7" s="664"/>
      <c r="F7" s="705">
        <v>0.3707440100882724</v>
      </c>
      <c r="G7" s="676">
        <v>0.25977301387137453</v>
      </c>
      <c r="H7" s="676">
        <v>0.36948297604035307</v>
      </c>
      <c r="I7" s="711">
        <v>0</v>
      </c>
      <c r="J7" s="708">
        <v>95</v>
      </c>
      <c r="K7" s="663">
        <v>151</v>
      </c>
      <c r="L7" s="663">
        <v>586</v>
      </c>
      <c r="M7" s="664"/>
      <c r="N7" s="705">
        <v>0.1141826923076923</v>
      </c>
      <c r="O7" s="676">
        <v>0.18149038461538461</v>
      </c>
      <c r="P7" s="676">
        <v>0.70432692307692313</v>
      </c>
      <c r="Q7" s="699">
        <v>0</v>
      </c>
    </row>
    <row r="8" spans="1:17" ht="14.4" customHeight="1" x14ac:dyDescent="0.3">
      <c r="A8" s="702" t="s">
        <v>3101</v>
      </c>
      <c r="B8" s="708">
        <v>61</v>
      </c>
      <c r="C8" s="663">
        <v>7</v>
      </c>
      <c r="D8" s="663"/>
      <c r="E8" s="664"/>
      <c r="F8" s="705">
        <v>0.8970588235294118</v>
      </c>
      <c r="G8" s="676">
        <v>0.10294117647058823</v>
      </c>
      <c r="H8" s="676">
        <v>0</v>
      </c>
      <c r="I8" s="711">
        <v>0</v>
      </c>
      <c r="J8" s="708">
        <v>21</v>
      </c>
      <c r="K8" s="663">
        <v>4</v>
      </c>
      <c r="L8" s="663"/>
      <c r="M8" s="664"/>
      <c r="N8" s="705">
        <v>0.84</v>
      </c>
      <c r="O8" s="676">
        <v>0.16</v>
      </c>
      <c r="P8" s="676">
        <v>0</v>
      </c>
      <c r="Q8" s="699">
        <v>0</v>
      </c>
    </row>
    <row r="9" spans="1:17" ht="14.4" customHeight="1" x14ac:dyDescent="0.3">
      <c r="A9" s="702" t="s">
        <v>3102</v>
      </c>
      <c r="B9" s="708">
        <v>2216</v>
      </c>
      <c r="C9" s="663">
        <v>712</v>
      </c>
      <c r="D9" s="663">
        <v>622</v>
      </c>
      <c r="E9" s="664"/>
      <c r="F9" s="705">
        <v>0.62422535211267605</v>
      </c>
      <c r="G9" s="676">
        <v>0.20056338028169013</v>
      </c>
      <c r="H9" s="676">
        <v>0.1752112676056338</v>
      </c>
      <c r="I9" s="711">
        <v>0</v>
      </c>
      <c r="J9" s="708">
        <v>202</v>
      </c>
      <c r="K9" s="663">
        <v>329</v>
      </c>
      <c r="L9" s="663">
        <v>622</v>
      </c>
      <c r="M9" s="664"/>
      <c r="N9" s="705">
        <v>0.17519514310494363</v>
      </c>
      <c r="O9" s="676">
        <v>0.28534258456201217</v>
      </c>
      <c r="P9" s="676">
        <v>0.53946227233304422</v>
      </c>
      <c r="Q9" s="699">
        <v>0</v>
      </c>
    </row>
    <row r="10" spans="1:17" ht="14.4" customHeight="1" x14ac:dyDescent="0.3">
      <c r="A10" s="702" t="s">
        <v>3103</v>
      </c>
      <c r="B10" s="708">
        <v>954</v>
      </c>
      <c r="C10" s="663"/>
      <c r="D10" s="663"/>
      <c r="E10" s="664"/>
      <c r="F10" s="705">
        <v>1</v>
      </c>
      <c r="G10" s="676">
        <v>0</v>
      </c>
      <c r="H10" s="676">
        <v>0</v>
      </c>
      <c r="I10" s="711">
        <v>0</v>
      </c>
      <c r="J10" s="708">
        <v>159</v>
      </c>
      <c r="K10" s="663"/>
      <c r="L10" s="663"/>
      <c r="M10" s="664"/>
      <c r="N10" s="705">
        <v>1</v>
      </c>
      <c r="O10" s="676">
        <v>0</v>
      </c>
      <c r="P10" s="676">
        <v>0</v>
      </c>
      <c r="Q10" s="699">
        <v>0</v>
      </c>
    </row>
    <row r="11" spans="1:17" ht="14.4" customHeight="1" thickBot="1" x14ac:dyDescent="0.35">
      <c r="A11" s="703" t="s">
        <v>3104</v>
      </c>
      <c r="B11" s="709">
        <v>426</v>
      </c>
      <c r="C11" s="669">
        <v>541</v>
      </c>
      <c r="D11" s="669">
        <v>474</v>
      </c>
      <c r="E11" s="670"/>
      <c r="F11" s="706">
        <v>0.29562803608605137</v>
      </c>
      <c r="G11" s="677">
        <v>0.37543372657876473</v>
      </c>
      <c r="H11" s="677">
        <v>0.3289382373351839</v>
      </c>
      <c r="I11" s="712">
        <v>0</v>
      </c>
      <c r="J11" s="709">
        <v>79</v>
      </c>
      <c r="K11" s="669">
        <v>199</v>
      </c>
      <c r="L11" s="669">
        <v>474</v>
      </c>
      <c r="M11" s="670"/>
      <c r="N11" s="706">
        <v>0.10505319148936171</v>
      </c>
      <c r="O11" s="677">
        <v>0.2646276595744681</v>
      </c>
      <c r="P11" s="677">
        <v>0.63031914893617025</v>
      </c>
      <c r="Q11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6</v>
      </c>
      <c r="B5" s="644" t="s">
        <v>562</v>
      </c>
      <c r="C5" s="647">
        <v>816109.76000000036</v>
      </c>
      <c r="D5" s="647">
        <v>654</v>
      </c>
      <c r="E5" s="647">
        <v>719118.46000000031</v>
      </c>
      <c r="F5" s="713">
        <v>0.88115409868398098</v>
      </c>
      <c r="G5" s="647">
        <v>529</v>
      </c>
      <c r="H5" s="713">
        <v>0.80886850152905199</v>
      </c>
      <c r="I5" s="647">
        <v>96991.300000000017</v>
      </c>
      <c r="J5" s="713">
        <v>0.11884590131601903</v>
      </c>
      <c r="K5" s="647">
        <v>125</v>
      </c>
      <c r="L5" s="713">
        <v>0.19113149847094801</v>
      </c>
      <c r="M5" s="647" t="s">
        <v>74</v>
      </c>
      <c r="N5" s="277"/>
    </row>
    <row r="6" spans="1:14" ht="14.4" customHeight="1" x14ac:dyDescent="0.3">
      <c r="A6" s="643">
        <v>6</v>
      </c>
      <c r="B6" s="644" t="s">
        <v>3105</v>
      </c>
      <c r="C6" s="647">
        <v>34789.55000000001</v>
      </c>
      <c r="D6" s="647">
        <v>108</v>
      </c>
      <c r="E6" s="647">
        <v>9437.24</v>
      </c>
      <c r="F6" s="713">
        <v>0.2712665153760252</v>
      </c>
      <c r="G6" s="647">
        <v>48</v>
      </c>
      <c r="H6" s="713">
        <v>0.44444444444444442</v>
      </c>
      <c r="I6" s="647">
        <v>25352.310000000009</v>
      </c>
      <c r="J6" s="713">
        <v>0.7287334846239748</v>
      </c>
      <c r="K6" s="647">
        <v>60</v>
      </c>
      <c r="L6" s="713">
        <v>0.55555555555555558</v>
      </c>
      <c r="M6" s="647" t="s">
        <v>1</v>
      </c>
      <c r="N6" s="277"/>
    </row>
    <row r="7" spans="1:14" ht="14.4" customHeight="1" x14ac:dyDescent="0.3">
      <c r="A7" s="643">
        <v>6</v>
      </c>
      <c r="B7" s="644" t="s">
        <v>3106</v>
      </c>
      <c r="C7" s="647">
        <v>781320.21000000031</v>
      </c>
      <c r="D7" s="647">
        <v>546</v>
      </c>
      <c r="E7" s="647">
        <v>709681.22000000032</v>
      </c>
      <c r="F7" s="713">
        <v>0.90831033284036011</v>
      </c>
      <c r="G7" s="647">
        <v>481</v>
      </c>
      <c r="H7" s="713">
        <v>0.88095238095238093</v>
      </c>
      <c r="I7" s="647">
        <v>71638.990000000005</v>
      </c>
      <c r="J7" s="713">
        <v>9.1689667159639929E-2</v>
      </c>
      <c r="K7" s="647">
        <v>65</v>
      </c>
      <c r="L7" s="713">
        <v>0.11904761904761904</v>
      </c>
      <c r="M7" s="647" t="s">
        <v>1</v>
      </c>
      <c r="N7" s="277"/>
    </row>
    <row r="8" spans="1:14" ht="14.4" customHeight="1" x14ac:dyDescent="0.3">
      <c r="A8" s="643" t="s">
        <v>3107</v>
      </c>
      <c r="B8" s="644" t="s">
        <v>3</v>
      </c>
      <c r="C8" s="647">
        <v>816109.76000000036</v>
      </c>
      <c r="D8" s="647">
        <v>654</v>
      </c>
      <c r="E8" s="647">
        <v>719118.46000000031</v>
      </c>
      <c r="F8" s="713">
        <v>0.88115409868398098</v>
      </c>
      <c r="G8" s="647">
        <v>529</v>
      </c>
      <c r="H8" s="713">
        <v>0.80886850152905199</v>
      </c>
      <c r="I8" s="647">
        <v>96991.300000000017</v>
      </c>
      <c r="J8" s="713">
        <v>0.11884590131601903</v>
      </c>
      <c r="K8" s="647">
        <v>125</v>
      </c>
      <c r="L8" s="713">
        <v>0.19113149847094801</v>
      </c>
      <c r="M8" s="647" t="s">
        <v>566</v>
      </c>
      <c r="N8" s="277"/>
    </row>
    <row r="10" spans="1:14" ht="14.4" customHeight="1" x14ac:dyDescent="0.3">
      <c r="A10" s="643">
        <v>6</v>
      </c>
      <c r="B10" s="644" t="s">
        <v>562</v>
      </c>
      <c r="C10" s="647" t="s">
        <v>563</v>
      </c>
      <c r="D10" s="647" t="s">
        <v>563</v>
      </c>
      <c r="E10" s="647" t="s">
        <v>563</v>
      </c>
      <c r="F10" s="713" t="s">
        <v>563</v>
      </c>
      <c r="G10" s="647" t="s">
        <v>563</v>
      </c>
      <c r="H10" s="713" t="s">
        <v>563</v>
      </c>
      <c r="I10" s="647" t="s">
        <v>563</v>
      </c>
      <c r="J10" s="713" t="s">
        <v>563</v>
      </c>
      <c r="K10" s="647" t="s">
        <v>563</v>
      </c>
      <c r="L10" s="713" t="s">
        <v>563</v>
      </c>
      <c r="M10" s="647" t="s">
        <v>74</v>
      </c>
      <c r="N10" s="277"/>
    </row>
    <row r="11" spans="1:14" ht="14.4" customHeight="1" x14ac:dyDescent="0.3">
      <c r="A11" s="643">
        <v>621</v>
      </c>
      <c r="B11" s="644" t="s">
        <v>3106</v>
      </c>
      <c r="C11" s="647">
        <v>864.39</v>
      </c>
      <c r="D11" s="647">
        <v>1</v>
      </c>
      <c r="E11" s="647" t="s">
        <v>563</v>
      </c>
      <c r="F11" s="713">
        <v>0</v>
      </c>
      <c r="G11" s="647" t="s">
        <v>563</v>
      </c>
      <c r="H11" s="713">
        <v>0</v>
      </c>
      <c r="I11" s="647">
        <v>864.39</v>
      </c>
      <c r="J11" s="713">
        <v>1</v>
      </c>
      <c r="K11" s="647">
        <v>1</v>
      </c>
      <c r="L11" s="713">
        <v>1</v>
      </c>
      <c r="M11" s="647" t="s">
        <v>1</v>
      </c>
      <c r="N11" s="277"/>
    </row>
    <row r="12" spans="1:14" ht="14.4" customHeight="1" x14ac:dyDescent="0.3">
      <c r="A12" s="643" t="s">
        <v>3108</v>
      </c>
      <c r="B12" s="644" t="s">
        <v>3109</v>
      </c>
      <c r="C12" s="647">
        <v>864.39</v>
      </c>
      <c r="D12" s="647">
        <v>1</v>
      </c>
      <c r="E12" s="647" t="s">
        <v>563</v>
      </c>
      <c r="F12" s="713">
        <v>0</v>
      </c>
      <c r="G12" s="647" t="s">
        <v>563</v>
      </c>
      <c r="H12" s="713">
        <v>0</v>
      </c>
      <c r="I12" s="647">
        <v>864.39</v>
      </c>
      <c r="J12" s="713">
        <v>1</v>
      </c>
      <c r="K12" s="647">
        <v>1</v>
      </c>
      <c r="L12" s="713">
        <v>1</v>
      </c>
      <c r="M12" s="647" t="s">
        <v>570</v>
      </c>
      <c r="N12" s="277"/>
    </row>
    <row r="13" spans="1:14" ht="14.4" customHeight="1" x14ac:dyDescent="0.3">
      <c r="A13" s="643" t="s">
        <v>563</v>
      </c>
      <c r="B13" s="644" t="s">
        <v>563</v>
      </c>
      <c r="C13" s="647" t="s">
        <v>563</v>
      </c>
      <c r="D13" s="647" t="s">
        <v>563</v>
      </c>
      <c r="E13" s="647" t="s">
        <v>563</v>
      </c>
      <c r="F13" s="713" t="s">
        <v>563</v>
      </c>
      <c r="G13" s="647" t="s">
        <v>563</v>
      </c>
      <c r="H13" s="713" t="s">
        <v>563</v>
      </c>
      <c r="I13" s="647" t="s">
        <v>563</v>
      </c>
      <c r="J13" s="713" t="s">
        <v>563</v>
      </c>
      <c r="K13" s="647" t="s">
        <v>563</v>
      </c>
      <c r="L13" s="713" t="s">
        <v>563</v>
      </c>
      <c r="M13" s="647" t="s">
        <v>571</v>
      </c>
      <c r="N13" s="277"/>
    </row>
    <row r="14" spans="1:14" ht="14.4" customHeight="1" x14ac:dyDescent="0.3">
      <c r="A14" s="643">
        <v>89301061</v>
      </c>
      <c r="B14" s="644" t="s">
        <v>3105</v>
      </c>
      <c r="C14" s="647">
        <v>15042.71</v>
      </c>
      <c r="D14" s="647">
        <v>10</v>
      </c>
      <c r="E14" s="647">
        <v>1549.56</v>
      </c>
      <c r="F14" s="713">
        <v>0.10301069421666707</v>
      </c>
      <c r="G14" s="647">
        <v>3</v>
      </c>
      <c r="H14" s="713">
        <v>0.3</v>
      </c>
      <c r="I14" s="647">
        <v>13493.15</v>
      </c>
      <c r="J14" s="713">
        <v>0.89698930578333291</v>
      </c>
      <c r="K14" s="647">
        <v>7</v>
      </c>
      <c r="L14" s="713">
        <v>0.7</v>
      </c>
      <c r="M14" s="647" t="s">
        <v>1</v>
      </c>
      <c r="N14" s="277"/>
    </row>
    <row r="15" spans="1:14" ht="14.4" customHeight="1" x14ac:dyDescent="0.3">
      <c r="A15" s="643">
        <v>89301061</v>
      </c>
      <c r="B15" s="644" t="s">
        <v>3106</v>
      </c>
      <c r="C15" s="647">
        <v>4572.1100000000006</v>
      </c>
      <c r="D15" s="647">
        <v>4</v>
      </c>
      <c r="E15" s="647">
        <v>4572.1100000000006</v>
      </c>
      <c r="F15" s="713">
        <v>1</v>
      </c>
      <c r="G15" s="647">
        <v>4</v>
      </c>
      <c r="H15" s="713">
        <v>1</v>
      </c>
      <c r="I15" s="647" t="s">
        <v>563</v>
      </c>
      <c r="J15" s="713">
        <v>0</v>
      </c>
      <c r="K15" s="647" t="s">
        <v>563</v>
      </c>
      <c r="L15" s="713">
        <v>0</v>
      </c>
      <c r="M15" s="647" t="s">
        <v>1</v>
      </c>
      <c r="N15" s="277"/>
    </row>
    <row r="16" spans="1:14" ht="14.4" customHeight="1" x14ac:dyDescent="0.3">
      <c r="A16" s="643" t="s">
        <v>3110</v>
      </c>
      <c r="B16" s="644" t="s">
        <v>3111</v>
      </c>
      <c r="C16" s="647">
        <v>19614.82</v>
      </c>
      <c r="D16" s="647">
        <v>14</v>
      </c>
      <c r="E16" s="647">
        <v>6121.67</v>
      </c>
      <c r="F16" s="713">
        <v>0.31209412066998321</v>
      </c>
      <c r="G16" s="647">
        <v>7</v>
      </c>
      <c r="H16" s="713">
        <v>0.5</v>
      </c>
      <c r="I16" s="647">
        <v>13493.15</v>
      </c>
      <c r="J16" s="713">
        <v>0.68790587933001679</v>
      </c>
      <c r="K16" s="647">
        <v>7</v>
      </c>
      <c r="L16" s="713">
        <v>0.5</v>
      </c>
      <c r="M16" s="647" t="s">
        <v>570</v>
      </c>
      <c r="N16" s="277"/>
    </row>
    <row r="17" spans="1:14" ht="14.4" customHeight="1" x14ac:dyDescent="0.3">
      <c r="A17" s="643" t="s">
        <v>563</v>
      </c>
      <c r="B17" s="644" t="s">
        <v>563</v>
      </c>
      <c r="C17" s="647" t="s">
        <v>563</v>
      </c>
      <c r="D17" s="647" t="s">
        <v>563</v>
      </c>
      <c r="E17" s="647" t="s">
        <v>563</v>
      </c>
      <c r="F17" s="713" t="s">
        <v>563</v>
      </c>
      <c r="G17" s="647" t="s">
        <v>563</v>
      </c>
      <c r="H17" s="713" t="s">
        <v>563</v>
      </c>
      <c r="I17" s="647" t="s">
        <v>563</v>
      </c>
      <c r="J17" s="713" t="s">
        <v>563</v>
      </c>
      <c r="K17" s="647" t="s">
        <v>563</v>
      </c>
      <c r="L17" s="713" t="s">
        <v>563</v>
      </c>
      <c r="M17" s="647" t="s">
        <v>571</v>
      </c>
      <c r="N17" s="277"/>
    </row>
    <row r="18" spans="1:14" ht="14.4" customHeight="1" x14ac:dyDescent="0.3">
      <c r="A18" s="643">
        <v>89301062</v>
      </c>
      <c r="B18" s="644" t="s">
        <v>3105</v>
      </c>
      <c r="C18" s="647">
        <v>19746.839999999997</v>
      </c>
      <c r="D18" s="647">
        <v>98</v>
      </c>
      <c r="E18" s="647">
        <v>7887.6799999999985</v>
      </c>
      <c r="F18" s="713">
        <v>0.39944011294971754</v>
      </c>
      <c r="G18" s="647">
        <v>45</v>
      </c>
      <c r="H18" s="713">
        <v>0.45918367346938777</v>
      </c>
      <c r="I18" s="647">
        <v>11859.159999999998</v>
      </c>
      <c r="J18" s="713">
        <v>0.60055988705028251</v>
      </c>
      <c r="K18" s="647">
        <v>53</v>
      </c>
      <c r="L18" s="713">
        <v>0.54081632653061229</v>
      </c>
      <c r="M18" s="647" t="s">
        <v>1</v>
      </c>
      <c r="N18" s="277"/>
    </row>
    <row r="19" spans="1:14" ht="14.4" customHeight="1" x14ac:dyDescent="0.3">
      <c r="A19" s="643">
        <v>89301062</v>
      </c>
      <c r="B19" s="644" t="s">
        <v>3106</v>
      </c>
      <c r="C19" s="647">
        <v>775883.71000000031</v>
      </c>
      <c r="D19" s="647">
        <v>541</v>
      </c>
      <c r="E19" s="647">
        <v>705109.11000000034</v>
      </c>
      <c r="F19" s="713">
        <v>0.90878194877941187</v>
      </c>
      <c r="G19" s="647">
        <v>477</v>
      </c>
      <c r="H19" s="713">
        <v>0.88170055452865059</v>
      </c>
      <c r="I19" s="647">
        <v>70774.599999999991</v>
      </c>
      <c r="J19" s="713">
        <v>9.1218051220588153E-2</v>
      </c>
      <c r="K19" s="647">
        <v>64</v>
      </c>
      <c r="L19" s="713">
        <v>0.11829944547134935</v>
      </c>
      <c r="M19" s="647" t="s">
        <v>1</v>
      </c>
      <c r="N19" s="277"/>
    </row>
    <row r="20" spans="1:14" ht="14.4" customHeight="1" x14ac:dyDescent="0.3">
      <c r="A20" s="643" t="s">
        <v>3112</v>
      </c>
      <c r="B20" s="644" t="s">
        <v>3113</v>
      </c>
      <c r="C20" s="647">
        <v>795630.55000000028</v>
      </c>
      <c r="D20" s="647">
        <v>639</v>
      </c>
      <c r="E20" s="647">
        <v>712996.79000000039</v>
      </c>
      <c r="F20" s="713">
        <v>0.89614053909820346</v>
      </c>
      <c r="G20" s="647">
        <v>522</v>
      </c>
      <c r="H20" s="713">
        <v>0.81690140845070425</v>
      </c>
      <c r="I20" s="647">
        <v>82633.759999999995</v>
      </c>
      <c r="J20" s="713">
        <v>0.10385946090179665</v>
      </c>
      <c r="K20" s="647">
        <v>117</v>
      </c>
      <c r="L20" s="713">
        <v>0.18309859154929578</v>
      </c>
      <c r="M20" s="647" t="s">
        <v>570</v>
      </c>
      <c r="N20" s="277"/>
    </row>
    <row r="21" spans="1:14" ht="14.4" customHeight="1" x14ac:dyDescent="0.3">
      <c r="A21" s="643" t="s">
        <v>563</v>
      </c>
      <c r="B21" s="644" t="s">
        <v>563</v>
      </c>
      <c r="C21" s="647" t="s">
        <v>563</v>
      </c>
      <c r="D21" s="647" t="s">
        <v>563</v>
      </c>
      <c r="E21" s="647" t="s">
        <v>563</v>
      </c>
      <c r="F21" s="713" t="s">
        <v>563</v>
      </c>
      <c r="G21" s="647" t="s">
        <v>563</v>
      </c>
      <c r="H21" s="713" t="s">
        <v>563</v>
      </c>
      <c r="I21" s="647" t="s">
        <v>563</v>
      </c>
      <c r="J21" s="713" t="s">
        <v>563</v>
      </c>
      <c r="K21" s="647" t="s">
        <v>563</v>
      </c>
      <c r="L21" s="713" t="s">
        <v>563</v>
      </c>
      <c r="M21" s="647" t="s">
        <v>571</v>
      </c>
      <c r="N21" s="277"/>
    </row>
    <row r="22" spans="1:14" ht="14.4" customHeight="1" x14ac:dyDescent="0.3">
      <c r="A22" s="643" t="s">
        <v>3107</v>
      </c>
      <c r="B22" s="644" t="s">
        <v>565</v>
      </c>
      <c r="C22" s="647">
        <v>816109.76000000036</v>
      </c>
      <c r="D22" s="647">
        <v>654</v>
      </c>
      <c r="E22" s="647">
        <v>719118.46000000031</v>
      </c>
      <c r="F22" s="713">
        <v>0.88115409868398098</v>
      </c>
      <c r="G22" s="647">
        <v>529</v>
      </c>
      <c r="H22" s="713">
        <v>0.80886850152905199</v>
      </c>
      <c r="I22" s="647">
        <v>96991.299999999988</v>
      </c>
      <c r="J22" s="713">
        <v>0.11884590131601899</v>
      </c>
      <c r="K22" s="647">
        <v>125</v>
      </c>
      <c r="L22" s="713">
        <v>0.19113149847094801</v>
      </c>
      <c r="M22" s="647" t="s">
        <v>566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2">
    <cfRule type="expression" dxfId="46" priority="4">
      <formula>AND(LEFT(M10,6)&lt;&gt;"mezera",M10&lt;&gt;"")</formula>
    </cfRule>
  </conditionalFormatting>
  <conditionalFormatting sqref="A10:A22">
    <cfRule type="expression" dxfId="45" priority="2">
      <formula>AND(M10&lt;&gt;"",M10&lt;&gt;"mezeraKL")</formula>
    </cfRule>
  </conditionalFormatting>
  <conditionalFormatting sqref="F10:F22">
    <cfRule type="cellIs" dxfId="44" priority="1" operator="lessThan">
      <formula>0.6</formula>
    </cfRule>
  </conditionalFormatting>
  <conditionalFormatting sqref="B10:L22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2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3114</v>
      </c>
      <c r="B5" s="707">
        <v>12541.77</v>
      </c>
      <c r="C5" s="654">
        <v>1</v>
      </c>
      <c r="D5" s="718">
        <v>12</v>
      </c>
      <c r="E5" s="721" t="s">
        <v>3114</v>
      </c>
      <c r="F5" s="707">
        <v>10184.310000000001</v>
      </c>
      <c r="G5" s="675">
        <v>0.81203131615394009</v>
      </c>
      <c r="H5" s="657">
        <v>8</v>
      </c>
      <c r="I5" s="698">
        <v>0.66666666666666663</v>
      </c>
      <c r="J5" s="724">
        <v>2357.46</v>
      </c>
      <c r="K5" s="675">
        <v>0.18796868384606</v>
      </c>
      <c r="L5" s="657">
        <v>4</v>
      </c>
      <c r="M5" s="698">
        <v>0.33333333333333331</v>
      </c>
    </row>
    <row r="6" spans="1:13" ht="14.4" customHeight="1" x14ac:dyDescent="0.3">
      <c r="A6" s="715" t="s">
        <v>3115</v>
      </c>
      <c r="B6" s="708">
        <v>717.26</v>
      </c>
      <c r="C6" s="660">
        <v>1</v>
      </c>
      <c r="D6" s="719">
        <v>3</v>
      </c>
      <c r="E6" s="722" t="s">
        <v>3115</v>
      </c>
      <c r="F6" s="708">
        <v>717.26</v>
      </c>
      <c r="G6" s="676">
        <v>1</v>
      </c>
      <c r="H6" s="663">
        <v>2</v>
      </c>
      <c r="I6" s="699">
        <v>0.66666666666666663</v>
      </c>
      <c r="J6" s="725">
        <v>0</v>
      </c>
      <c r="K6" s="676">
        <v>0</v>
      </c>
      <c r="L6" s="663">
        <v>1</v>
      </c>
      <c r="M6" s="699">
        <v>0.33333333333333331</v>
      </c>
    </row>
    <row r="7" spans="1:13" ht="14.4" customHeight="1" x14ac:dyDescent="0.3">
      <c r="A7" s="715" t="s">
        <v>3116</v>
      </c>
      <c r="B7" s="708">
        <v>289035.54000000015</v>
      </c>
      <c r="C7" s="660">
        <v>1</v>
      </c>
      <c r="D7" s="719">
        <v>218</v>
      </c>
      <c r="E7" s="722" t="s">
        <v>3116</v>
      </c>
      <c r="F7" s="708">
        <v>267772.81000000017</v>
      </c>
      <c r="G7" s="676">
        <v>0.92643558643341928</v>
      </c>
      <c r="H7" s="663">
        <v>196</v>
      </c>
      <c r="I7" s="699">
        <v>0.8990825688073395</v>
      </c>
      <c r="J7" s="725">
        <v>21262.73</v>
      </c>
      <c r="K7" s="676">
        <v>7.3564413566580736E-2</v>
      </c>
      <c r="L7" s="663">
        <v>22</v>
      </c>
      <c r="M7" s="699">
        <v>0.10091743119266056</v>
      </c>
    </row>
    <row r="8" spans="1:13" ht="14.4" customHeight="1" x14ac:dyDescent="0.3">
      <c r="A8" s="715" t="s">
        <v>3117</v>
      </c>
      <c r="B8" s="708">
        <v>160749.00000000006</v>
      </c>
      <c r="C8" s="660">
        <v>1</v>
      </c>
      <c r="D8" s="719">
        <v>149</v>
      </c>
      <c r="E8" s="722" t="s">
        <v>3117</v>
      </c>
      <c r="F8" s="708">
        <v>143547.46000000005</v>
      </c>
      <c r="G8" s="676">
        <v>0.89299130943271809</v>
      </c>
      <c r="H8" s="663">
        <v>112</v>
      </c>
      <c r="I8" s="699">
        <v>0.75167785234899331</v>
      </c>
      <c r="J8" s="725">
        <v>17201.54</v>
      </c>
      <c r="K8" s="676">
        <v>0.10700869056728188</v>
      </c>
      <c r="L8" s="663">
        <v>37</v>
      </c>
      <c r="M8" s="699">
        <v>0.24832214765100671</v>
      </c>
    </row>
    <row r="9" spans="1:13" ht="14.4" customHeight="1" x14ac:dyDescent="0.3">
      <c r="A9" s="715" t="s">
        <v>3118</v>
      </c>
      <c r="B9" s="708">
        <v>71171.050000000017</v>
      </c>
      <c r="C9" s="660">
        <v>1</v>
      </c>
      <c r="D9" s="719">
        <v>47</v>
      </c>
      <c r="E9" s="722" t="s">
        <v>3118</v>
      </c>
      <c r="F9" s="708">
        <v>48522.180000000008</v>
      </c>
      <c r="G9" s="676">
        <v>0.68176849997295241</v>
      </c>
      <c r="H9" s="663">
        <v>31</v>
      </c>
      <c r="I9" s="699">
        <v>0.65957446808510634</v>
      </c>
      <c r="J9" s="725">
        <v>22648.870000000003</v>
      </c>
      <c r="K9" s="676">
        <v>0.31823150002704748</v>
      </c>
      <c r="L9" s="663">
        <v>16</v>
      </c>
      <c r="M9" s="699">
        <v>0.34042553191489361</v>
      </c>
    </row>
    <row r="10" spans="1:13" ht="14.4" customHeight="1" x14ac:dyDescent="0.3">
      <c r="A10" s="715" t="s">
        <v>3119</v>
      </c>
      <c r="B10" s="708">
        <v>883.05000000000007</v>
      </c>
      <c r="C10" s="660">
        <v>1</v>
      </c>
      <c r="D10" s="719">
        <v>4</v>
      </c>
      <c r="E10" s="722" t="s">
        <v>3119</v>
      </c>
      <c r="F10" s="708">
        <v>282.84000000000003</v>
      </c>
      <c r="G10" s="676">
        <v>0.3202989638185833</v>
      </c>
      <c r="H10" s="663">
        <v>3</v>
      </c>
      <c r="I10" s="699">
        <v>0.75</v>
      </c>
      <c r="J10" s="725">
        <v>600.21</v>
      </c>
      <c r="K10" s="676">
        <v>0.67970103618141664</v>
      </c>
      <c r="L10" s="663">
        <v>1</v>
      </c>
      <c r="M10" s="699">
        <v>0.25</v>
      </c>
    </row>
    <row r="11" spans="1:13" ht="14.4" customHeight="1" x14ac:dyDescent="0.3">
      <c r="A11" s="715" t="s">
        <v>3120</v>
      </c>
      <c r="B11" s="708">
        <v>135214.76000000004</v>
      </c>
      <c r="C11" s="660">
        <v>1</v>
      </c>
      <c r="D11" s="719">
        <v>111</v>
      </c>
      <c r="E11" s="722" t="s">
        <v>3120</v>
      </c>
      <c r="F11" s="708">
        <v>126824.33000000005</v>
      </c>
      <c r="G11" s="676">
        <v>0.93794738089244112</v>
      </c>
      <c r="H11" s="663">
        <v>95</v>
      </c>
      <c r="I11" s="699">
        <v>0.85585585585585588</v>
      </c>
      <c r="J11" s="725">
        <v>8390.43</v>
      </c>
      <c r="K11" s="676">
        <v>6.2052619107558951E-2</v>
      </c>
      <c r="L11" s="663">
        <v>16</v>
      </c>
      <c r="M11" s="699">
        <v>0.14414414414414414</v>
      </c>
    </row>
    <row r="12" spans="1:13" ht="14.4" customHeight="1" x14ac:dyDescent="0.3">
      <c r="A12" s="715" t="s">
        <v>3121</v>
      </c>
      <c r="B12" s="708">
        <v>3145.5699999999997</v>
      </c>
      <c r="C12" s="660">
        <v>1</v>
      </c>
      <c r="D12" s="719">
        <v>5</v>
      </c>
      <c r="E12" s="722" t="s">
        <v>3121</v>
      </c>
      <c r="F12" s="708">
        <v>1288.8700000000001</v>
      </c>
      <c r="G12" s="676">
        <v>0.40974131874350284</v>
      </c>
      <c r="H12" s="663">
        <v>3</v>
      </c>
      <c r="I12" s="699">
        <v>0.6</v>
      </c>
      <c r="J12" s="725">
        <v>1856.6999999999998</v>
      </c>
      <c r="K12" s="676">
        <v>0.59025868125649728</v>
      </c>
      <c r="L12" s="663">
        <v>2</v>
      </c>
      <c r="M12" s="699">
        <v>0.4</v>
      </c>
    </row>
    <row r="13" spans="1:13" ht="14.4" customHeight="1" x14ac:dyDescent="0.3">
      <c r="A13" s="715" t="s">
        <v>3122</v>
      </c>
      <c r="B13" s="708">
        <v>80210.370000000024</v>
      </c>
      <c r="C13" s="660">
        <v>1</v>
      </c>
      <c r="D13" s="719">
        <v>63</v>
      </c>
      <c r="E13" s="722" t="s">
        <v>3122</v>
      </c>
      <c r="F13" s="708">
        <v>65655.360000000015</v>
      </c>
      <c r="G13" s="676">
        <v>0.81853954794124495</v>
      </c>
      <c r="H13" s="663">
        <v>45</v>
      </c>
      <c r="I13" s="699">
        <v>0.7142857142857143</v>
      </c>
      <c r="J13" s="725">
        <v>14555.010000000002</v>
      </c>
      <c r="K13" s="676">
        <v>0.18146045205875497</v>
      </c>
      <c r="L13" s="663">
        <v>18</v>
      </c>
      <c r="M13" s="699">
        <v>0.2857142857142857</v>
      </c>
    </row>
    <row r="14" spans="1:13" ht="14.4" customHeight="1" x14ac:dyDescent="0.3">
      <c r="A14" s="715" t="s">
        <v>3123</v>
      </c>
      <c r="B14" s="708">
        <v>57400.420000000013</v>
      </c>
      <c r="C14" s="660">
        <v>1</v>
      </c>
      <c r="D14" s="719">
        <v>37</v>
      </c>
      <c r="E14" s="722" t="s">
        <v>3123</v>
      </c>
      <c r="F14" s="708">
        <v>51984.470000000016</v>
      </c>
      <c r="G14" s="676">
        <v>0.90564616077722082</v>
      </c>
      <c r="H14" s="663">
        <v>32</v>
      </c>
      <c r="I14" s="699">
        <v>0.86486486486486491</v>
      </c>
      <c r="J14" s="725">
        <v>5415.95</v>
      </c>
      <c r="K14" s="676">
        <v>9.4353839222779179E-2</v>
      </c>
      <c r="L14" s="663">
        <v>5</v>
      </c>
      <c r="M14" s="699">
        <v>0.13513513513513514</v>
      </c>
    </row>
    <row r="15" spans="1:13" ht="14.4" customHeight="1" thickBot="1" x14ac:dyDescent="0.35">
      <c r="A15" s="716" t="s">
        <v>3124</v>
      </c>
      <c r="B15" s="709">
        <v>5040.97</v>
      </c>
      <c r="C15" s="666">
        <v>1</v>
      </c>
      <c r="D15" s="720">
        <v>5</v>
      </c>
      <c r="E15" s="723" t="s">
        <v>3124</v>
      </c>
      <c r="F15" s="709">
        <v>2338.5700000000002</v>
      </c>
      <c r="G15" s="677">
        <v>0.46391269934159496</v>
      </c>
      <c r="H15" s="669">
        <v>2</v>
      </c>
      <c r="I15" s="700">
        <v>0.4</v>
      </c>
      <c r="J15" s="726">
        <v>2702.4</v>
      </c>
      <c r="K15" s="677">
        <v>0.53608730065840504</v>
      </c>
      <c r="L15" s="669">
        <v>3</v>
      </c>
      <c r="M15" s="700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3412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816109.76000000013</v>
      </c>
      <c r="N3" s="70">
        <f>SUBTOTAL(9,N7:N1048576)</f>
        <v>736</v>
      </c>
      <c r="O3" s="70">
        <f>SUBTOTAL(9,O7:O1048576)</f>
        <v>654</v>
      </c>
      <c r="P3" s="70">
        <f>SUBTOTAL(9,P7:P1048576)</f>
        <v>719118.4600000002</v>
      </c>
      <c r="Q3" s="71">
        <f>IF(M3=0,0,P3/M3)</f>
        <v>0.88115409868398109</v>
      </c>
      <c r="R3" s="70">
        <f>SUBTOTAL(9,R7:R1048576)</f>
        <v>558</v>
      </c>
      <c r="S3" s="71">
        <f>IF(N3=0,0,R3/N3)</f>
        <v>0.75815217391304346</v>
      </c>
      <c r="T3" s="70">
        <f>SUBTOTAL(9,T7:T1048576)</f>
        <v>529</v>
      </c>
      <c r="U3" s="72">
        <f>IF(O3=0,0,T3/O3)</f>
        <v>0.80886850152905199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6</v>
      </c>
      <c r="B7" s="733" t="s">
        <v>562</v>
      </c>
      <c r="C7" s="733">
        <v>621</v>
      </c>
      <c r="D7" s="734" t="s">
        <v>3410</v>
      </c>
      <c r="E7" s="735" t="s">
        <v>3122</v>
      </c>
      <c r="F7" s="733" t="s">
        <v>3106</v>
      </c>
      <c r="G7" s="733" t="s">
        <v>3125</v>
      </c>
      <c r="H7" s="733" t="s">
        <v>563</v>
      </c>
      <c r="I7" s="733" t="s">
        <v>3126</v>
      </c>
      <c r="J7" s="733" t="s">
        <v>3127</v>
      </c>
      <c r="K7" s="733" t="s">
        <v>3128</v>
      </c>
      <c r="L7" s="736">
        <v>864.39</v>
      </c>
      <c r="M7" s="736">
        <v>864.39</v>
      </c>
      <c r="N7" s="733">
        <v>1</v>
      </c>
      <c r="O7" s="737">
        <v>1</v>
      </c>
      <c r="P7" s="736"/>
      <c r="Q7" s="738">
        <v>0</v>
      </c>
      <c r="R7" s="733"/>
      <c r="S7" s="738">
        <v>0</v>
      </c>
      <c r="T7" s="737"/>
      <c r="U7" s="235">
        <v>0</v>
      </c>
    </row>
    <row r="8" spans="1:21" ht="14.4" customHeight="1" x14ac:dyDescent="0.3">
      <c r="A8" s="659">
        <v>6</v>
      </c>
      <c r="B8" s="660" t="s">
        <v>562</v>
      </c>
      <c r="C8" s="660">
        <v>89301062</v>
      </c>
      <c r="D8" s="739" t="s">
        <v>3410</v>
      </c>
      <c r="E8" s="740" t="s">
        <v>3114</v>
      </c>
      <c r="F8" s="660" t="s">
        <v>3105</v>
      </c>
      <c r="G8" s="660" t="s">
        <v>3129</v>
      </c>
      <c r="H8" s="660" t="s">
        <v>563</v>
      </c>
      <c r="I8" s="660" t="s">
        <v>1522</v>
      </c>
      <c r="J8" s="660" t="s">
        <v>1523</v>
      </c>
      <c r="K8" s="660" t="s">
        <v>3130</v>
      </c>
      <c r="L8" s="661">
        <v>23.72</v>
      </c>
      <c r="M8" s="661">
        <v>94.88</v>
      </c>
      <c r="N8" s="660">
        <v>4</v>
      </c>
      <c r="O8" s="741">
        <v>2</v>
      </c>
      <c r="P8" s="661">
        <v>94.88</v>
      </c>
      <c r="Q8" s="676">
        <v>1</v>
      </c>
      <c r="R8" s="660">
        <v>4</v>
      </c>
      <c r="S8" s="676">
        <v>1</v>
      </c>
      <c r="T8" s="741">
        <v>2</v>
      </c>
      <c r="U8" s="699">
        <v>1</v>
      </c>
    </row>
    <row r="9" spans="1:21" ht="14.4" customHeight="1" x14ac:dyDescent="0.3">
      <c r="A9" s="659">
        <v>6</v>
      </c>
      <c r="B9" s="660" t="s">
        <v>562</v>
      </c>
      <c r="C9" s="660">
        <v>89301062</v>
      </c>
      <c r="D9" s="739" t="s">
        <v>3410</v>
      </c>
      <c r="E9" s="740" t="s">
        <v>3114</v>
      </c>
      <c r="F9" s="660" t="s">
        <v>3105</v>
      </c>
      <c r="G9" s="660" t="s">
        <v>3131</v>
      </c>
      <c r="H9" s="660" t="s">
        <v>1009</v>
      </c>
      <c r="I9" s="660" t="s">
        <v>1218</v>
      </c>
      <c r="J9" s="660" t="s">
        <v>1219</v>
      </c>
      <c r="K9" s="660" t="s">
        <v>1220</v>
      </c>
      <c r="L9" s="661">
        <v>154.01</v>
      </c>
      <c r="M9" s="661">
        <v>154.01</v>
      </c>
      <c r="N9" s="660">
        <v>1</v>
      </c>
      <c r="O9" s="741">
        <v>1</v>
      </c>
      <c r="P9" s="661"/>
      <c r="Q9" s="676">
        <v>0</v>
      </c>
      <c r="R9" s="660"/>
      <c r="S9" s="676">
        <v>0</v>
      </c>
      <c r="T9" s="741"/>
      <c r="U9" s="699">
        <v>0</v>
      </c>
    </row>
    <row r="10" spans="1:21" ht="14.4" customHeight="1" x14ac:dyDescent="0.3">
      <c r="A10" s="659">
        <v>6</v>
      </c>
      <c r="B10" s="660" t="s">
        <v>562</v>
      </c>
      <c r="C10" s="660">
        <v>89301062</v>
      </c>
      <c r="D10" s="739" t="s">
        <v>3410</v>
      </c>
      <c r="E10" s="740" t="s">
        <v>3114</v>
      </c>
      <c r="F10" s="660" t="s">
        <v>3105</v>
      </c>
      <c r="G10" s="660" t="s">
        <v>3132</v>
      </c>
      <c r="H10" s="660" t="s">
        <v>1009</v>
      </c>
      <c r="I10" s="660" t="s">
        <v>1077</v>
      </c>
      <c r="J10" s="660" t="s">
        <v>1019</v>
      </c>
      <c r="K10" s="660" t="s">
        <v>2971</v>
      </c>
      <c r="L10" s="661">
        <v>29.78</v>
      </c>
      <c r="M10" s="661">
        <v>29.78</v>
      </c>
      <c r="N10" s="660">
        <v>1</v>
      </c>
      <c r="O10" s="741"/>
      <c r="P10" s="661"/>
      <c r="Q10" s="676">
        <v>0</v>
      </c>
      <c r="R10" s="660"/>
      <c r="S10" s="676">
        <v>0</v>
      </c>
      <c r="T10" s="741"/>
      <c r="U10" s="699"/>
    </row>
    <row r="11" spans="1:21" ht="14.4" customHeight="1" x14ac:dyDescent="0.3">
      <c r="A11" s="659">
        <v>6</v>
      </c>
      <c r="B11" s="660" t="s">
        <v>562</v>
      </c>
      <c r="C11" s="660">
        <v>89301062</v>
      </c>
      <c r="D11" s="739" t="s">
        <v>3410</v>
      </c>
      <c r="E11" s="740" t="s">
        <v>3114</v>
      </c>
      <c r="F11" s="660" t="s">
        <v>3105</v>
      </c>
      <c r="G11" s="660" t="s">
        <v>3133</v>
      </c>
      <c r="H11" s="660" t="s">
        <v>563</v>
      </c>
      <c r="I11" s="660" t="s">
        <v>696</v>
      </c>
      <c r="J11" s="660" t="s">
        <v>3134</v>
      </c>
      <c r="K11" s="660" t="s">
        <v>3135</v>
      </c>
      <c r="L11" s="661">
        <v>0</v>
      </c>
      <c r="M11" s="661">
        <v>0</v>
      </c>
      <c r="N11" s="660">
        <v>1</v>
      </c>
      <c r="O11" s="741">
        <v>1</v>
      </c>
      <c r="P11" s="661"/>
      <c r="Q11" s="676"/>
      <c r="R11" s="660"/>
      <c r="S11" s="676">
        <v>0</v>
      </c>
      <c r="T11" s="741"/>
      <c r="U11" s="699">
        <v>0</v>
      </c>
    </row>
    <row r="12" spans="1:21" ht="14.4" customHeight="1" x14ac:dyDescent="0.3">
      <c r="A12" s="659">
        <v>6</v>
      </c>
      <c r="B12" s="660" t="s">
        <v>562</v>
      </c>
      <c r="C12" s="660">
        <v>89301062</v>
      </c>
      <c r="D12" s="739" t="s">
        <v>3410</v>
      </c>
      <c r="E12" s="740" t="s">
        <v>3114</v>
      </c>
      <c r="F12" s="660" t="s">
        <v>3105</v>
      </c>
      <c r="G12" s="660" t="s">
        <v>3136</v>
      </c>
      <c r="H12" s="660" t="s">
        <v>563</v>
      </c>
      <c r="I12" s="660" t="s">
        <v>1139</v>
      </c>
      <c r="J12" s="660" t="s">
        <v>1140</v>
      </c>
      <c r="K12" s="660" t="s">
        <v>3137</v>
      </c>
      <c r="L12" s="661">
        <v>194.73</v>
      </c>
      <c r="M12" s="661">
        <v>389.46</v>
      </c>
      <c r="N12" s="660">
        <v>2</v>
      </c>
      <c r="O12" s="741">
        <v>2</v>
      </c>
      <c r="P12" s="661">
        <v>194.73</v>
      </c>
      <c r="Q12" s="676">
        <v>0.5</v>
      </c>
      <c r="R12" s="660">
        <v>1</v>
      </c>
      <c r="S12" s="676">
        <v>0.5</v>
      </c>
      <c r="T12" s="741">
        <v>1</v>
      </c>
      <c r="U12" s="699">
        <v>0.5</v>
      </c>
    </row>
    <row r="13" spans="1:21" ht="14.4" customHeight="1" x14ac:dyDescent="0.3">
      <c r="A13" s="659">
        <v>6</v>
      </c>
      <c r="B13" s="660" t="s">
        <v>562</v>
      </c>
      <c r="C13" s="660">
        <v>89301062</v>
      </c>
      <c r="D13" s="739" t="s">
        <v>3410</v>
      </c>
      <c r="E13" s="740" t="s">
        <v>3114</v>
      </c>
      <c r="F13" s="660" t="s">
        <v>3106</v>
      </c>
      <c r="G13" s="660" t="s">
        <v>3125</v>
      </c>
      <c r="H13" s="660" t="s">
        <v>563</v>
      </c>
      <c r="I13" s="660" t="s">
        <v>3138</v>
      </c>
      <c r="J13" s="660" t="s">
        <v>3139</v>
      </c>
      <c r="K13" s="660" t="s">
        <v>3140</v>
      </c>
      <c r="L13" s="661">
        <v>1978.94</v>
      </c>
      <c r="M13" s="661">
        <v>11873.640000000001</v>
      </c>
      <c r="N13" s="660">
        <v>6</v>
      </c>
      <c r="O13" s="741">
        <v>6</v>
      </c>
      <c r="P13" s="661">
        <v>9894.7000000000007</v>
      </c>
      <c r="Q13" s="676">
        <v>0.83333333333333326</v>
      </c>
      <c r="R13" s="660">
        <v>5</v>
      </c>
      <c r="S13" s="676">
        <v>0.83333333333333337</v>
      </c>
      <c r="T13" s="741">
        <v>5</v>
      </c>
      <c r="U13" s="699">
        <v>0.83333333333333337</v>
      </c>
    </row>
    <row r="14" spans="1:21" ht="14.4" customHeight="1" x14ac:dyDescent="0.3">
      <c r="A14" s="659">
        <v>6</v>
      </c>
      <c r="B14" s="660" t="s">
        <v>562</v>
      </c>
      <c r="C14" s="660">
        <v>89301062</v>
      </c>
      <c r="D14" s="739" t="s">
        <v>3410</v>
      </c>
      <c r="E14" s="740" t="s">
        <v>3115</v>
      </c>
      <c r="F14" s="660" t="s">
        <v>3105</v>
      </c>
      <c r="G14" s="660" t="s">
        <v>3141</v>
      </c>
      <c r="H14" s="660" t="s">
        <v>563</v>
      </c>
      <c r="I14" s="660" t="s">
        <v>3142</v>
      </c>
      <c r="J14" s="660" t="s">
        <v>882</v>
      </c>
      <c r="K14" s="660" t="s">
        <v>1739</v>
      </c>
      <c r="L14" s="661">
        <v>0</v>
      </c>
      <c r="M14" s="661">
        <v>0</v>
      </c>
      <c r="N14" s="660">
        <v>1</v>
      </c>
      <c r="O14" s="741">
        <v>1</v>
      </c>
      <c r="P14" s="661"/>
      <c r="Q14" s="676"/>
      <c r="R14" s="660"/>
      <c r="S14" s="676">
        <v>0</v>
      </c>
      <c r="T14" s="741"/>
      <c r="U14" s="699">
        <v>0</v>
      </c>
    </row>
    <row r="15" spans="1:21" ht="14.4" customHeight="1" x14ac:dyDescent="0.3">
      <c r="A15" s="659">
        <v>6</v>
      </c>
      <c r="B15" s="660" t="s">
        <v>562</v>
      </c>
      <c r="C15" s="660">
        <v>89301062</v>
      </c>
      <c r="D15" s="739" t="s">
        <v>3410</v>
      </c>
      <c r="E15" s="740" t="s">
        <v>3115</v>
      </c>
      <c r="F15" s="660" t="s">
        <v>3105</v>
      </c>
      <c r="G15" s="660" t="s">
        <v>3143</v>
      </c>
      <c r="H15" s="660" t="s">
        <v>563</v>
      </c>
      <c r="I15" s="660" t="s">
        <v>1314</v>
      </c>
      <c r="J15" s="660" t="s">
        <v>1315</v>
      </c>
      <c r="K15" s="660" t="s">
        <v>3144</v>
      </c>
      <c r="L15" s="661">
        <v>163.9</v>
      </c>
      <c r="M15" s="661">
        <v>327.8</v>
      </c>
      <c r="N15" s="660">
        <v>2</v>
      </c>
      <c r="O15" s="741">
        <v>1</v>
      </c>
      <c r="P15" s="661">
        <v>327.8</v>
      </c>
      <c r="Q15" s="676">
        <v>1</v>
      </c>
      <c r="R15" s="660">
        <v>2</v>
      </c>
      <c r="S15" s="676">
        <v>1</v>
      </c>
      <c r="T15" s="741">
        <v>1</v>
      </c>
      <c r="U15" s="699">
        <v>1</v>
      </c>
    </row>
    <row r="16" spans="1:21" ht="14.4" customHeight="1" x14ac:dyDescent="0.3">
      <c r="A16" s="659">
        <v>6</v>
      </c>
      <c r="B16" s="660" t="s">
        <v>562</v>
      </c>
      <c r="C16" s="660">
        <v>89301062</v>
      </c>
      <c r="D16" s="739" t="s">
        <v>3410</v>
      </c>
      <c r="E16" s="740" t="s">
        <v>3115</v>
      </c>
      <c r="F16" s="660" t="s">
        <v>3105</v>
      </c>
      <c r="G16" s="660" t="s">
        <v>3136</v>
      </c>
      <c r="H16" s="660" t="s">
        <v>563</v>
      </c>
      <c r="I16" s="660" t="s">
        <v>1139</v>
      </c>
      <c r="J16" s="660" t="s">
        <v>1140</v>
      </c>
      <c r="K16" s="660" t="s">
        <v>3137</v>
      </c>
      <c r="L16" s="661">
        <v>194.73</v>
      </c>
      <c r="M16" s="661">
        <v>389.46</v>
      </c>
      <c r="N16" s="660">
        <v>2</v>
      </c>
      <c r="O16" s="741">
        <v>1</v>
      </c>
      <c r="P16" s="661">
        <v>389.46</v>
      </c>
      <c r="Q16" s="676">
        <v>1</v>
      </c>
      <c r="R16" s="660">
        <v>2</v>
      </c>
      <c r="S16" s="676">
        <v>1</v>
      </c>
      <c r="T16" s="741">
        <v>1</v>
      </c>
      <c r="U16" s="699">
        <v>1</v>
      </c>
    </row>
    <row r="17" spans="1:21" ht="14.4" customHeight="1" x14ac:dyDescent="0.3">
      <c r="A17" s="659">
        <v>6</v>
      </c>
      <c r="B17" s="660" t="s">
        <v>562</v>
      </c>
      <c r="C17" s="660">
        <v>89301062</v>
      </c>
      <c r="D17" s="739" t="s">
        <v>3410</v>
      </c>
      <c r="E17" s="740" t="s">
        <v>3116</v>
      </c>
      <c r="F17" s="660" t="s">
        <v>3105</v>
      </c>
      <c r="G17" s="660" t="s">
        <v>3145</v>
      </c>
      <c r="H17" s="660" t="s">
        <v>1009</v>
      </c>
      <c r="I17" s="660" t="s">
        <v>3146</v>
      </c>
      <c r="J17" s="660" t="s">
        <v>3147</v>
      </c>
      <c r="K17" s="660" t="s">
        <v>3148</v>
      </c>
      <c r="L17" s="661">
        <v>222.25</v>
      </c>
      <c r="M17" s="661">
        <v>444.5</v>
      </c>
      <c r="N17" s="660">
        <v>2</v>
      </c>
      <c r="O17" s="741">
        <v>2</v>
      </c>
      <c r="P17" s="661"/>
      <c r="Q17" s="676">
        <v>0</v>
      </c>
      <c r="R17" s="660"/>
      <c r="S17" s="676">
        <v>0</v>
      </c>
      <c r="T17" s="741"/>
      <c r="U17" s="699">
        <v>0</v>
      </c>
    </row>
    <row r="18" spans="1:21" ht="14.4" customHeight="1" x14ac:dyDescent="0.3">
      <c r="A18" s="659">
        <v>6</v>
      </c>
      <c r="B18" s="660" t="s">
        <v>562</v>
      </c>
      <c r="C18" s="660">
        <v>89301062</v>
      </c>
      <c r="D18" s="739" t="s">
        <v>3410</v>
      </c>
      <c r="E18" s="740" t="s">
        <v>3116</v>
      </c>
      <c r="F18" s="660" t="s">
        <v>3105</v>
      </c>
      <c r="G18" s="660" t="s">
        <v>3145</v>
      </c>
      <c r="H18" s="660" t="s">
        <v>1009</v>
      </c>
      <c r="I18" s="660" t="s">
        <v>3149</v>
      </c>
      <c r="J18" s="660" t="s">
        <v>3147</v>
      </c>
      <c r="K18" s="660" t="s">
        <v>3150</v>
      </c>
      <c r="L18" s="661">
        <v>0</v>
      </c>
      <c r="M18" s="661">
        <v>0</v>
      </c>
      <c r="N18" s="660">
        <v>2</v>
      </c>
      <c r="O18" s="741">
        <v>2</v>
      </c>
      <c r="P18" s="661">
        <v>0</v>
      </c>
      <c r="Q18" s="676"/>
      <c r="R18" s="660">
        <v>1</v>
      </c>
      <c r="S18" s="676">
        <v>0.5</v>
      </c>
      <c r="T18" s="741">
        <v>1</v>
      </c>
      <c r="U18" s="699">
        <v>0.5</v>
      </c>
    </row>
    <row r="19" spans="1:21" ht="14.4" customHeight="1" x14ac:dyDescent="0.3">
      <c r="A19" s="659">
        <v>6</v>
      </c>
      <c r="B19" s="660" t="s">
        <v>562</v>
      </c>
      <c r="C19" s="660">
        <v>89301062</v>
      </c>
      <c r="D19" s="739" t="s">
        <v>3410</v>
      </c>
      <c r="E19" s="740" t="s">
        <v>3116</v>
      </c>
      <c r="F19" s="660" t="s">
        <v>3105</v>
      </c>
      <c r="G19" s="660" t="s">
        <v>3141</v>
      </c>
      <c r="H19" s="660" t="s">
        <v>563</v>
      </c>
      <c r="I19" s="660" t="s">
        <v>881</v>
      </c>
      <c r="J19" s="660" t="s">
        <v>882</v>
      </c>
      <c r="K19" s="660" t="s">
        <v>883</v>
      </c>
      <c r="L19" s="661">
        <v>359.63</v>
      </c>
      <c r="M19" s="661">
        <v>359.63</v>
      </c>
      <c r="N19" s="660">
        <v>1</v>
      </c>
      <c r="O19" s="741">
        <v>1</v>
      </c>
      <c r="P19" s="661">
        <v>359.63</v>
      </c>
      <c r="Q19" s="676">
        <v>1</v>
      </c>
      <c r="R19" s="660">
        <v>1</v>
      </c>
      <c r="S19" s="676">
        <v>1</v>
      </c>
      <c r="T19" s="741">
        <v>1</v>
      </c>
      <c r="U19" s="699">
        <v>1</v>
      </c>
    </row>
    <row r="20" spans="1:21" ht="14.4" customHeight="1" x14ac:dyDescent="0.3">
      <c r="A20" s="659">
        <v>6</v>
      </c>
      <c r="B20" s="660" t="s">
        <v>562</v>
      </c>
      <c r="C20" s="660">
        <v>89301062</v>
      </c>
      <c r="D20" s="739" t="s">
        <v>3410</v>
      </c>
      <c r="E20" s="740" t="s">
        <v>3116</v>
      </c>
      <c r="F20" s="660" t="s">
        <v>3105</v>
      </c>
      <c r="G20" s="660" t="s">
        <v>3151</v>
      </c>
      <c r="H20" s="660" t="s">
        <v>1009</v>
      </c>
      <c r="I20" s="660" t="s">
        <v>1711</v>
      </c>
      <c r="J20" s="660" t="s">
        <v>3029</v>
      </c>
      <c r="K20" s="660" t="s">
        <v>3030</v>
      </c>
      <c r="L20" s="661">
        <v>443.52</v>
      </c>
      <c r="M20" s="661">
        <v>443.52</v>
      </c>
      <c r="N20" s="660">
        <v>1</v>
      </c>
      <c r="O20" s="741">
        <v>1</v>
      </c>
      <c r="P20" s="661">
        <v>443.52</v>
      </c>
      <c r="Q20" s="676">
        <v>1</v>
      </c>
      <c r="R20" s="660">
        <v>1</v>
      </c>
      <c r="S20" s="676">
        <v>1</v>
      </c>
      <c r="T20" s="741">
        <v>1</v>
      </c>
      <c r="U20" s="699">
        <v>1</v>
      </c>
    </row>
    <row r="21" spans="1:21" ht="14.4" customHeight="1" x14ac:dyDescent="0.3">
      <c r="A21" s="659">
        <v>6</v>
      </c>
      <c r="B21" s="660" t="s">
        <v>562</v>
      </c>
      <c r="C21" s="660">
        <v>89301062</v>
      </c>
      <c r="D21" s="739" t="s">
        <v>3410</v>
      </c>
      <c r="E21" s="740" t="s">
        <v>3116</v>
      </c>
      <c r="F21" s="660" t="s">
        <v>3105</v>
      </c>
      <c r="G21" s="660" t="s">
        <v>3143</v>
      </c>
      <c r="H21" s="660" t="s">
        <v>563</v>
      </c>
      <c r="I21" s="660" t="s">
        <v>1314</v>
      </c>
      <c r="J21" s="660" t="s">
        <v>1315</v>
      </c>
      <c r="K21" s="660" t="s">
        <v>3144</v>
      </c>
      <c r="L21" s="661">
        <v>163.9</v>
      </c>
      <c r="M21" s="661">
        <v>163.9</v>
      </c>
      <c r="N21" s="660">
        <v>1</v>
      </c>
      <c r="O21" s="741">
        <v>1</v>
      </c>
      <c r="P21" s="661"/>
      <c r="Q21" s="676">
        <v>0</v>
      </c>
      <c r="R21" s="660"/>
      <c r="S21" s="676">
        <v>0</v>
      </c>
      <c r="T21" s="741"/>
      <c r="U21" s="699">
        <v>0</v>
      </c>
    </row>
    <row r="22" spans="1:21" ht="14.4" customHeight="1" x14ac:dyDescent="0.3">
      <c r="A22" s="659">
        <v>6</v>
      </c>
      <c r="B22" s="660" t="s">
        <v>562</v>
      </c>
      <c r="C22" s="660">
        <v>89301062</v>
      </c>
      <c r="D22" s="739" t="s">
        <v>3410</v>
      </c>
      <c r="E22" s="740" t="s">
        <v>3116</v>
      </c>
      <c r="F22" s="660" t="s">
        <v>3105</v>
      </c>
      <c r="G22" s="660" t="s">
        <v>3152</v>
      </c>
      <c r="H22" s="660" t="s">
        <v>563</v>
      </c>
      <c r="I22" s="660" t="s">
        <v>3153</v>
      </c>
      <c r="J22" s="660" t="s">
        <v>3154</v>
      </c>
      <c r="K22" s="660" t="s">
        <v>3155</v>
      </c>
      <c r="L22" s="661">
        <v>0</v>
      </c>
      <c r="M22" s="661">
        <v>0</v>
      </c>
      <c r="N22" s="660">
        <v>1</v>
      </c>
      <c r="O22" s="741">
        <v>1</v>
      </c>
      <c r="P22" s="661">
        <v>0</v>
      </c>
      <c r="Q22" s="676"/>
      <c r="R22" s="660">
        <v>1</v>
      </c>
      <c r="S22" s="676">
        <v>1</v>
      </c>
      <c r="T22" s="741">
        <v>1</v>
      </c>
      <c r="U22" s="699">
        <v>1</v>
      </c>
    </row>
    <row r="23" spans="1:21" ht="14.4" customHeight="1" x14ac:dyDescent="0.3">
      <c r="A23" s="659">
        <v>6</v>
      </c>
      <c r="B23" s="660" t="s">
        <v>562</v>
      </c>
      <c r="C23" s="660">
        <v>89301062</v>
      </c>
      <c r="D23" s="739" t="s">
        <v>3410</v>
      </c>
      <c r="E23" s="740" t="s">
        <v>3116</v>
      </c>
      <c r="F23" s="660" t="s">
        <v>3105</v>
      </c>
      <c r="G23" s="660" t="s">
        <v>3156</v>
      </c>
      <c r="H23" s="660" t="s">
        <v>1009</v>
      </c>
      <c r="I23" s="660" t="s">
        <v>3157</v>
      </c>
      <c r="J23" s="660" t="s">
        <v>3158</v>
      </c>
      <c r="K23" s="660" t="s">
        <v>3159</v>
      </c>
      <c r="L23" s="661">
        <v>306.04000000000002</v>
      </c>
      <c r="M23" s="661">
        <v>306.04000000000002</v>
      </c>
      <c r="N23" s="660">
        <v>1</v>
      </c>
      <c r="O23" s="741">
        <v>1</v>
      </c>
      <c r="P23" s="661"/>
      <c r="Q23" s="676">
        <v>0</v>
      </c>
      <c r="R23" s="660"/>
      <c r="S23" s="676">
        <v>0</v>
      </c>
      <c r="T23" s="741"/>
      <c r="U23" s="699">
        <v>0</v>
      </c>
    </row>
    <row r="24" spans="1:21" ht="14.4" customHeight="1" x14ac:dyDescent="0.3">
      <c r="A24" s="659">
        <v>6</v>
      </c>
      <c r="B24" s="660" t="s">
        <v>562</v>
      </c>
      <c r="C24" s="660">
        <v>89301062</v>
      </c>
      <c r="D24" s="739" t="s">
        <v>3410</v>
      </c>
      <c r="E24" s="740" t="s">
        <v>3116</v>
      </c>
      <c r="F24" s="660" t="s">
        <v>3105</v>
      </c>
      <c r="G24" s="660" t="s">
        <v>3160</v>
      </c>
      <c r="H24" s="660" t="s">
        <v>1009</v>
      </c>
      <c r="I24" s="660" t="s">
        <v>3161</v>
      </c>
      <c r="J24" s="660" t="s">
        <v>2535</v>
      </c>
      <c r="K24" s="660" t="s">
        <v>1728</v>
      </c>
      <c r="L24" s="661">
        <v>0</v>
      </c>
      <c r="M24" s="661">
        <v>0</v>
      </c>
      <c r="N24" s="660">
        <v>1</v>
      </c>
      <c r="O24" s="741">
        <v>1</v>
      </c>
      <c r="P24" s="661"/>
      <c r="Q24" s="676"/>
      <c r="R24" s="660"/>
      <c r="S24" s="676">
        <v>0</v>
      </c>
      <c r="T24" s="741"/>
      <c r="U24" s="699">
        <v>0</v>
      </c>
    </row>
    <row r="25" spans="1:21" ht="14.4" customHeight="1" x14ac:dyDescent="0.3">
      <c r="A25" s="659">
        <v>6</v>
      </c>
      <c r="B25" s="660" t="s">
        <v>562</v>
      </c>
      <c r="C25" s="660">
        <v>89301062</v>
      </c>
      <c r="D25" s="739" t="s">
        <v>3410</v>
      </c>
      <c r="E25" s="740" t="s">
        <v>3116</v>
      </c>
      <c r="F25" s="660" t="s">
        <v>3105</v>
      </c>
      <c r="G25" s="660" t="s">
        <v>3162</v>
      </c>
      <c r="H25" s="660" t="s">
        <v>563</v>
      </c>
      <c r="I25" s="660" t="s">
        <v>3163</v>
      </c>
      <c r="J25" s="660" t="s">
        <v>3164</v>
      </c>
      <c r="K25" s="660" t="s">
        <v>3165</v>
      </c>
      <c r="L25" s="661">
        <v>64.13</v>
      </c>
      <c r="M25" s="661">
        <v>64.13</v>
      </c>
      <c r="N25" s="660">
        <v>1</v>
      </c>
      <c r="O25" s="741">
        <v>0.5</v>
      </c>
      <c r="P25" s="661">
        <v>64.13</v>
      </c>
      <c r="Q25" s="676">
        <v>1</v>
      </c>
      <c r="R25" s="660">
        <v>1</v>
      </c>
      <c r="S25" s="676">
        <v>1</v>
      </c>
      <c r="T25" s="741">
        <v>0.5</v>
      </c>
      <c r="U25" s="699">
        <v>1</v>
      </c>
    </row>
    <row r="26" spans="1:21" ht="14.4" customHeight="1" x14ac:dyDescent="0.3">
      <c r="A26" s="659">
        <v>6</v>
      </c>
      <c r="B26" s="660" t="s">
        <v>562</v>
      </c>
      <c r="C26" s="660">
        <v>89301062</v>
      </c>
      <c r="D26" s="739" t="s">
        <v>3410</v>
      </c>
      <c r="E26" s="740" t="s">
        <v>3116</v>
      </c>
      <c r="F26" s="660" t="s">
        <v>3105</v>
      </c>
      <c r="G26" s="660" t="s">
        <v>3166</v>
      </c>
      <c r="H26" s="660" t="s">
        <v>563</v>
      </c>
      <c r="I26" s="660" t="s">
        <v>3167</v>
      </c>
      <c r="J26" s="660" t="s">
        <v>3168</v>
      </c>
      <c r="K26" s="660" t="s">
        <v>3169</v>
      </c>
      <c r="L26" s="661">
        <v>0</v>
      </c>
      <c r="M26" s="661">
        <v>0</v>
      </c>
      <c r="N26" s="660">
        <v>3</v>
      </c>
      <c r="O26" s="741">
        <v>3</v>
      </c>
      <c r="P26" s="661">
        <v>0</v>
      </c>
      <c r="Q26" s="676"/>
      <c r="R26" s="660">
        <v>1</v>
      </c>
      <c r="S26" s="676">
        <v>0.33333333333333331</v>
      </c>
      <c r="T26" s="741">
        <v>1</v>
      </c>
      <c r="U26" s="699">
        <v>0.33333333333333331</v>
      </c>
    </row>
    <row r="27" spans="1:21" ht="14.4" customHeight="1" x14ac:dyDescent="0.3">
      <c r="A27" s="659">
        <v>6</v>
      </c>
      <c r="B27" s="660" t="s">
        <v>562</v>
      </c>
      <c r="C27" s="660">
        <v>89301062</v>
      </c>
      <c r="D27" s="739" t="s">
        <v>3410</v>
      </c>
      <c r="E27" s="740" t="s">
        <v>3116</v>
      </c>
      <c r="F27" s="660" t="s">
        <v>3105</v>
      </c>
      <c r="G27" s="660" t="s">
        <v>3170</v>
      </c>
      <c r="H27" s="660" t="s">
        <v>563</v>
      </c>
      <c r="I27" s="660" t="s">
        <v>3171</v>
      </c>
      <c r="J27" s="660" t="s">
        <v>3172</v>
      </c>
      <c r="K27" s="660" t="s">
        <v>1953</v>
      </c>
      <c r="L27" s="661">
        <v>97.97</v>
      </c>
      <c r="M27" s="661">
        <v>97.97</v>
      </c>
      <c r="N27" s="660">
        <v>1</v>
      </c>
      <c r="O27" s="741">
        <v>1</v>
      </c>
      <c r="P27" s="661">
        <v>97.97</v>
      </c>
      <c r="Q27" s="676">
        <v>1</v>
      </c>
      <c r="R27" s="660">
        <v>1</v>
      </c>
      <c r="S27" s="676">
        <v>1</v>
      </c>
      <c r="T27" s="741">
        <v>1</v>
      </c>
      <c r="U27" s="699">
        <v>1</v>
      </c>
    </row>
    <row r="28" spans="1:21" ht="14.4" customHeight="1" x14ac:dyDescent="0.3">
      <c r="A28" s="659">
        <v>6</v>
      </c>
      <c r="B28" s="660" t="s">
        <v>562</v>
      </c>
      <c r="C28" s="660">
        <v>89301062</v>
      </c>
      <c r="D28" s="739" t="s">
        <v>3410</v>
      </c>
      <c r="E28" s="740" t="s">
        <v>3116</v>
      </c>
      <c r="F28" s="660" t="s">
        <v>3105</v>
      </c>
      <c r="G28" s="660" t="s">
        <v>3133</v>
      </c>
      <c r="H28" s="660" t="s">
        <v>563</v>
      </c>
      <c r="I28" s="660" t="s">
        <v>696</v>
      </c>
      <c r="J28" s="660" t="s">
        <v>3134</v>
      </c>
      <c r="K28" s="660" t="s">
        <v>3135</v>
      </c>
      <c r="L28" s="661">
        <v>0</v>
      </c>
      <c r="M28" s="661">
        <v>0</v>
      </c>
      <c r="N28" s="660">
        <v>1</v>
      </c>
      <c r="O28" s="741">
        <v>0.5</v>
      </c>
      <c r="P28" s="661">
        <v>0</v>
      </c>
      <c r="Q28" s="676"/>
      <c r="R28" s="660">
        <v>1</v>
      </c>
      <c r="S28" s="676">
        <v>1</v>
      </c>
      <c r="T28" s="741">
        <v>0.5</v>
      </c>
      <c r="U28" s="699">
        <v>1</v>
      </c>
    </row>
    <row r="29" spans="1:21" ht="14.4" customHeight="1" x14ac:dyDescent="0.3">
      <c r="A29" s="659">
        <v>6</v>
      </c>
      <c r="B29" s="660" t="s">
        <v>562</v>
      </c>
      <c r="C29" s="660">
        <v>89301062</v>
      </c>
      <c r="D29" s="739" t="s">
        <v>3410</v>
      </c>
      <c r="E29" s="740" t="s">
        <v>3116</v>
      </c>
      <c r="F29" s="660" t="s">
        <v>3106</v>
      </c>
      <c r="G29" s="660" t="s">
        <v>3173</v>
      </c>
      <c r="H29" s="660" t="s">
        <v>563</v>
      </c>
      <c r="I29" s="660" t="s">
        <v>3174</v>
      </c>
      <c r="J29" s="660" t="s">
        <v>3175</v>
      </c>
      <c r="K29" s="660" t="s">
        <v>3176</v>
      </c>
      <c r="L29" s="661">
        <v>410</v>
      </c>
      <c r="M29" s="661">
        <v>1640</v>
      </c>
      <c r="N29" s="660">
        <v>4</v>
      </c>
      <c r="O29" s="741">
        <v>4</v>
      </c>
      <c r="P29" s="661">
        <v>1640</v>
      </c>
      <c r="Q29" s="676">
        <v>1</v>
      </c>
      <c r="R29" s="660">
        <v>4</v>
      </c>
      <c r="S29" s="676">
        <v>1</v>
      </c>
      <c r="T29" s="741">
        <v>4</v>
      </c>
      <c r="U29" s="699">
        <v>1</v>
      </c>
    </row>
    <row r="30" spans="1:21" ht="14.4" customHeight="1" x14ac:dyDescent="0.3">
      <c r="A30" s="659">
        <v>6</v>
      </c>
      <c r="B30" s="660" t="s">
        <v>562</v>
      </c>
      <c r="C30" s="660">
        <v>89301062</v>
      </c>
      <c r="D30" s="739" t="s">
        <v>3410</v>
      </c>
      <c r="E30" s="740" t="s">
        <v>3116</v>
      </c>
      <c r="F30" s="660" t="s">
        <v>3106</v>
      </c>
      <c r="G30" s="660" t="s">
        <v>3173</v>
      </c>
      <c r="H30" s="660" t="s">
        <v>563</v>
      </c>
      <c r="I30" s="660" t="s">
        <v>3174</v>
      </c>
      <c r="J30" s="660" t="s">
        <v>3177</v>
      </c>
      <c r="K30" s="660" t="s">
        <v>3178</v>
      </c>
      <c r="L30" s="661">
        <v>410</v>
      </c>
      <c r="M30" s="661">
        <v>3690</v>
      </c>
      <c r="N30" s="660">
        <v>9</v>
      </c>
      <c r="O30" s="741">
        <v>9</v>
      </c>
      <c r="P30" s="661">
        <v>3280</v>
      </c>
      <c r="Q30" s="676">
        <v>0.88888888888888884</v>
      </c>
      <c r="R30" s="660">
        <v>8</v>
      </c>
      <c r="S30" s="676">
        <v>0.88888888888888884</v>
      </c>
      <c r="T30" s="741">
        <v>8</v>
      </c>
      <c r="U30" s="699">
        <v>0.88888888888888884</v>
      </c>
    </row>
    <row r="31" spans="1:21" ht="14.4" customHeight="1" x14ac:dyDescent="0.3">
      <c r="A31" s="659">
        <v>6</v>
      </c>
      <c r="B31" s="660" t="s">
        <v>562</v>
      </c>
      <c r="C31" s="660">
        <v>89301062</v>
      </c>
      <c r="D31" s="739" t="s">
        <v>3410</v>
      </c>
      <c r="E31" s="740" t="s">
        <v>3116</v>
      </c>
      <c r="F31" s="660" t="s">
        <v>3106</v>
      </c>
      <c r="G31" s="660" t="s">
        <v>3173</v>
      </c>
      <c r="H31" s="660" t="s">
        <v>563</v>
      </c>
      <c r="I31" s="660" t="s">
        <v>3179</v>
      </c>
      <c r="J31" s="660" t="s">
        <v>3177</v>
      </c>
      <c r="K31" s="660" t="s">
        <v>3180</v>
      </c>
      <c r="L31" s="661">
        <v>410</v>
      </c>
      <c r="M31" s="661">
        <v>410</v>
      </c>
      <c r="N31" s="660">
        <v>1</v>
      </c>
      <c r="O31" s="741">
        <v>1</v>
      </c>
      <c r="P31" s="661">
        <v>410</v>
      </c>
      <c r="Q31" s="676">
        <v>1</v>
      </c>
      <c r="R31" s="660">
        <v>1</v>
      </c>
      <c r="S31" s="676">
        <v>1</v>
      </c>
      <c r="T31" s="741">
        <v>1</v>
      </c>
      <c r="U31" s="699">
        <v>1</v>
      </c>
    </row>
    <row r="32" spans="1:21" ht="14.4" customHeight="1" x14ac:dyDescent="0.3">
      <c r="A32" s="659">
        <v>6</v>
      </c>
      <c r="B32" s="660" t="s">
        <v>562</v>
      </c>
      <c r="C32" s="660">
        <v>89301062</v>
      </c>
      <c r="D32" s="739" t="s">
        <v>3410</v>
      </c>
      <c r="E32" s="740" t="s">
        <v>3116</v>
      </c>
      <c r="F32" s="660" t="s">
        <v>3106</v>
      </c>
      <c r="G32" s="660" t="s">
        <v>3125</v>
      </c>
      <c r="H32" s="660" t="s">
        <v>563</v>
      </c>
      <c r="I32" s="660" t="s">
        <v>3181</v>
      </c>
      <c r="J32" s="660" t="s">
        <v>3182</v>
      </c>
      <c r="K32" s="660" t="s">
        <v>3183</v>
      </c>
      <c r="L32" s="661">
        <v>179.2</v>
      </c>
      <c r="M32" s="661">
        <v>179.2</v>
      </c>
      <c r="N32" s="660">
        <v>1</v>
      </c>
      <c r="O32" s="741">
        <v>1</v>
      </c>
      <c r="P32" s="661"/>
      <c r="Q32" s="676">
        <v>0</v>
      </c>
      <c r="R32" s="660"/>
      <c r="S32" s="676">
        <v>0</v>
      </c>
      <c r="T32" s="741"/>
      <c r="U32" s="699">
        <v>0</v>
      </c>
    </row>
    <row r="33" spans="1:21" ht="14.4" customHeight="1" x14ac:dyDescent="0.3">
      <c r="A33" s="659">
        <v>6</v>
      </c>
      <c r="B33" s="660" t="s">
        <v>562</v>
      </c>
      <c r="C33" s="660">
        <v>89301062</v>
      </c>
      <c r="D33" s="739" t="s">
        <v>3410</v>
      </c>
      <c r="E33" s="740" t="s">
        <v>3116</v>
      </c>
      <c r="F33" s="660" t="s">
        <v>3106</v>
      </c>
      <c r="G33" s="660" t="s">
        <v>3125</v>
      </c>
      <c r="H33" s="660" t="s">
        <v>563</v>
      </c>
      <c r="I33" s="660" t="s">
        <v>3184</v>
      </c>
      <c r="J33" s="660" t="s">
        <v>3185</v>
      </c>
      <c r="K33" s="660" t="s">
        <v>3186</v>
      </c>
      <c r="L33" s="661">
        <v>270</v>
      </c>
      <c r="M33" s="661">
        <v>270</v>
      </c>
      <c r="N33" s="660">
        <v>1</v>
      </c>
      <c r="O33" s="741">
        <v>1</v>
      </c>
      <c r="P33" s="661">
        <v>270</v>
      </c>
      <c r="Q33" s="676">
        <v>1</v>
      </c>
      <c r="R33" s="660">
        <v>1</v>
      </c>
      <c r="S33" s="676">
        <v>1</v>
      </c>
      <c r="T33" s="741">
        <v>1</v>
      </c>
      <c r="U33" s="699">
        <v>1</v>
      </c>
    </row>
    <row r="34" spans="1:21" ht="14.4" customHeight="1" x14ac:dyDescent="0.3">
      <c r="A34" s="659">
        <v>6</v>
      </c>
      <c r="B34" s="660" t="s">
        <v>562</v>
      </c>
      <c r="C34" s="660">
        <v>89301062</v>
      </c>
      <c r="D34" s="739" t="s">
        <v>3410</v>
      </c>
      <c r="E34" s="740" t="s">
        <v>3116</v>
      </c>
      <c r="F34" s="660" t="s">
        <v>3106</v>
      </c>
      <c r="G34" s="660" t="s">
        <v>3125</v>
      </c>
      <c r="H34" s="660" t="s">
        <v>563</v>
      </c>
      <c r="I34" s="660" t="s">
        <v>3126</v>
      </c>
      <c r="J34" s="660" t="s">
        <v>3127</v>
      </c>
      <c r="K34" s="660" t="s">
        <v>3128</v>
      </c>
      <c r="L34" s="661">
        <v>864.39</v>
      </c>
      <c r="M34" s="661">
        <v>50134.619999999974</v>
      </c>
      <c r="N34" s="660">
        <v>58</v>
      </c>
      <c r="O34" s="741">
        <v>58</v>
      </c>
      <c r="P34" s="661">
        <v>49270.229999999974</v>
      </c>
      <c r="Q34" s="676">
        <v>0.98275862068965514</v>
      </c>
      <c r="R34" s="660">
        <v>57</v>
      </c>
      <c r="S34" s="676">
        <v>0.98275862068965514</v>
      </c>
      <c r="T34" s="741">
        <v>57</v>
      </c>
      <c r="U34" s="699">
        <v>0.98275862068965514</v>
      </c>
    </row>
    <row r="35" spans="1:21" ht="14.4" customHeight="1" x14ac:dyDescent="0.3">
      <c r="A35" s="659">
        <v>6</v>
      </c>
      <c r="B35" s="660" t="s">
        <v>562</v>
      </c>
      <c r="C35" s="660">
        <v>89301062</v>
      </c>
      <c r="D35" s="739" t="s">
        <v>3410</v>
      </c>
      <c r="E35" s="740" t="s">
        <v>3116</v>
      </c>
      <c r="F35" s="660" t="s">
        <v>3106</v>
      </c>
      <c r="G35" s="660" t="s">
        <v>3125</v>
      </c>
      <c r="H35" s="660" t="s">
        <v>563</v>
      </c>
      <c r="I35" s="660" t="s">
        <v>3138</v>
      </c>
      <c r="J35" s="660" t="s">
        <v>3139</v>
      </c>
      <c r="K35" s="660" t="s">
        <v>3140</v>
      </c>
      <c r="L35" s="661">
        <v>1978.94</v>
      </c>
      <c r="M35" s="661">
        <v>209767.64000000019</v>
      </c>
      <c r="N35" s="660">
        <v>106</v>
      </c>
      <c r="O35" s="741">
        <v>106</v>
      </c>
      <c r="P35" s="661">
        <v>199872.94000000018</v>
      </c>
      <c r="Q35" s="676">
        <v>0.95283018867924529</v>
      </c>
      <c r="R35" s="660">
        <v>101</v>
      </c>
      <c r="S35" s="676">
        <v>0.95283018867924529</v>
      </c>
      <c r="T35" s="741">
        <v>101</v>
      </c>
      <c r="U35" s="699">
        <v>0.95283018867924529</v>
      </c>
    </row>
    <row r="36" spans="1:21" ht="14.4" customHeight="1" x14ac:dyDescent="0.3">
      <c r="A36" s="659">
        <v>6</v>
      </c>
      <c r="B36" s="660" t="s">
        <v>562</v>
      </c>
      <c r="C36" s="660">
        <v>89301062</v>
      </c>
      <c r="D36" s="739" t="s">
        <v>3410</v>
      </c>
      <c r="E36" s="740" t="s">
        <v>3116</v>
      </c>
      <c r="F36" s="660" t="s">
        <v>3106</v>
      </c>
      <c r="G36" s="660" t="s">
        <v>3125</v>
      </c>
      <c r="H36" s="660" t="s">
        <v>563</v>
      </c>
      <c r="I36" s="660" t="s">
        <v>3187</v>
      </c>
      <c r="J36" s="660" t="s">
        <v>3188</v>
      </c>
      <c r="K36" s="660" t="s">
        <v>3189</v>
      </c>
      <c r="L36" s="661">
        <v>700</v>
      </c>
      <c r="M36" s="661">
        <v>11200</v>
      </c>
      <c r="N36" s="660">
        <v>16</v>
      </c>
      <c r="O36" s="741">
        <v>16</v>
      </c>
      <c r="P36" s="661">
        <v>11200</v>
      </c>
      <c r="Q36" s="676">
        <v>1</v>
      </c>
      <c r="R36" s="660">
        <v>16</v>
      </c>
      <c r="S36" s="676">
        <v>1</v>
      </c>
      <c r="T36" s="741">
        <v>16</v>
      </c>
      <c r="U36" s="699">
        <v>1</v>
      </c>
    </row>
    <row r="37" spans="1:21" ht="14.4" customHeight="1" x14ac:dyDescent="0.3">
      <c r="A37" s="659">
        <v>6</v>
      </c>
      <c r="B37" s="660" t="s">
        <v>562</v>
      </c>
      <c r="C37" s="660">
        <v>89301062</v>
      </c>
      <c r="D37" s="739" t="s">
        <v>3410</v>
      </c>
      <c r="E37" s="740" t="s">
        <v>3116</v>
      </c>
      <c r="F37" s="660" t="s">
        <v>3106</v>
      </c>
      <c r="G37" s="660" t="s">
        <v>3190</v>
      </c>
      <c r="H37" s="660" t="s">
        <v>563</v>
      </c>
      <c r="I37" s="660" t="s">
        <v>3191</v>
      </c>
      <c r="J37" s="660" t="s">
        <v>3192</v>
      </c>
      <c r="K37" s="660" t="s">
        <v>3193</v>
      </c>
      <c r="L37" s="661">
        <v>0</v>
      </c>
      <c r="M37" s="661">
        <v>0</v>
      </c>
      <c r="N37" s="660">
        <v>5</v>
      </c>
      <c r="O37" s="741">
        <v>5</v>
      </c>
      <c r="P37" s="661"/>
      <c r="Q37" s="676"/>
      <c r="R37" s="660"/>
      <c r="S37" s="676">
        <v>0</v>
      </c>
      <c r="T37" s="741"/>
      <c r="U37" s="699">
        <v>0</v>
      </c>
    </row>
    <row r="38" spans="1:21" ht="14.4" customHeight="1" x14ac:dyDescent="0.3">
      <c r="A38" s="659">
        <v>6</v>
      </c>
      <c r="B38" s="660" t="s">
        <v>562</v>
      </c>
      <c r="C38" s="660">
        <v>89301062</v>
      </c>
      <c r="D38" s="739" t="s">
        <v>3410</v>
      </c>
      <c r="E38" s="740" t="s">
        <v>3116</v>
      </c>
      <c r="F38" s="660" t="s">
        <v>3106</v>
      </c>
      <c r="G38" s="660" t="s">
        <v>3194</v>
      </c>
      <c r="H38" s="660" t="s">
        <v>563</v>
      </c>
      <c r="I38" s="660" t="s">
        <v>3195</v>
      </c>
      <c r="J38" s="660" t="s">
        <v>3196</v>
      </c>
      <c r="K38" s="660" t="s">
        <v>3197</v>
      </c>
      <c r="L38" s="661">
        <v>9000</v>
      </c>
      <c r="M38" s="661">
        <v>9000</v>
      </c>
      <c r="N38" s="660">
        <v>1</v>
      </c>
      <c r="O38" s="741">
        <v>1</v>
      </c>
      <c r="P38" s="661"/>
      <c r="Q38" s="676">
        <v>0</v>
      </c>
      <c r="R38" s="660"/>
      <c r="S38" s="676">
        <v>0</v>
      </c>
      <c r="T38" s="741"/>
      <c r="U38" s="699">
        <v>0</v>
      </c>
    </row>
    <row r="39" spans="1:21" ht="14.4" customHeight="1" x14ac:dyDescent="0.3">
      <c r="A39" s="659">
        <v>6</v>
      </c>
      <c r="B39" s="660" t="s">
        <v>562</v>
      </c>
      <c r="C39" s="660">
        <v>89301062</v>
      </c>
      <c r="D39" s="739" t="s">
        <v>3410</v>
      </c>
      <c r="E39" s="740" t="s">
        <v>3117</v>
      </c>
      <c r="F39" s="660" t="s">
        <v>3105</v>
      </c>
      <c r="G39" s="660" t="s">
        <v>3198</v>
      </c>
      <c r="H39" s="660" t="s">
        <v>563</v>
      </c>
      <c r="I39" s="660" t="s">
        <v>3199</v>
      </c>
      <c r="J39" s="660" t="s">
        <v>3200</v>
      </c>
      <c r="K39" s="660" t="s">
        <v>2957</v>
      </c>
      <c r="L39" s="661">
        <v>156.86000000000001</v>
      </c>
      <c r="M39" s="661">
        <v>313.72000000000003</v>
      </c>
      <c r="N39" s="660">
        <v>2</v>
      </c>
      <c r="O39" s="741">
        <v>2</v>
      </c>
      <c r="P39" s="661">
        <v>156.86000000000001</v>
      </c>
      <c r="Q39" s="676">
        <v>0.5</v>
      </c>
      <c r="R39" s="660">
        <v>1</v>
      </c>
      <c r="S39" s="676">
        <v>0.5</v>
      </c>
      <c r="T39" s="741">
        <v>1</v>
      </c>
      <c r="U39" s="699">
        <v>0.5</v>
      </c>
    </row>
    <row r="40" spans="1:21" ht="14.4" customHeight="1" x14ac:dyDescent="0.3">
      <c r="A40" s="659">
        <v>6</v>
      </c>
      <c r="B40" s="660" t="s">
        <v>562</v>
      </c>
      <c r="C40" s="660">
        <v>89301062</v>
      </c>
      <c r="D40" s="739" t="s">
        <v>3410</v>
      </c>
      <c r="E40" s="740" t="s">
        <v>3117</v>
      </c>
      <c r="F40" s="660" t="s">
        <v>3105</v>
      </c>
      <c r="G40" s="660" t="s">
        <v>3201</v>
      </c>
      <c r="H40" s="660" t="s">
        <v>563</v>
      </c>
      <c r="I40" s="660" t="s">
        <v>3202</v>
      </c>
      <c r="J40" s="660" t="s">
        <v>3203</v>
      </c>
      <c r="K40" s="660" t="s">
        <v>3204</v>
      </c>
      <c r="L40" s="661">
        <v>0</v>
      </c>
      <c r="M40" s="661">
        <v>0</v>
      </c>
      <c r="N40" s="660">
        <v>3</v>
      </c>
      <c r="O40" s="741">
        <v>0.5</v>
      </c>
      <c r="P40" s="661"/>
      <c r="Q40" s="676"/>
      <c r="R40" s="660"/>
      <c r="S40" s="676">
        <v>0</v>
      </c>
      <c r="T40" s="741"/>
      <c r="U40" s="699">
        <v>0</v>
      </c>
    </row>
    <row r="41" spans="1:21" ht="14.4" customHeight="1" x14ac:dyDescent="0.3">
      <c r="A41" s="659">
        <v>6</v>
      </c>
      <c r="B41" s="660" t="s">
        <v>562</v>
      </c>
      <c r="C41" s="660">
        <v>89301062</v>
      </c>
      <c r="D41" s="739" t="s">
        <v>3410</v>
      </c>
      <c r="E41" s="740" t="s">
        <v>3117</v>
      </c>
      <c r="F41" s="660" t="s">
        <v>3105</v>
      </c>
      <c r="G41" s="660" t="s">
        <v>3201</v>
      </c>
      <c r="H41" s="660" t="s">
        <v>563</v>
      </c>
      <c r="I41" s="660" t="s">
        <v>3205</v>
      </c>
      <c r="J41" s="660" t="s">
        <v>3203</v>
      </c>
      <c r="K41" s="660" t="s">
        <v>3206</v>
      </c>
      <c r="L41" s="661">
        <v>317.26</v>
      </c>
      <c r="M41" s="661">
        <v>1269.04</v>
      </c>
      <c r="N41" s="660">
        <v>4</v>
      </c>
      <c r="O41" s="741">
        <v>2</v>
      </c>
      <c r="P41" s="661">
        <v>634.52</v>
      </c>
      <c r="Q41" s="676">
        <v>0.5</v>
      </c>
      <c r="R41" s="660">
        <v>2</v>
      </c>
      <c r="S41" s="676">
        <v>0.5</v>
      </c>
      <c r="T41" s="741">
        <v>1</v>
      </c>
      <c r="U41" s="699">
        <v>0.5</v>
      </c>
    </row>
    <row r="42" spans="1:21" ht="14.4" customHeight="1" x14ac:dyDescent="0.3">
      <c r="A42" s="659">
        <v>6</v>
      </c>
      <c r="B42" s="660" t="s">
        <v>562</v>
      </c>
      <c r="C42" s="660">
        <v>89301062</v>
      </c>
      <c r="D42" s="739" t="s">
        <v>3410</v>
      </c>
      <c r="E42" s="740" t="s">
        <v>3117</v>
      </c>
      <c r="F42" s="660" t="s">
        <v>3105</v>
      </c>
      <c r="G42" s="660" t="s">
        <v>3207</v>
      </c>
      <c r="H42" s="660" t="s">
        <v>563</v>
      </c>
      <c r="I42" s="660" t="s">
        <v>3208</v>
      </c>
      <c r="J42" s="660" t="s">
        <v>3209</v>
      </c>
      <c r="K42" s="660" t="s">
        <v>2548</v>
      </c>
      <c r="L42" s="661">
        <v>195.89</v>
      </c>
      <c r="M42" s="661">
        <v>195.89</v>
      </c>
      <c r="N42" s="660">
        <v>1</v>
      </c>
      <c r="O42" s="741">
        <v>1</v>
      </c>
      <c r="P42" s="661">
        <v>195.89</v>
      </c>
      <c r="Q42" s="676">
        <v>1</v>
      </c>
      <c r="R42" s="660">
        <v>1</v>
      </c>
      <c r="S42" s="676">
        <v>1</v>
      </c>
      <c r="T42" s="741">
        <v>1</v>
      </c>
      <c r="U42" s="699">
        <v>1</v>
      </c>
    </row>
    <row r="43" spans="1:21" ht="14.4" customHeight="1" x14ac:dyDescent="0.3">
      <c r="A43" s="659">
        <v>6</v>
      </c>
      <c r="B43" s="660" t="s">
        <v>562</v>
      </c>
      <c r="C43" s="660">
        <v>89301062</v>
      </c>
      <c r="D43" s="739" t="s">
        <v>3410</v>
      </c>
      <c r="E43" s="740" t="s">
        <v>3117</v>
      </c>
      <c r="F43" s="660" t="s">
        <v>3105</v>
      </c>
      <c r="G43" s="660" t="s">
        <v>3210</v>
      </c>
      <c r="H43" s="660" t="s">
        <v>1009</v>
      </c>
      <c r="I43" s="660" t="s">
        <v>2489</v>
      </c>
      <c r="J43" s="660" t="s">
        <v>1691</v>
      </c>
      <c r="K43" s="660" t="s">
        <v>2490</v>
      </c>
      <c r="L43" s="661">
        <v>146.63</v>
      </c>
      <c r="M43" s="661">
        <v>146.63</v>
      </c>
      <c r="N43" s="660">
        <v>1</v>
      </c>
      <c r="O43" s="741">
        <v>0.5</v>
      </c>
      <c r="P43" s="661"/>
      <c r="Q43" s="676">
        <v>0</v>
      </c>
      <c r="R43" s="660"/>
      <c r="S43" s="676">
        <v>0</v>
      </c>
      <c r="T43" s="741"/>
      <c r="U43" s="699">
        <v>0</v>
      </c>
    </row>
    <row r="44" spans="1:21" ht="14.4" customHeight="1" x14ac:dyDescent="0.3">
      <c r="A44" s="659">
        <v>6</v>
      </c>
      <c r="B44" s="660" t="s">
        <v>562</v>
      </c>
      <c r="C44" s="660">
        <v>89301062</v>
      </c>
      <c r="D44" s="739" t="s">
        <v>3410</v>
      </c>
      <c r="E44" s="740" t="s">
        <v>3117</v>
      </c>
      <c r="F44" s="660" t="s">
        <v>3105</v>
      </c>
      <c r="G44" s="660" t="s">
        <v>3211</v>
      </c>
      <c r="H44" s="660" t="s">
        <v>1009</v>
      </c>
      <c r="I44" s="660" t="s">
        <v>1203</v>
      </c>
      <c r="J44" s="660" t="s">
        <v>1204</v>
      </c>
      <c r="K44" s="660" t="s">
        <v>2963</v>
      </c>
      <c r="L44" s="661">
        <v>69.86</v>
      </c>
      <c r="M44" s="661">
        <v>139.72</v>
      </c>
      <c r="N44" s="660">
        <v>2</v>
      </c>
      <c r="O44" s="741">
        <v>1</v>
      </c>
      <c r="P44" s="661"/>
      <c r="Q44" s="676">
        <v>0</v>
      </c>
      <c r="R44" s="660"/>
      <c r="S44" s="676">
        <v>0</v>
      </c>
      <c r="T44" s="741"/>
      <c r="U44" s="699">
        <v>0</v>
      </c>
    </row>
    <row r="45" spans="1:21" ht="14.4" customHeight="1" x14ac:dyDescent="0.3">
      <c r="A45" s="659">
        <v>6</v>
      </c>
      <c r="B45" s="660" t="s">
        <v>562</v>
      </c>
      <c r="C45" s="660">
        <v>89301062</v>
      </c>
      <c r="D45" s="739" t="s">
        <v>3410</v>
      </c>
      <c r="E45" s="740" t="s">
        <v>3117</v>
      </c>
      <c r="F45" s="660" t="s">
        <v>3105</v>
      </c>
      <c r="G45" s="660" t="s">
        <v>3212</v>
      </c>
      <c r="H45" s="660" t="s">
        <v>563</v>
      </c>
      <c r="I45" s="660" t="s">
        <v>3213</v>
      </c>
      <c r="J45" s="660" t="s">
        <v>3214</v>
      </c>
      <c r="K45" s="660" t="s">
        <v>3215</v>
      </c>
      <c r="L45" s="661">
        <v>0</v>
      </c>
      <c r="M45" s="661">
        <v>0</v>
      </c>
      <c r="N45" s="660">
        <v>1</v>
      </c>
      <c r="O45" s="741">
        <v>1</v>
      </c>
      <c r="P45" s="661">
        <v>0</v>
      </c>
      <c r="Q45" s="676"/>
      <c r="R45" s="660">
        <v>1</v>
      </c>
      <c r="S45" s="676">
        <v>1</v>
      </c>
      <c r="T45" s="741">
        <v>1</v>
      </c>
      <c r="U45" s="699">
        <v>1</v>
      </c>
    </row>
    <row r="46" spans="1:21" ht="14.4" customHeight="1" x14ac:dyDescent="0.3">
      <c r="A46" s="659">
        <v>6</v>
      </c>
      <c r="B46" s="660" t="s">
        <v>562</v>
      </c>
      <c r="C46" s="660">
        <v>89301062</v>
      </c>
      <c r="D46" s="739" t="s">
        <v>3410</v>
      </c>
      <c r="E46" s="740" t="s">
        <v>3117</v>
      </c>
      <c r="F46" s="660" t="s">
        <v>3105</v>
      </c>
      <c r="G46" s="660" t="s">
        <v>3216</v>
      </c>
      <c r="H46" s="660" t="s">
        <v>563</v>
      </c>
      <c r="I46" s="660" t="s">
        <v>3217</v>
      </c>
      <c r="J46" s="660" t="s">
        <v>1371</v>
      </c>
      <c r="K46" s="660" t="s">
        <v>3218</v>
      </c>
      <c r="L46" s="661">
        <v>230.59</v>
      </c>
      <c r="M46" s="661">
        <v>230.59</v>
      </c>
      <c r="N46" s="660">
        <v>1</v>
      </c>
      <c r="O46" s="741">
        <v>0.5</v>
      </c>
      <c r="P46" s="661"/>
      <c r="Q46" s="676">
        <v>0</v>
      </c>
      <c r="R46" s="660"/>
      <c r="S46" s="676">
        <v>0</v>
      </c>
      <c r="T46" s="741"/>
      <c r="U46" s="699">
        <v>0</v>
      </c>
    </row>
    <row r="47" spans="1:21" ht="14.4" customHeight="1" x14ac:dyDescent="0.3">
      <c r="A47" s="659">
        <v>6</v>
      </c>
      <c r="B47" s="660" t="s">
        <v>562</v>
      </c>
      <c r="C47" s="660">
        <v>89301062</v>
      </c>
      <c r="D47" s="739" t="s">
        <v>3410</v>
      </c>
      <c r="E47" s="740" t="s">
        <v>3117</v>
      </c>
      <c r="F47" s="660" t="s">
        <v>3105</v>
      </c>
      <c r="G47" s="660" t="s">
        <v>3219</v>
      </c>
      <c r="H47" s="660" t="s">
        <v>563</v>
      </c>
      <c r="I47" s="660" t="s">
        <v>3220</v>
      </c>
      <c r="J47" s="660" t="s">
        <v>3221</v>
      </c>
      <c r="K47" s="660" t="s">
        <v>3222</v>
      </c>
      <c r="L47" s="661">
        <v>0</v>
      </c>
      <c r="M47" s="661">
        <v>0</v>
      </c>
      <c r="N47" s="660">
        <v>1</v>
      </c>
      <c r="O47" s="741">
        <v>1</v>
      </c>
      <c r="P47" s="661"/>
      <c r="Q47" s="676"/>
      <c r="R47" s="660"/>
      <c r="S47" s="676">
        <v>0</v>
      </c>
      <c r="T47" s="741"/>
      <c r="U47" s="699">
        <v>0</v>
      </c>
    </row>
    <row r="48" spans="1:21" ht="14.4" customHeight="1" x14ac:dyDescent="0.3">
      <c r="A48" s="659">
        <v>6</v>
      </c>
      <c r="B48" s="660" t="s">
        <v>562</v>
      </c>
      <c r="C48" s="660">
        <v>89301062</v>
      </c>
      <c r="D48" s="739" t="s">
        <v>3410</v>
      </c>
      <c r="E48" s="740" t="s">
        <v>3117</v>
      </c>
      <c r="F48" s="660" t="s">
        <v>3105</v>
      </c>
      <c r="G48" s="660" t="s">
        <v>3223</v>
      </c>
      <c r="H48" s="660" t="s">
        <v>563</v>
      </c>
      <c r="I48" s="660" t="s">
        <v>3224</v>
      </c>
      <c r="J48" s="660" t="s">
        <v>1418</v>
      </c>
      <c r="K48" s="660" t="s">
        <v>3225</v>
      </c>
      <c r="L48" s="661">
        <v>43.23</v>
      </c>
      <c r="M48" s="661">
        <v>43.23</v>
      </c>
      <c r="N48" s="660">
        <v>1</v>
      </c>
      <c r="O48" s="741">
        <v>0.5</v>
      </c>
      <c r="P48" s="661">
        <v>43.23</v>
      </c>
      <c r="Q48" s="676">
        <v>1</v>
      </c>
      <c r="R48" s="660">
        <v>1</v>
      </c>
      <c r="S48" s="676">
        <v>1</v>
      </c>
      <c r="T48" s="741">
        <v>0.5</v>
      </c>
      <c r="U48" s="699">
        <v>1</v>
      </c>
    </row>
    <row r="49" spans="1:21" ht="14.4" customHeight="1" x14ac:dyDescent="0.3">
      <c r="A49" s="659">
        <v>6</v>
      </c>
      <c r="B49" s="660" t="s">
        <v>562</v>
      </c>
      <c r="C49" s="660">
        <v>89301062</v>
      </c>
      <c r="D49" s="739" t="s">
        <v>3410</v>
      </c>
      <c r="E49" s="740" t="s">
        <v>3117</v>
      </c>
      <c r="F49" s="660" t="s">
        <v>3105</v>
      </c>
      <c r="G49" s="660" t="s">
        <v>3226</v>
      </c>
      <c r="H49" s="660" t="s">
        <v>563</v>
      </c>
      <c r="I49" s="660" t="s">
        <v>3227</v>
      </c>
      <c r="J49" s="660" t="s">
        <v>3228</v>
      </c>
      <c r="K49" s="660" t="s">
        <v>3229</v>
      </c>
      <c r="L49" s="661">
        <v>0</v>
      </c>
      <c r="M49" s="661">
        <v>0</v>
      </c>
      <c r="N49" s="660">
        <v>3</v>
      </c>
      <c r="O49" s="741">
        <v>1</v>
      </c>
      <c r="P49" s="661"/>
      <c r="Q49" s="676"/>
      <c r="R49" s="660"/>
      <c r="S49" s="676">
        <v>0</v>
      </c>
      <c r="T49" s="741"/>
      <c r="U49" s="699">
        <v>0</v>
      </c>
    </row>
    <row r="50" spans="1:21" ht="14.4" customHeight="1" x14ac:dyDescent="0.3">
      <c r="A50" s="659">
        <v>6</v>
      </c>
      <c r="B50" s="660" t="s">
        <v>562</v>
      </c>
      <c r="C50" s="660">
        <v>89301062</v>
      </c>
      <c r="D50" s="739" t="s">
        <v>3410</v>
      </c>
      <c r="E50" s="740" t="s">
        <v>3117</v>
      </c>
      <c r="F50" s="660" t="s">
        <v>3105</v>
      </c>
      <c r="G50" s="660" t="s">
        <v>3226</v>
      </c>
      <c r="H50" s="660" t="s">
        <v>563</v>
      </c>
      <c r="I50" s="660" t="s">
        <v>3230</v>
      </c>
      <c r="J50" s="660" t="s">
        <v>3228</v>
      </c>
      <c r="K50" s="660" t="s">
        <v>3231</v>
      </c>
      <c r="L50" s="661">
        <v>386.72</v>
      </c>
      <c r="M50" s="661">
        <v>773.44</v>
      </c>
      <c r="N50" s="660">
        <v>2</v>
      </c>
      <c r="O50" s="741">
        <v>0.5</v>
      </c>
      <c r="P50" s="661"/>
      <c r="Q50" s="676">
        <v>0</v>
      </c>
      <c r="R50" s="660"/>
      <c r="S50" s="676">
        <v>0</v>
      </c>
      <c r="T50" s="741"/>
      <c r="U50" s="699">
        <v>0</v>
      </c>
    </row>
    <row r="51" spans="1:21" ht="14.4" customHeight="1" x14ac:dyDescent="0.3">
      <c r="A51" s="659">
        <v>6</v>
      </c>
      <c r="B51" s="660" t="s">
        <v>562</v>
      </c>
      <c r="C51" s="660">
        <v>89301062</v>
      </c>
      <c r="D51" s="739" t="s">
        <v>3410</v>
      </c>
      <c r="E51" s="740" t="s">
        <v>3117</v>
      </c>
      <c r="F51" s="660" t="s">
        <v>3105</v>
      </c>
      <c r="G51" s="660" t="s">
        <v>3232</v>
      </c>
      <c r="H51" s="660" t="s">
        <v>563</v>
      </c>
      <c r="I51" s="660" t="s">
        <v>3233</v>
      </c>
      <c r="J51" s="660" t="s">
        <v>3234</v>
      </c>
      <c r="K51" s="660" t="s">
        <v>3235</v>
      </c>
      <c r="L51" s="661">
        <v>0</v>
      </c>
      <c r="M51" s="661">
        <v>0</v>
      </c>
      <c r="N51" s="660">
        <v>1</v>
      </c>
      <c r="O51" s="741">
        <v>1</v>
      </c>
      <c r="P51" s="661"/>
      <c r="Q51" s="676"/>
      <c r="R51" s="660"/>
      <c r="S51" s="676">
        <v>0</v>
      </c>
      <c r="T51" s="741"/>
      <c r="U51" s="699">
        <v>0</v>
      </c>
    </row>
    <row r="52" spans="1:21" ht="14.4" customHeight="1" x14ac:dyDescent="0.3">
      <c r="A52" s="659">
        <v>6</v>
      </c>
      <c r="B52" s="660" t="s">
        <v>562</v>
      </c>
      <c r="C52" s="660">
        <v>89301062</v>
      </c>
      <c r="D52" s="739" t="s">
        <v>3410</v>
      </c>
      <c r="E52" s="740" t="s">
        <v>3117</v>
      </c>
      <c r="F52" s="660" t="s">
        <v>3105</v>
      </c>
      <c r="G52" s="660" t="s">
        <v>3236</v>
      </c>
      <c r="H52" s="660" t="s">
        <v>1009</v>
      </c>
      <c r="I52" s="660" t="s">
        <v>3237</v>
      </c>
      <c r="J52" s="660" t="s">
        <v>3238</v>
      </c>
      <c r="K52" s="660" t="s">
        <v>3239</v>
      </c>
      <c r="L52" s="661">
        <v>543.04</v>
      </c>
      <c r="M52" s="661">
        <v>543.04</v>
      </c>
      <c r="N52" s="660">
        <v>1</v>
      </c>
      <c r="O52" s="741">
        <v>1</v>
      </c>
      <c r="P52" s="661"/>
      <c r="Q52" s="676">
        <v>0</v>
      </c>
      <c r="R52" s="660"/>
      <c r="S52" s="676">
        <v>0</v>
      </c>
      <c r="T52" s="741"/>
      <c r="U52" s="699">
        <v>0</v>
      </c>
    </row>
    <row r="53" spans="1:21" ht="14.4" customHeight="1" x14ac:dyDescent="0.3">
      <c r="A53" s="659">
        <v>6</v>
      </c>
      <c r="B53" s="660" t="s">
        <v>562</v>
      </c>
      <c r="C53" s="660">
        <v>89301062</v>
      </c>
      <c r="D53" s="739" t="s">
        <v>3410</v>
      </c>
      <c r="E53" s="740" t="s">
        <v>3117</v>
      </c>
      <c r="F53" s="660" t="s">
        <v>3105</v>
      </c>
      <c r="G53" s="660" t="s">
        <v>3129</v>
      </c>
      <c r="H53" s="660" t="s">
        <v>563</v>
      </c>
      <c r="I53" s="660" t="s">
        <v>1522</v>
      </c>
      <c r="J53" s="660" t="s">
        <v>1523</v>
      </c>
      <c r="K53" s="660" t="s">
        <v>3130</v>
      </c>
      <c r="L53" s="661">
        <v>23.72</v>
      </c>
      <c r="M53" s="661">
        <v>23.72</v>
      </c>
      <c r="N53" s="660">
        <v>1</v>
      </c>
      <c r="O53" s="741">
        <v>0.5</v>
      </c>
      <c r="P53" s="661">
        <v>23.72</v>
      </c>
      <c r="Q53" s="676">
        <v>1</v>
      </c>
      <c r="R53" s="660">
        <v>1</v>
      </c>
      <c r="S53" s="676">
        <v>1</v>
      </c>
      <c r="T53" s="741">
        <v>0.5</v>
      </c>
      <c r="U53" s="699">
        <v>1</v>
      </c>
    </row>
    <row r="54" spans="1:21" ht="14.4" customHeight="1" x14ac:dyDescent="0.3">
      <c r="A54" s="659">
        <v>6</v>
      </c>
      <c r="B54" s="660" t="s">
        <v>562</v>
      </c>
      <c r="C54" s="660">
        <v>89301062</v>
      </c>
      <c r="D54" s="739" t="s">
        <v>3410</v>
      </c>
      <c r="E54" s="740" t="s">
        <v>3117</v>
      </c>
      <c r="F54" s="660" t="s">
        <v>3105</v>
      </c>
      <c r="G54" s="660" t="s">
        <v>3240</v>
      </c>
      <c r="H54" s="660" t="s">
        <v>563</v>
      </c>
      <c r="I54" s="660" t="s">
        <v>1124</v>
      </c>
      <c r="J54" s="660" t="s">
        <v>1125</v>
      </c>
      <c r="K54" s="660" t="s">
        <v>3241</v>
      </c>
      <c r="L54" s="661">
        <v>50.27</v>
      </c>
      <c r="M54" s="661">
        <v>100.54</v>
      </c>
      <c r="N54" s="660">
        <v>2</v>
      </c>
      <c r="O54" s="741">
        <v>0.5</v>
      </c>
      <c r="P54" s="661"/>
      <c r="Q54" s="676">
        <v>0</v>
      </c>
      <c r="R54" s="660"/>
      <c r="S54" s="676">
        <v>0</v>
      </c>
      <c r="T54" s="741"/>
      <c r="U54" s="699">
        <v>0</v>
      </c>
    </row>
    <row r="55" spans="1:21" ht="14.4" customHeight="1" x14ac:dyDescent="0.3">
      <c r="A55" s="659">
        <v>6</v>
      </c>
      <c r="B55" s="660" t="s">
        <v>562</v>
      </c>
      <c r="C55" s="660">
        <v>89301062</v>
      </c>
      <c r="D55" s="739" t="s">
        <v>3410</v>
      </c>
      <c r="E55" s="740" t="s">
        <v>3117</v>
      </c>
      <c r="F55" s="660" t="s">
        <v>3105</v>
      </c>
      <c r="G55" s="660" t="s">
        <v>3242</v>
      </c>
      <c r="H55" s="660" t="s">
        <v>1009</v>
      </c>
      <c r="I55" s="660" t="s">
        <v>3243</v>
      </c>
      <c r="J55" s="660" t="s">
        <v>3244</v>
      </c>
      <c r="K55" s="660" t="s">
        <v>3245</v>
      </c>
      <c r="L55" s="661">
        <v>175.19</v>
      </c>
      <c r="M55" s="661">
        <v>350.38</v>
      </c>
      <c r="N55" s="660">
        <v>2</v>
      </c>
      <c r="O55" s="741">
        <v>1.5</v>
      </c>
      <c r="P55" s="661"/>
      <c r="Q55" s="676">
        <v>0</v>
      </c>
      <c r="R55" s="660"/>
      <c r="S55" s="676">
        <v>0</v>
      </c>
      <c r="T55" s="741"/>
      <c r="U55" s="699">
        <v>0</v>
      </c>
    </row>
    <row r="56" spans="1:21" ht="14.4" customHeight="1" x14ac:dyDescent="0.3">
      <c r="A56" s="659">
        <v>6</v>
      </c>
      <c r="B56" s="660" t="s">
        <v>562</v>
      </c>
      <c r="C56" s="660">
        <v>89301062</v>
      </c>
      <c r="D56" s="739" t="s">
        <v>3410</v>
      </c>
      <c r="E56" s="740" t="s">
        <v>3117</v>
      </c>
      <c r="F56" s="660" t="s">
        <v>3105</v>
      </c>
      <c r="G56" s="660" t="s">
        <v>3242</v>
      </c>
      <c r="H56" s="660" t="s">
        <v>1009</v>
      </c>
      <c r="I56" s="660" t="s">
        <v>3246</v>
      </c>
      <c r="J56" s="660" t="s">
        <v>3244</v>
      </c>
      <c r="K56" s="660" t="s">
        <v>3247</v>
      </c>
      <c r="L56" s="661">
        <v>87.6</v>
      </c>
      <c r="M56" s="661">
        <v>87.6</v>
      </c>
      <c r="N56" s="660">
        <v>1</v>
      </c>
      <c r="O56" s="741">
        <v>1</v>
      </c>
      <c r="P56" s="661"/>
      <c r="Q56" s="676">
        <v>0</v>
      </c>
      <c r="R56" s="660"/>
      <c r="S56" s="676">
        <v>0</v>
      </c>
      <c r="T56" s="741"/>
      <c r="U56" s="699">
        <v>0</v>
      </c>
    </row>
    <row r="57" spans="1:21" ht="14.4" customHeight="1" x14ac:dyDescent="0.3">
      <c r="A57" s="659">
        <v>6</v>
      </c>
      <c r="B57" s="660" t="s">
        <v>562</v>
      </c>
      <c r="C57" s="660">
        <v>89301062</v>
      </c>
      <c r="D57" s="739" t="s">
        <v>3410</v>
      </c>
      <c r="E57" s="740" t="s">
        <v>3117</v>
      </c>
      <c r="F57" s="660" t="s">
        <v>3105</v>
      </c>
      <c r="G57" s="660" t="s">
        <v>3242</v>
      </c>
      <c r="H57" s="660" t="s">
        <v>1009</v>
      </c>
      <c r="I57" s="660" t="s">
        <v>3248</v>
      </c>
      <c r="J57" s="660" t="s">
        <v>3249</v>
      </c>
      <c r="K57" s="660" t="s">
        <v>3250</v>
      </c>
      <c r="L57" s="661">
        <v>87.6</v>
      </c>
      <c r="M57" s="661">
        <v>87.6</v>
      </c>
      <c r="N57" s="660">
        <v>1</v>
      </c>
      <c r="O57" s="741">
        <v>0.5</v>
      </c>
      <c r="P57" s="661"/>
      <c r="Q57" s="676">
        <v>0</v>
      </c>
      <c r="R57" s="660"/>
      <c r="S57" s="676">
        <v>0</v>
      </c>
      <c r="T57" s="741"/>
      <c r="U57" s="699">
        <v>0</v>
      </c>
    </row>
    <row r="58" spans="1:21" ht="14.4" customHeight="1" x14ac:dyDescent="0.3">
      <c r="A58" s="659">
        <v>6</v>
      </c>
      <c r="B58" s="660" t="s">
        <v>562</v>
      </c>
      <c r="C58" s="660">
        <v>89301062</v>
      </c>
      <c r="D58" s="739" t="s">
        <v>3410</v>
      </c>
      <c r="E58" s="740" t="s">
        <v>3117</v>
      </c>
      <c r="F58" s="660" t="s">
        <v>3105</v>
      </c>
      <c r="G58" s="660" t="s">
        <v>3242</v>
      </c>
      <c r="H58" s="660" t="s">
        <v>1009</v>
      </c>
      <c r="I58" s="660" t="s">
        <v>3251</v>
      </c>
      <c r="J58" s="660" t="s">
        <v>3249</v>
      </c>
      <c r="K58" s="660" t="s">
        <v>3017</v>
      </c>
      <c r="L58" s="661">
        <v>62.57</v>
      </c>
      <c r="M58" s="661">
        <v>125.14</v>
      </c>
      <c r="N58" s="660">
        <v>2</v>
      </c>
      <c r="O58" s="741">
        <v>0.5</v>
      </c>
      <c r="P58" s="661">
        <v>125.14</v>
      </c>
      <c r="Q58" s="676">
        <v>1</v>
      </c>
      <c r="R58" s="660">
        <v>2</v>
      </c>
      <c r="S58" s="676">
        <v>1</v>
      </c>
      <c r="T58" s="741">
        <v>0.5</v>
      </c>
      <c r="U58" s="699">
        <v>1</v>
      </c>
    </row>
    <row r="59" spans="1:21" ht="14.4" customHeight="1" x14ac:dyDescent="0.3">
      <c r="A59" s="659">
        <v>6</v>
      </c>
      <c r="B59" s="660" t="s">
        <v>562</v>
      </c>
      <c r="C59" s="660">
        <v>89301062</v>
      </c>
      <c r="D59" s="739" t="s">
        <v>3410</v>
      </c>
      <c r="E59" s="740" t="s">
        <v>3117</v>
      </c>
      <c r="F59" s="660" t="s">
        <v>3105</v>
      </c>
      <c r="G59" s="660" t="s">
        <v>3252</v>
      </c>
      <c r="H59" s="660" t="s">
        <v>563</v>
      </c>
      <c r="I59" s="660" t="s">
        <v>3253</v>
      </c>
      <c r="J59" s="660" t="s">
        <v>1236</v>
      </c>
      <c r="K59" s="660" t="s">
        <v>3254</v>
      </c>
      <c r="L59" s="661">
        <v>313.98</v>
      </c>
      <c r="M59" s="661">
        <v>313.98</v>
      </c>
      <c r="N59" s="660">
        <v>1</v>
      </c>
      <c r="O59" s="741">
        <v>1</v>
      </c>
      <c r="P59" s="661"/>
      <c r="Q59" s="676">
        <v>0</v>
      </c>
      <c r="R59" s="660"/>
      <c r="S59" s="676">
        <v>0</v>
      </c>
      <c r="T59" s="741"/>
      <c r="U59" s="699">
        <v>0</v>
      </c>
    </row>
    <row r="60" spans="1:21" ht="14.4" customHeight="1" x14ac:dyDescent="0.3">
      <c r="A60" s="659">
        <v>6</v>
      </c>
      <c r="B60" s="660" t="s">
        <v>562</v>
      </c>
      <c r="C60" s="660">
        <v>89301062</v>
      </c>
      <c r="D60" s="739" t="s">
        <v>3410</v>
      </c>
      <c r="E60" s="740" t="s">
        <v>3117</v>
      </c>
      <c r="F60" s="660" t="s">
        <v>3105</v>
      </c>
      <c r="G60" s="660" t="s">
        <v>3255</v>
      </c>
      <c r="H60" s="660" t="s">
        <v>563</v>
      </c>
      <c r="I60" s="660" t="s">
        <v>3256</v>
      </c>
      <c r="J60" s="660" t="s">
        <v>3257</v>
      </c>
      <c r="K60" s="660" t="s">
        <v>3258</v>
      </c>
      <c r="L60" s="661">
        <v>0</v>
      </c>
      <c r="M60" s="661">
        <v>0</v>
      </c>
      <c r="N60" s="660">
        <v>2</v>
      </c>
      <c r="O60" s="741">
        <v>0.5</v>
      </c>
      <c r="P60" s="661"/>
      <c r="Q60" s="676"/>
      <c r="R60" s="660"/>
      <c r="S60" s="676">
        <v>0</v>
      </c>
      <c r="T60" s="741"/>
      <c r="U60" s="699">
        <v>0</v>
      </c>
    </row>
    <row r="61" spans="1:21" ht="14.4" customHeight="1" x14ac:dyDescent="0.3">
      <c r="A61" s="659">
        <v>6</v>
      </c>
      <c r="B61" s="660" t="s">
        <v>562</v>
      </c>
      <c r="C61" s="660">
        <v>89301062</v>
      </c>
      <c r="D61" s="739" t="s">
        <v>3410</v>
      </c>
      <c r="E61" s="740" t="s">
        <v>3117</v>
      </c>
      <c r="F61" s="660" t="s">
        <v>3105</v>
      </c>
      <c r="G61" s="660" t="s">
        <v>3255</v>
      </c>
      <c r="H61" s="660" t="s">
        <v>563</v>
      </c>
      <c r="I61" s="660" t="s">
        <v>3259</v>
      </c>
      <c r="J61" s="660" t="s">
        <v>3260</v>
      </c>
      <c r="K61" s="660" t="s">
        <v>3261</v>
      </c>
      <c r="L61" s="661">
        <v>0</v>
      </c>
      <c r="M61" s="661">
        <v>0</v>
      </c>
      <c r="N61" s="660">
        <v>2</v>
      </c>
      <c r="O61" s="741">
        <v>0.5</v>
      </c>
      <c r="P61" s="661"/>
      <c r="Q61" s="676"/>
      <c r="R61" s="660"/>
      <c r="S61" s="676">
        <v>0</v>
      </c>
      <c r="T61" s="741"/>
      <c r="U61" s="699">
        <v>0</v>
      </c>
    </row>
    <row r="62" spans="1:21" ht="14.4" customHeight="1" x14ac:dyDescent="0.3">
      <c r="A62" s="659">
        <v>6</v>
      </c>
      <c r="B62" s="660" t="s">
        <v>562</v>
      </c>
      <c r="C62" s="660">
        <v>89301062</v>
      </c>
      <c r="D62" s="739" t="s">
        <v>3410</v>
      </c>
      <c r="E62" s="740" t="s">
        <v>3117</v>
      </c>
      <c r="F62" s="660" t="s">
        <v>3105</v>
      </c>
      <c r="G62" s="660" t="s">
        <v>3262</v>
      </c>
      <c r="H62" s="660" t="s">
        <v>1009</v>
      </c>
      <c r="I62" s="660" t="s">
        <v>3263</v>
      </c>
      <c r="J62" s="660" t="s">
        <v>3264</v>
      </c>
      <c r="K62" s="660" t="s">
        <v>3265</v>
      </c>
      <c r="L62" s="661">
        <v>130.15</v>
      </c>
      <c r="M62" s="661">
        <v>130.15</v>
      </c>
      <c r="N62" s="660">
        <v>1</v>
      </c>
      <c r="O62" s="741">
        <v>1</v>
      </c>
      <c r="P62" s="661"/>
      <c r="Q62" s="676">
        <v>0</v>
      </c>
      <c r="R62" s="660"/>
      <c r="S62" s="676">
        <v>0</v>
      </c>
      <c r="T62" s="741"/>
      <c r="U62" s="699">
        <v>0</v>
      </c>
    </row>
    <row r="63" spans="1:21" ht="14.4" customHeight="1" x14ac:dyDescent="0.3">
      <c r="A63" s="659">
        <v>6</v>
      </c>
      <c r="B63" s="660" t="s">
        <v>562</v>
      </c>
      <c r="C63" s="660">
        <v>89301062</v>
      </c>
      <c r="D63" s="739" t="s">
        <v>3410</v>
      </c>
      <c r="E63" s="740" t="s">
        <v>3117</v>
      </c>
      <c r="F63" s="660" t="s">
        <v>3105</v>
      </c>
      <c r="G63" s="660" t="s">
        <v>3262</v>
      </c>
      <c r="H63" s="660" t="s">
        <v>1009</v>
      </c>
      <c r="I63" s="660" t="s">
        <v>3266</v>
      </c>
      <c r="J63" s="660" t="s">
        <v>3267</v>
      </c>
      <c r="K63" s="660" t="s">
        <v>3265</v>
      </c>
      <c r="L63" s="661">
        <v>130.15</v>
      </c>
      <c r="M63" s="661">
        <v>130.15</v>
      </c>
      <c r="N63" s="660">
        <v>1</v>
      </c>
      <c r="O63" s="741">
        <v>1</v>
      </c>
      <c r="P63" s="661">
        <v>130.15</v>
      </c>
      <c r="Q63" s="676">
        <v>1</v>
      </c>
      <c r="R63" s="660">
        <v>1</v>
      </c>
      <c r="S63" s="676">
        <v>1</v>
      </c>
      <c r="T63" s="741">
        <v>1</v>
      </c>
      <c r="U63" s="699">
        <v>1</v>
      </c>
    </row>
    <row r="64" spans="1:21" ht="14.4" customHeight="1" x14ac:dyDescent="0.3">
      <c r="A64" s="659">
        <v>6</v>
      </c>
      <c r="B64" s="660" t="s">
        <v>562</v>
      </c>
      <c r="C64" s="660">
        <v>89301062</v>
      </c>
      <c r="D64" s="739" t="s">
        <v>3410</v>
      </c>
      <c r="E64" s="740" t="s">
        <v>3117</v>
      </c>
      <c r="F64" s="660" t="s">
        <v>3105</v>
      </c>
      <c r="G64" s="660" t="s">
        <v>3268</v>
      </c>
      <c r="H64" s="660" t="s">
        <v>563</v>
      </c>
      <c r="I64" s="660" t="s">
        <v>3269</v>
      </c>
      <c r="J64" s="660" t="s">
        <v>3270</v>
      </c>
      <c r="K64" s="660" t="s">
        <v>3271</v>
      </c>
      <c r="L64" s="661">
        <v>25.3</v>
      </c>
      <c r="M64" s="661">
        <v>75.900000000000006</v>
      </c>
      <c r="N64" s="660">
        <v>3</v>
      </c>
      <c r="O64" s="741">
        <v>1</v>
      </c>
      <c r="P64" s="661"/>
      <c r="Q64" s="676">
        <v>0</v>
      </c>
      <c r="R64" s="660"/>
      <c r="S64" s="676">
        <v>0</v>
      </c>
      <c r="T64" s="741"/>
      <c r="U64" s="699">
        <v>0</v>
      </c>
    </row>
    <row r="65" spans="1:21" ht="14.4" customHeight="1" x14ac:dyDescent="0.3">
      <c r="A65" s="659">
        <v>6</v>
      </c>
      <c r="B65" s="660" t="s">
        <v>562</v>
      </c>
      <c r="C65" s="660">
        <v>89301062</v>
      </c>
      <c r="D65" s="739" t="s">
        <v>3410</v>
      </c>
      <c r="E65" s="740" t="s">
        <v>3117</v>
      </c>
      <c r="F65" s="660" t="s">
        <v>3105</v>
      </c>
      <c r="G65" s="660" t="s">
        <v>3272</v>
      </c>
      <c r="H65" s="660" t="s">
        <v>1009</v>
      </c>
      <c r="I65" s="660" t="s">
        <v>3273</v>
      </c>
      <c r="J65" s="660" t="s">
        <v>3274</v>
      </c>
      <c r="K65" s="660" t="s">
        <v>3275</v>
      </c>
      <c r="L65" s="661">
        <v>17.64</v>
      </c>
      <c r="M65" s="661">
        <v>35.28</v>
      </c>
      <c r="N65" s="660">
        <v>2</v>
      </c>
      <c r="O65" s="741">
        <v>1</v>
      </c>
      <c r="P65" s="661">
        <v>35.28</v>
      </c>
      <c r="Q65" s="676">
        <v>1</v>
      </c>
      <c r="R65" s="660">
        <v>2</v>
      </c>
      <c r="S65" s="676">
        <v>1</v>
      </c>
      <c r="T65" s="741">
        <v>1</v>
      </c>
      <c r="U65" s="699">
        <v>1</v>
      </c>
    </row>
    <row r="66" spans="1:21" ht="14.4" customHeight="1" x14ac:dyDescent="0.3">
      <c r="A66" s="659">
        <v>6</v>
      </c>
      <c r="B66" s="660" t="s">
        <v>562</v>
      </c>
      <c r="C66" s="660">
        <v>89301062</v>
      </c>
      <c r="D66" s="739" t="s">
        <v>3410</v>
      </c>
      <c r="E66" s="740" t="s">
        <v>3117</v>
      </c>
      <c r="F66" s="660" t="s">
        <v>3105</v>
      </c>
      <c r="G66" s="660" t="s">
        <v>3276</v>
      </c>
      <c r="H66" s="660" t="s">
        <v>563</v>
      </c>
      <c r="I66" s="660" t="s">
        <v>3277</v>
      </c>
      <c r="J66" s="660" t="s">
        <v>2453</v>
      </c>
      <c r="K66" s="660" t="s">
        <v>2454</v>
      </c>
      <c r="L66" s="661">
        <v>137.33000000000001</v>
      </c>
      <c r="M66" s="661">
        <v>137.33000000000001</v>
      </c>
      <c r="N66" s="660">
        <v>1</v>
      </c>
      <c r="O66" s="741">
        <v>0.5</v>
      </c>
      <c r="P66" s="661"/>
      <c r="Q66" s="676">
        <v>0</v>
      </c>
      <c r="R66" s="660"/>
      <c r="S66" s="676">
        <v>0</v>
      </c>
      <c r="T66" s="741"/>
      <c r="U66" s="699">
        <v>0</v>
      </c>
    </row>
    <row r="67" spans="1:21" ht="14.4" customHeight="1" x14ac:dyDescent="0.3">
      <c r="A67" s="659">
        <v>6</v>
      </c>
      <c r="B67" s="660" t="s">
        <v>562</v>
      </c>
      <c r="C67" s="660">
        <v>89301062</v>
      </c>
      <c r="D67" s="739" t="s">
        <v>3410</v>
      </c>
      <c r="E67" s="740" t="s">
        <v>3117</v>
      </c>
      <c r="F67" s="660" t="s">
        <v>3105</v>
      </c>
      <c r="G67" s="660" t="s">
        <v>3278</v>
      </c>
      <c r="H67" s="660" t="s">
        <v>563</v>
      </c>
      <c r="I67" s="660" t="s">
        <v>3279</v>
      </c>
      <c r="J67" s="660" t="s">
        <v>1252</v>
      </c>
      <c r="K67" s="660" t="s">
        <v>3280</v>
      </c>
      <c r="L67" s="661">
        <v>0</v>
      </c>
      <c r="M67" s="661">
        <v>0</v>
      </c>
      <c r="N67" s="660">
        <v>2</v>
      </c>
      <c r="O67" s="741">
        <v>0.5</v>
      </c>
      <c r="P67" s="661"/>
      <c r="Q67" s="676"/>
      <c r="R67" s="660"/>
      <c r="S67" s="676">
        <v>0</v>
      </c>
      <c r="T67" s="741"/>
      <c r="U67" s="699">
        <v>0</v>
      </c>
    </row>
    <row r="68" spans="1:21" ht="14.4" customHeight="1" x14ac:dyDescent="0.3">
      <c r="A68" s="659">
        <v>6</v>
      </c>
      <c r="B68" s="660" t="s">
        <v>562</v>
      </c>
      <c r="C68" s="660">
        <v>89301062</v>
      </c>
      <c r="D68" s="739" t="s">
        <v>3410</v>
      </c>
      <c r="E68" s="740" t="s">
        <v>3117</v>
      </c>
      <c r="F68" s="660" t="s">
        <v>3105</v>
      </c>
      <c r="G68" s="660" t="s">
        <v>3281</v>
      </c>
      <c r="H68" s="660" t="s">
        <v>563</v>
      </c>
      <c r="I68" s="660" t="s">
        <v>3282</v>
      </c>
      <c r="J68" s="660" t="s">
        <v>3283</v>
      </c>
      <c r="K68" s="660" t="s">
        <v>3284</v>
      </c>
      <c r="L68" s="661">
        <v>228.34</v>
      </c>
      <c r="M68" s="661">
        <v>228.34</v>
      </c>
      <c r="N68" s="660">
        <v>1</v>
      </c>
      <c r="O68" s="741">
        <v>1</v>
      </c>
      <c r="P68" s="661">
        <v>228.34</v>
      </c>
      <c r="Q68" s="676">
        <v>1</v>
      </c>
      <c r="R68" s="660">
        <v>1</v>
      </c>
      <c r="S68" s="676">
        <v>1</v>
      </c>
      <c r="T68" s="741">
        <v>1</v>
      </c>
      <c r="U68" s="699">
        <v>1</v>
      </c>
    </row>
    <row r="69" spans="1:21" ht="14.4" customHeight="1" x14ac:dyDescent="0.3">
      <c r="A69" s="659">
        <v>6</v>
      </c>
      <c r="B69" s="660" t="s">
        <v>562</v>
      </c>
      <c r="C69" s="660">
        <v>89301062</v>
      </c>
      <c r="D69" s="739" t="s">
        <v>3410</v>
      </c>
      <c r="E69" s="740" t="s">
        <v>3117</v>
      </c>
      <c r="F69" s="660" t="s">
        <v>3105</v>
      </c>
      <c r="G69" s="660" t="s">
        <v>3285</v>
      </c>
      <c r="H69" s="660" t="s">
        <v>563</v>
      </c>
      <c r="I69" s="660" t="s">
        <v>3286</v>
      </c>
      <c r="J69" s="660" t="s">
        <v>3287</v>
      </c>
      <c r="K69" s="660" t="s">
        <v>2490</v>
      </c>
      <c r="L69" s="661">
        <v>0</v>
      </c>
      <c r="M69" s="661">
        <v>0</v>
      </c>
      <c r="N69" s="660">
        <v>1</v>
      </c>
      <c r="O69" s="741">
        <v>1</v>
      </c>
      <c r="P69" s="661"/>
      <c r="Q69" s="676"/>
      <c r="R69" s="660"/>
      <c r="S69" s="676">
        <v>0</v>
      </c>
      <c r="T69" s="741"/>
      <c r="U69" s="699">
        <v>0</v>
      </c>
    </row>
    <row r="70" spans="1:21" ht="14.4" customHeight="1" x14ac:dyDescent="0.3">
      <c r="A70" s="659">
        <v>6</v>
      </c>
      <c r="B70" s="660" t="s">
        <v>562</v>
      </c>
      <c r="C70" s="660">
        <v>89301062</v>
      </c>
      <c r="D70" s="739" t="s">
        <v>3410</v>
      </c>
      <c r="E70" s="740" t="s">
        <v>3117</v>
      </c>
      <c r="F70" s="660" t="s">
        <v>3105</v>
      </c>
      <c r="G70" s="660" t="s">
        <v>3285</v>
      </c>
      <c r="H70" s="660" t="s">
        <v>563</v>
      </c>
      <c r="I70" s="660" t="s">
        <v>3288</v>
      </c>
      <c r="J70" s="660" t="s">
        <v>3289</v>
      </c>
      <c r="K70" s="660" t="s">
        <v>3056</v>
      </c>
      <c r="L70" s="661">
        <v>435.3</v>
      </c>
      <c r="M70" s="661">
        <v>435.3</v>
      </c>
      <c r="N70" s="660">
        <v>1</v>
      </c>
      <c r="O70" s="741">
        <v>1</v>
      </c>
      <c r="P70" s="661">
        <v>435.3</v>
      </c>
      <c r="Q70" s="676">
        <v>1</v>
      </c>
      <c r="R70" s="660">
        <v>1</v>
      </c>
      <c r="S70" s="676">
        <v>1</v>
      </c>
      <c r="T70" s="741">
        <v>1</v>
      </c>
      <c r="U70" s="699">
        <v>1</v>
      </c>
    </row>
    <row r="71" spans="1:21" ht="14.4" customHeight="1" x14ac:dyDescent="0.3">
      <c r="A71" s="659">
        <v>6</v>
      </c>
      <c r="B71" s="660" t="s">
        <v>562</v>
      </c>
      <c r="C71" s="660">
        <v>89301062</v>
      </c>
      <c r="D71" s="739" t="s">
        <v>3410</v>
      </c>
      <c r="E71" s="740" t="s">
        <v>3117</v>
      </c>
      <c r="F71" s="660" t="s">
        <v>3105</v>
      </c>
      <c r="G71" s="660" t="s">
        <v>3290</v>
      </c>
      <c r="H71" s="660" t="s">
        <v>1009</v>
      </c>
      <c r="I71" s="660" t="s">
        <v>1084</v>
      </c>
      <c r="J71" s="660" t="s">
        <v>1085</v>
      </c>
      <c r="K71" s="660" t="s">
        <v>2986</v>
      </c>
      <c r="L71" s="661">
        <v>94.8</v>
      </c>
      <c r="M71" s="661">
        <v>94.8</v>
      </c>
      <c r="N71" s="660">
        <v>1</v>
      </c>
      <c r="O71" s="741">
        <v>0.5</v>
      </c>
      <c r="P71" s="661"/>
      <c r="Q71" s="676">
        <v>0</v>
      </c>
      <c r="R71" s="660"/>
      <c r="S71" s="676">
        <v>0</v>
      </c>
      <c r="T71" s="741"/>
      <c r="U71" s="699">
        <v>0</v>
      </c>
    </row>
    <row r="72" spans="1:21" ht="14.4" customHeight="1" x14ac:dyDescent="0.3">
      <c r="A72" s="659">
        <v>6</v>
      </c>
      <c r="B72" s="660" t="s">
        <v>562</v>
      </c>
      <c r="C72" s="660">
        <v>89301062</v>
      </c>
      <c r="D72" s="739" t="s">
        <v>3410</v>
      </c>
      <c r="E72" s="740" t="s">
        <v>3117</v>
      </c>
      <c r="F72" s="660" t="s">
        <v>3105</v>
      </c>
      <c r="G72" s="660" t="s">
        <v>3133</v>
      </c>
      <c r="H72" s="660" t="s">
        <v>563</v>
      </c>
      <c r="I72" s="660" t="s">
        <v>696</v>
      </c>
      <c r="J72" s="660" t="s">
        <v>3134</v>
      </c>
      <c r="K72" s="660" t="s">
        <v>3135</v>
      </c>
      <c r="L72" s="661">
        <v>0</v>
      </c>
      <c r="M72" s="661">
        <v>0</v>
      </c>
      <c r="N72" s="660">
        <v>4</v>
      </c>
      <c r="O72" s="741">
        <v>1</v>
      </c>
      <c r="P72" s="661">
        <v>0</v>
      </c>
      <c r="Q72" s="676"/>
      <c r="R72" s="660">
        <v>4</v>
      </c>
      <c r="S72" s="676">
        <v>1</v>
      </c>
      <c r="T72" s="741">
        <v>1</v>
      </c>
      <c r="U72" s="699">
        <v>1</v>
      </c>
    </row>
    <row r="73" spans="1:21" ht="14.4" customHeight="1" x14ac:dyDescent="0.3">
      <c r="A73" s="659">
        <v>6</v>
      </c>
      <c r="B73" s="660" t="s">
        <v>562</v>
      </c>
      <c r="C73" s="660">
        <v>89301062</v>
      </c>
      <c r="D73" s="739" t="s">
        <v>3410</v>
      </c>
      <c r="E73" s="740" t="s">
        <v>3117</v>
      </c>
      <c r="F73" s="660" t="s">
        <v>3105</v>
      </c>
      <c r="G73" s="660" t="s">
        <v>3291</v>
      </c>
      <c r="H73" s="660" t="s">
        <v>563</v>
      </c>
      <c r="I73" s="660" t="s">
        <v>3292</v>
      </c>
      <c r="J73" s="660" t="s">
        <v>3293</v>
      </c>
      <c r="K73" s="660" t="s">
        <v>3294</v>
      </c>
      <c r="L73" s="661">
        <v>0</v>
      </c>
      <c r="M73" s="661">
        <v>0</v>
      </c>
      <c r="N73" s="660">
        <v>1</v>
      </c>
      <c r="O73" s="741">
        <v>1</v>
      </c>
      <c r="P73" s="661"/>
      <c r="Q73" s="676"/>
      <c r="R73" s="660"/>
      <c r="S73" s="676">
        <v>0</v>
      </c>
      <c r="T73" s="741"/>
      <c r="U73" s="699">
        <v>0</v>
      </c>
    </row>
    <row r="74" spans="1:21" ht="14.4" customHeight="1" x14ac:dyDescent="0.3">
      <c r="A74" s="659">
        <v>6</v>
      </c>
      <c r="B74" s="660" t="s">
        <v>562</v>
      </c>
      <c r="C74" s="660">
        <v>89301062</v>
      </c>
      <c r="D74" s="739" t="s">
        <v>3410</v>
      </c>
      <c r="E74" s="740" t="s">
        <v>3117</v>
      </c>
      <c r="F74" s="660" t="s">
        <v>3105</v>
      </c>
      <c r="G74" s="660" t="s">
        <v>3295</v>
      </c>
      <c r="H74" s="660" t="s">
        <v>563</v>
      </c>
      <c r="I74" s="660" t="s">
        <v>3296</v>
      </c>
      <c r="J74" s="660" t="s">
        <v>3297</v>
      </c>
      <c r="K74" s="660" t="s">
        <v>3298</v>
      </c>
      <c r="L74" s="661">
        <v>78.569999999999993</v>
      </c>
      <c r="M74" s="661">
        <v>157.13999999999999</v>
      </c>
      <c r="N74" s="660">
        <v>2</v>
      </c>
      <c r="O74" s="741">
        <v>0.5</v>
      </c>
      <c r="P74" s="661"/>
      <c r="Q74" s="676">
        <v>0</v>
      </c>
      <c r="R74" s="660"/>
      <c r="S74" s="676">
        <v>0</v>
      </c>
      <c r="T74" s="741"/>
      <c r="U74" s="699">
        <v>0</v>
      </c>
    </row>
    <row r="75" spans="1:21" ht="14.4" customHeight="1" x14ac:dyDescent="0.3">
      <c r="A75" s="659">
        <v>6</v>
      </c>
      <c r="B75" s="660" t="s">
        <v>562</v>
      </c>
      <c r="C75" s="660">
        <v>89301062</v>
      </c>
      <c r="D75" s="739" t="s">
        <v>3410</v>
      </c>
      <c r="E75" s="740" t="s">
        <v>3117</v>
      </c>
      <c r="F75" s="660" t="s">
        <v>3105</v>
      </c>
      <c r="G75" s="660" t="s">
        <v>3299</v>
      </c>
      <c r="H75" s="660" t="s">
        <v>563</v>
      </c>
      <c r="I75" s="660" t="s">
        <v>1992</v>
      </c>
      <c r="J75" s="660" t="s">
        <v>3300</v>
      </c>
      <c r="K75" s="660" t="s">
        <v>2944</v>
      </c>
      <c r="L75" s="661">
        <v>85.49</v>
      </c>
      <c r="M75" s="661">
        <v>256.46999999999997</v>
      </c>
      <c r="N75" s="660">
        <v>3</v>
      </c>
      <c r="O75" s="741">
        <v>1</v>
      </c>
      <c r="P75" s="661">
        <v>256.46999999999997</v>
      </c>
      <c r="Q75" s="676">
        <v>1</v>
      </c>
      <c r="R75" s="660">
        <v>3</v>
      </c>
      <c r="S75" s="676">
        <v>1</v>
      </c>
      <c r="T75" s="741">
        <v>1</v>
      </c>
      <c r="U75" s="699">
        <v>1</v>
      </c>
    </row>
    <row r="76" spans="1:21" ht="14.4" customHeight="1" x14ac:dyDescent="0.3">
      <c r="A76" s="659">
        <v>6</v>
      </c>
      <c r="B76" s="660" t="s">
        <v>562</v>
      </c>
      <c r="C76" s="660">
        <v>89301062</v>
      </c>
      <c r="D76" s="739" t="s">
        <v>3410</v>
      </c>
      <c r="E76" s="740" t="s">
        <v>3117</v>
      </c>
      <c r="F76" s="660" t="s">
        <v>3105</v>
      </c>
      <c r="G76" s="660" t="s">
        <v>3301</v>
      </c>
      <c r="H76" s="660" t="s">
        <v>563</v>
      </c>
      <c r="I76" s="660" t="s">
        <v>3302</v>
      </c>
      <c r="J76" s="660" t="s">
        <v>3303</v>
      </c>
      <c r="K76" s="660" t="s">
        <v>3304</v>
      </c>
      <c r="L76" s="661">
        <v>0</v>
      </c>
      <c r="M76" s="661">
        <v>0</v>
      </c>
      <c r="N76" s="660">
        <v>1</v>
      </c>
      <c r="O76" s="741">
        <v>0.5</v>
      </c>
      <c r="P76" s="661">
        <v>0</v>
      </c>
      <c r="Q76" s="676"/>
      <c r="R76" s="660">
        <v>1</v>
      </c>
      <c r="S76" s="676">
        <v>1</v>
      </c>
      <c r="T76" s="741">
        <v>0.5</v>
      </c>
      <c r="U76" s="699">
        <v>1</v>
      </c>
    </row>
    <row r="77" spans="1:21" ht="14.4" customHeight="1" x14ac:dyDescent="0.3">
      <c r="A77" s="659">
        <v>6</v>
      </c>
      <c r="B77" s="660" t="s">
        <v>562</v>
      </c>
      <c r="C77" s="660">
        <v>89301062</v>
      </c>
      <c r="D77" s="739" t="s">
        <v>3410</v>
      </c>
      <c r="E77" s="740" t="s">
        <v>3117</v>
      </c>
      <c r="F77" s="660" t="s">
        <v>3105</v>
      </c>
      <c r="G77" s="660" t="s">
        <v>3305</v>
      </c>
      <c r="H77" s="660" t="s">
        <v>563</v>
      </c>
      <c r="I77" s="660" t="s">
        <v>3306</v>
      </c>
      <c r="J77" s="660" t="s">
        <v>3307</v>
      </c>
      <c r="K77" s="660" t="s">
        <v>3308</v>
      </c>
      <c r="L77" s="661">
        <v>0</v>
      </c>
      <c r="M77" s="661">
        <v>0</v>
      </c>
      <c r="N77" s="660">
        <v>1</v>
      </c>
      <c r="O77" s="741">
        <v>0.5</v>
      </c>
      <c r="P77" s="661"/>
      <c r="Q77" s="676"/>
      <c r="R77" s="660"/>
      <c r="S77" s="676">
        <v>0</v>
      </c>
      <c r="T77" s="741"/>
      <c r="U77" s="699">
        <v>0</v>
      </c>
    </row>
    <row r="78" spans="1:21" ht="14.4" customHeight="1" x14ac:dyDescent="0.3">
      <c r="A78" s="659">
        <v>6</v>
      </c>
      <c r="B78" s="660" t="s">
        <v>562</v>
      </c>
      <c r="C78" s="660">
        <v>89301062</v>
      </c>
      <c r="D78" s="739" t="s">
        <v>3410</v>
      </c>
      <c r="E78" s="740" t="s">
        <v>3117</v>
      </c>
      <c r="F78" s="660" t="s">
        <v>3105</v>
      </c>
      <c r="G78" s="660" t="s">
        <v>3305</v>
      </c>
      <c r="H78" s="660" t="s">
        <v>563</v>
      </c>
      <c r="I78" s="660" t="s">
        <v>3309</v>
      </c>
      <c r="J78" s="660" t="s">
        <v>3307</v>
      </c>
      <c r="K78" s="660" t="s">
        <v>3310</v>
      </c>
      <c r="L78" s="661">
        <v>0</v>
      </c>
      <c r="M78" s="661">
        <v>0</v>
      </c>
      <c r="N78" s="660">
        <v>1</v>
      </c>
      <c r="O78" s="741">
        <v>0.5</v>
      </c>
      <c r="P78" s="661"/>
      <c r="Q78" s="676"/>
      <c r="R78" s="660"/>
      <c r="S78" s="676">
        <v>0</v>
      </c>
      <c r="T78" s="741"/>
      <c r="U78" s="699">
        <v>0</v>
      </c>
    </row>
    <row r="79" spans="1:21" ht="14.4" customHeight="1" x14ac:dyDescent="0.3">
      <c r="A79" s="659">
        <v>6</v>
      </c>
      <c r="B79" s="660" t="s">
        <v>562</v>
      </c>
      <c r="C79" s="660">
        <v>89301062</v>
      </c>
      <c r="D79" s="739" t="s">
        <v>3410</v>
      </c>
      <c r="E79" s="740" t="s">
        <v>3117</v>
      </c>
      <c r="F79" s="660" t="s">
        <v>3105</v>
      </c>
      <c r="G79" s="660" t="s">
        <v>3305</v>
      </c>
      <c r="H79" s="660" t="s">
        <v>563</v>
      </c>
      <c r="I79" s="660" t="s">
        <v>3311</v>
      </c>
      <c r="J79" s="660" t="s">
        <v>3307</v>
      </c>
      <c r="K79" s="660" t="s">
        <v>3312</v>
      </c>
      <c r="L79" s="661">
        <v>0</v>
      </c>
      <c r="M79" s="661">
        <v>0</v>
      </c>
      <c r="N79" s="660">
        <v>1</v>
      </c>
      <c r="O79" s="741">
        <v>0.5</v>
      </c>
      <c r="P79" s="661"/>
      <c r="Q79" s="676"/>
      <c r="R79" s="660"/>
      <c r="S79" s="676">
        <v>0</v>
      </c>
      <c r="T79" s="741"/>
      <c r="U79" s="699">
        <v>0</v>
      </c>
    </row>
    <row r="80" spans="1:21" ht="14.4" customHeight="1" x14ac:dyDescent="0.3">
      <c r="A80" s="659">
        <v>6</v>
      </c>
      <c r="B80" s="660" t="s">
        <v>562</v>
      </c>
      <c r="C80" s="660">
        <v>89301062</v>
      </c>
      <c r="D80" s="739" t="s">
        <v>3410</v>
      </c>
      <c r="E80" s="740" t="s">
        <v>3117</v>
      </c>
      <c r="F80" s="660" t="s">
        <v>3106</v>
      </c>
      <c r="G80" s="660" t="s">
        <v>3313</v>
      </c>
      <c r="H80" s="660" t="s">
        <v>563</v>
      </c>
      <c r="I80" s="660" t="s">
        <v>3314</v>
      </c>
      <c r="J80" s="660" t="s">
        <v>3315</v>
      </c>
      <c r="K80" s="660" t="s">
        <v>3316</v>
      </c>
      <c r="L80" s="661">
        <v>1668</v>
      </c>
      <c r="M80" s="661">
        <v>1668</v>
      </c>
      <c r="N80" s="660">
        <v>1</v>
      </c>
      <c r="O80" s="741">
        <v>1</v>
      </c>
      <c r="P80" s="661"/>
      <c r="Q80" s="676">
        <v>0</v>
      </c>
      <c r="R80" s="660"/>
      <c r="S80" s="676">
        <v>0</v>
      </c>
      <c r="T80" s="741"/>
      <c r="U80" s="699">
        <v>0</v>
      </c>
    </row>
    <row r="81" spans="1:21" ht="14.4" customHeight="1" x14ac:dyDescent="0.3">
      <c r="A81" s="659">
        <v>6</v>
      </c>
      <c r="B81" s="660" t="s">
        <v>562</v>
      </c>
      <c r="C81" s="660">
        <v>89301062</v>
      </c>
      <c r="D81" s="739" t="s">
        <v>3410</v>
      </c>
      <c r="E81" s="740" t="s">
        <v>3117</v>
      </c>
      <c r="F81" s="660" t="s">
        <v>3106</v>
      </c>
      <c r="G81" s="660" t="s">
        <v>3125</v>
      </c>
      <c r="H81" s="660" t="s">
        <v>563</v>
      </c>
      <c r="I81" s="660" t="s">
        <v>3126</v>
      </c>
      <c r="J81" s="660" t="s">
        <v>3127</v>
      </c>
      <c r="K81" s="660" t="s">
        <v>3128</v>
      </c>
      <c r="L81" s="661">
        <v>864.39</v>
      </c>
      <c r="M81" s="661">
        <v>40626.32999999998</v>
      </c>
      <c r="N81" s="660">
        <v>47</v>
      </c>
      <c r="O81" s="741">
        <v>47</v>
      </c>
      <c r="P81" s="661">
        <v>37168.769999999982</v>
      </c>
      <c r="Q81" s="676">
        <v>0.91489361702127658</v>
      </c>
      <c r="R81" s="660">
        <v>43</v>
      </c>
      <c r="S81" s="676">
        <v>0.91489361702127658</v>
      </c>
      <c r="T81" s="741">
        <v>43</v>
      </c>
      <c r="U81" s="699">
        <v>0.91489361702127658</v>
      </c>
    </row>
    <row r="82" spans="1:21" ht="14.4" customHeight="1" x14ac:dyDescent="0.3">
      <c r="A82" s="659">
        <v>6</v>
      </c>
      <c r="B82" s="660" t="s">
        <v>562</v>
      </c>
      <c r="C82" s="660">
        <v>89301062</v>
      </c>
      <c r="D82" s="739" t="s">
        <v>3410</v>
      </c>
      <c r="E82" s="740" t="s">
        <v>3117</v>
      </c>
      <c r="F82" s="660" t="s">
        <v>3106</v>
      </c>
      <c r="G82" s="660" t="s">
        <v>3125</v>
      </c>
      <c r="H82" s="660" t="s">
        <v>563</v>
      </c>
      <c r="I82" s="660" t="s">
        <v>3138</v>
      </c>
      <c r="J82" s="660" t="s">
        <v>3139</v>
      </c>
      <c r="K82" s="660" t="s">
        <v>3140</v>
      </c>
      <c r="L82" s="661">
        <v>1978.94</v>
      </c>
      <c r="M82" s="661">
        <v>106862.76000000007</v>
      </c>
      <c r="N82" s="660">
        <v>54</v>
      </c>
      <c r="O82" s="741">
        <v>54</v>
      </c>
      <c r="P82" s="661">
        <v>98947.000000000073</v>
      </c>
      <c r="Q82" s="676">
        <v>0.92592592592592604</v>
      </c>
      <c r="R82" s="660">
        <v>50</v>
      </c>
      <c r="S82" s="676">
        <v>0.92592592592592593</v>
      </c>
      <c r="T82" s="741">
        <v>50</v>
      </c>
      <c r="U82" s="699">
        <v>0.92592592592592593</v>
      </c>
    </row>
    <row r="83" spans="1:21" ht="14.4" customHeight="1" x14ac:dyDescent="0.3">
      <c r="A83" s="659">
        <v>6</v>
      </c>
      <c r="B83" s="660" t="s">
        <v>562</v>
      </c>
      <c r="C83" s="660">
        <v>89301062</v>
      </c>
      <c r="D83" s="739" t="s">
        <v>3410</v>
      </c>
      <c r="E83" s="740" t="s">
        <v>3117</v>
      </c>
      <c r="F83" s="660" t="s">
        <v>3106</v>
      </c>
      <c r="G83" s="660" t="s">
        <v>3125</v>
      </c>
      <c r="H83" s="660" t="s">
        <v>563</v>
      </c>
      <c r="I83" s="660" t="s">
        <v>3187</v>
      </c>
      <c r="J83" s="660" t="s">
        <v>3188</v>
      </c>
      <c r="K83" s="660" t="s">
        <v>3189</v>
      </c>
      <c r="L83" s="661">
        <v>700</v>
      </c>
      <c r="M83" s="661">
        <v>1400</v>
      </c>
      <c r="N83" s="660">
        <v>2</v>
      </c>
      <c r="O83" s="741">
        <v>2</v>
      </c>
      <c r="P83" s="661">
        <v>1400</v>
      </c>
      <c r="Q83" s="676">
        <v>1</v>
      </c>
      <c r="R83" s="660">
        <v>2</v>
      </c>
      <c r="S83" s="676">
        <v>1</v>
      </c>
      <c r="T83" s="741">
        <v>2</v>
      </c>
      <c r="U83" s="699">
        <v>1</v>
      </c>
    </row>
    <row r="84" spans="1:21" ht="14.4" customHeight="1" x14ac:dyDescent="0.3">
      <c r="A84" s="659">
        <v>6</v>
      </c>
      <c r="B84" s="660" t="s">
        <v>562</v>
      </c>
      <c r="C84" s="660">
        <v>89301062</v>
      </c>
      <c r="D84" s="739" t="s">
        <v>3410</v>
      </c>
      <c r="E84" s="740" t="s">
        <v>3117</v>
      </c>
      <c r="F84" s="660" t="s">
        <v>3106</v>
      </c>
      <c r="G84" s="660" t="s">
        <v>3125</v>
      </c>
      <c r="H84" s="660" t="s">
        <v>563</v>
      </c>
      <c r="I84" s="660" t="s">
        <v>3317</v>
      </c>
      <c r="J84" s="660" t="s">
        <v>3318</v>
      </c>
      <c r="K84" s="660"/>
      <c r="L84" s="661">
        <v>200</v>
      </c>
      <c r="M84" s="661">
        <v>200</v>
      </c>
      <c r="N84" s="660">
        <v>1</v>
      </c>
      <c r="O84" s="741">
        <v>1</v>
      </c>
      <c r="P84" s="661">
        <v>200</v>
      </c>
      <c r="Q84" s="676">
        <v>1</v>
      </c>
      <c r="R84" s="660">
        <v>1</v>
      </c>
      <c r="S84" s="676">
        <v>1</v>
      </c>
      <c r="T84" s="741">
        <v>1</v>
      </c>
      <c r="U84" s="699">
        <v>1</v>
      </c>
    </row>
    <row r="85" spans="1:21" ht="14.4" customHeight="1" x14ac:dyDescent="0.3">
      <c r="A85" s="659">
        <v>6</v>
      </c>
      <c r="B85" s="660" t="s">
        <v>562</v>
      </c>
      <c r="C85" s="660">
        <v>89301062</v>
      </c>
      <c r="D85" s="739" t="s">
        <v>3410</v>
      </c>
      <c r="E85" s="740" t="s">
        <v>3117</v>
      </c>
      <c r="F85" s="660" t="s">
        <v>3106</v>
      </c>
      <c r="G85" s="660" t="s">
        <v>3125</v>
      </c>
      <c r="H85" s="660" t="s">
        <v>563</v>
      </c>
      <c r="I85" s="660" t="s">
        <v>3319</v>
      </c>
      <c r="J85" s="660" t="s">
        <v>3320</v>
      </c>
      <c r="K85" s="660" t="s">
        <v>3321</v>
      </c>
      <c r="L85" s="661">
        <v>700</v>
      </c>
      <c r="M85" s="661">
        <v>700</v>
      </c>
      <c r="N85" s="660">
        <v>1</v>
      </c>
      <c r="O85" s="741">
        <v>1</v>
      </c>
      <c r="P85" s="661">
        <v>700</v>
      </c>
      <c r="Q85" s="676">
        <v>1</v>
      </c>
      <c r="R85" s="660">
        <v>1</v>
      </c>
      <c r="S85" s="676">
        <v>1</v>
      </c>
      <c r="T85" s="741">
        <v>1</v>
      </c>
      <c r="U85" s="699">
        <v>1</v>
      </c>
    </row>
    <row r="86" spans="1:21" ht="14.4" customHeight="1" x14ac:dyDescent="0.3">
      <c r="A86" s="659">
        <v>6</v>
      </c>
      <c r="B86" s="660" t="s">
        <v>562</v>
      </c>
      <c r="C86" s="660">
        <v>89301062</v>
      </c>
      <c r="D86" s="739" t="s">
        <v>3410</v>
      </c>
      <c r="E86" s="740" t="s">
        <v>3117</v>
      </c>
      <c r="F86" s="660" t="s">
        <v>3106</v>
      </c>
      <c r="G86" s="660" t="s">
        <v>3190</v>
      </c>
      <c r="H86" s="660" t="s">
        <v>563</v>
      </c>
      <c r="I86" s="660" t="s">
        <v>3322</v>
      </c>
      <c r="J86" s="660" t="s">
        <v>3323</v>
      </c>
      <c r="K86" s="660" t="s">
        <v>3324</v>
      </c>
      <c r="L86" s="661">
        <v>0</v>
      </c>
      <c r="M86" s="661">
        <v>0</v>
      </c>
      <c r="N86" s="660">
        <v>6</v>
      </c>
      <c r="O86" s="741">
        <v>6</v>
      </c>
      <c r="P86" s="661"/>
      <c r="Q86" s="676"/>
      <c r="R86" s="660"/>
      <c r="S86" s="676">
        <v>0</v>
      </c>
      <c r="T86" s="741"/>
      <c r="U86" s="699">
        <v>0</v>
      </c>
    </row>
    <row r="87" spans="1:21" ht="14.4" customHeight="1" x14ac:dyDescent="0.3">
      <c r="A87" s="659">
        <v>6</v>
      </c>
      <c r="B87" s="660" t="s">
        <v>562</v>
      </c>
      <c r="C87" s="660">
        <v>89301062</v>
      </c>
      <c r="D87" s="739" t="s">
        <v>3410</v>
      </c>
      <c r="E87" s="740" t="s">
        <v>3118</v>
      </c>
      <c r="F87" s="660" t="s">
        <v>3105</v>
      </c>
      <c r="G87" s="660" t="s">
        <v>3141</v>
      </c>
      <c r="H87" s="660" t="s">
        <v>563</v>
      </c>
      <c r="I87" s="660" t="s">
        <v>3142</v>
      </c>
      <c r="J87" s="660" t="s">
        <v>882</v>
      </c>
      <c r="K87" s="660" t="s">
        <v>1739</v>
      </c>
      <c r="L87" s="661">
        <v>0</v>
      </c>
      <c r="M87" s="661">
        <v>0</v>
      </c>
      <c r="N87" s="660">
        <v>1</v>
      </c>
      <c r="O87" s="741">
        <v>1</v>
      </c>
      <c r="P87" s="661"/>
      <c r="Q87" s="676"/>
      <c r="R87" s="660"/>
      <c r="S87" s="676">
        <v>0</v>
      </c>
      <c r="T87" s="741"/>
      <c r="U87" s="699">
        <v>0</v>
      </c>
    </row>
    <row r="88" spans="1:21" ht="14.4" customHeight="1" x14ac:dyDescent="0.3">
      <c r="A88" s="659">
        <v>6</v>
      </c>
      <c r="B88" s="660" t="s">
        <v>562</v>
      </c>
      <c r="C88" s="660">
        <v>89301062</v>
      </c>
      <c r="D88" s="739" t="s">
        <v>3410</v>
      </c>
      <c r="E88" s="740" t="s">
        <v>3118</v>
      </c>
      <c r="F88" s="660" t="s">
        <v>3105</v>
      </c>
      <c r="G88" s="660" t="s">
        <v>3143</v>
      </c>
      <c r="H88" s="660" t="s">
        <v>563</v>
      </c>
      <c r="I88" s="660" t="s">
        <v>1314</v>
      </c>
      <c r="J88" s="660" t="s">
        <v>1315</v>
      </c>
      <c r="K88" s="660" t="s">
        <v>3144</v>
      </c>
      <c r="L88" s="661">
        <v>163.9</v>
      </c>
      <c r="M88" s="661">
        <v>1311.2</v>
      </c>
      <c r="N88" s="660">
        <v>8</v>
      </c>
      <c r="O88" s="741">
        <v>3</v>
      </c>
      <c r="P88" s="661">
        <v>491.70000000000005</v>
      </c>
      <c r="Q88" s="676">
        <v>0.375</v>
      </c>
      <c r="R88" s="660">
        <v>3</v>
      </c>
      <c r="S88" s="676">
        <v>0.375</v>
      </c>
      <c r="T88" s="741">
        <v>1</v>
      </c>
      <c r="U88" s="699">
        <v>0.33333333333333331</v>
      </c>
    </row>
    <row r="89" spans="1:21" ht="14.4" customHeight="1" x14ac:dyDescent="0.3">
      <c r="A89" s="659">
        <v>6</v>
      </c>
      <c r="B89" s="660" t="s">
        <v>562</v>
      </c>
      <c r="C89" s="660">
        <v>89301062</v>
      </c>
      <c r="D89" s="739" t="s">
        <v>3410</v>
      </c>
      <c r="E89" s="740" t="s">
        <v>3118</v>
      </c>
      <c r="F89" s="660" t="s">
        <v>3105</v>
      </c>
      <c r="G89" s="660" t="s">
        <v>3325</v>
      </c>
      <c r="H89" s="660" t="s">
        <v>563</v>
      </c>
      <c r="I89" s="660" t="s">
        <v>772</v>
      </c>
      <c r="J89" s="660" t="s">
        <v>773</v>
      </c>
      <c r="K89" s="660" t="s">
        <v>3326</v>
      </c>
      <c r="L89" s="661">
        <v>0</v>
      </c>
      <c r="M89" s="661">
        <v>0</v>
      </c>
      <c r="N89" s="660">
        <v>1</v>
      </c>
      <c r="O89" s="741">
        <v>1</v>
      </c>
      <c r="P89" s="661">
        <v>0</v>
      </c>
      <c r="Q89" s="676"/>
      <c r="R89" s="660">
        <v>1</v>
      </c>
      <c r="S89" s="676">
        <v>1</v>
      </c>
      <c r="T89" s="741">
        <v>1</v>
      </c>
      <c r="U89" s="699">
        <v>1</v>
      </c>
    </row>
    <row r="90" spans="1:21" ht="14.4" customHeight="1" x14ac:dyDescent="0.3">
      <c r="A90" s="659">
        <v>6</v>
      </c>
      <c r="B90" s="660" t="s">
        <v>562</v>
      </c>
      <c r="C90" s="660">
        <v>89301062</v>
      </c>
      <c r="D90" s="739" t="s">
        <v>3410</v>
      </c>
      <c r="E90" s="740" t="s">
        <v>3118</v>
      </c>
      <c r="F90" s="660" t="s">
        <v>3105</v>
      </c>
      <c r="G90" s="660" t="s">
        <v>3327</v>
      </c>
      <c r="H90" s="660" t="s">
        <v>563</v>
      </c>
      <c r="I90" s="660" t="s">
        <v>960</v>
      </c>
      <c r="J90" s="660" t="s">
        <v>961</v>
      </c>
      <c r="K90" s="660" t="s">
        <v>3328</v>
      </c>
      <c r="L90" s="661">
        <v>0</v>
      </c>
      <c r="M90" s="661">
        <v>0</v>
      </c>
      <c r="N90" s="660">
        <v>2</v>
      </c>
      <c r="O90" s="741">
        <v>0.5</v>
      </c>
      <c r="P90" s="661"/>
      <c r="Q90" s="676"/>
      <c r="R90" s="660"/>
      <c r="S90" s="676">
        <v>0</v>
      </c>
      <c r="T90" s="741"/>
      <c r="U90" s="699">
        <v>0</v>
      </c>
    </row>
    <row r="91" spans="1:21" ht="14.4" customHeight="1" x14ac:dyDescent="0.3">
      <c r="A91" s="659">
        <v>6</v>
      </c>
      <c r="B91" s="660" t="s">
        <v>562</v>
      </c>
      <c r="C91" s="660">
        <v>89301062</v>
      </c>
      <c r="D91" s="739" t="s">
        <v>3410</v>
      </c>
      <c r="E91" s="740" t="s">
        <v>3118</v>
      </c>
      <c r="F91" s="660" t="s">
        <v>3105</v>
      </c>
      <c r="G91" s="660" t="s">
        <v>3329</v>
      </c>
      <c r="H91" s="660" t="s">
        <v>1009</v>
      </c>
      <c r="I91" s="660" t="s">
        <v>1104</v>
      </c>
      <c r="J91" s="660" t="s">
        <v>1105</v>
      </c>
      <c r="K91" s="660" t="s">
        <v>1106</v>
      </c>
      <c r="L91" s="661">
        <v>468.96</v>
      </c>
      <c r="M91" s="661">
        <v>468.96</v>
      </c>
      <c r="N91" s="660">
        <v>1</v>
      </c>
      <c r="O91" s="741">
        <v>1</v>
      </c>
      <c r="P91" s="661">
        <v>468.96</v>
      </c>
      <c r="Q91" s="676">
        <v>1</v>
      </c>
      <c r="R91" s="660">
        <v>1</v>
      </c>
      <c r="S91" s="676">
        <v>1</v>
      </c>
      <c r="T91" s="741">
        <v>1</v>
      </c>
      <c r="U91" s="699">
        <v>1</v>
      </c>
    </row>
    <row r="92" spans="1:21" ht="14.4" customHeight="1" x14ac:dyDescent="0.3">
      <c r="A92" s="659">
        <v>6</v>
      </c>
      <c r="B92" s="660" t="s">
        <v>562</v>
      </c>
      <c r="C92" s="660">
        <v>89301062</v>
      </c>
      <c r="D92" s="739" t="s">
        <v>3410</v>
      </c>
      <c r="E92" s="740" t="s">
        <v>3118</v>
      </c>
      <c r="F92" s="660" t="s">
        <v>3105</v>
      </c>
      <c r="G92" s="660" t="s">
        <v>3290</v>
      </c>
      <c r="H92" s="660" t="s">
        <v>1009</v>
      </c>
      <c r="I92" s="660" t="s">
        <v>1084</v>
      </c>
      <c r="J92" s="660" t="s">
        <v>1085</v>
      </c>
      <c r="K92" s="660" t="s">
        <v>2986</v>
      </c>
      <c r="L92" s="661">
        <v>94.8</v>
      </c>
      <c r="M92" s="661">
        <v>94.8</v>
      </c>
      <c r="N92" s="660">
        <v>1</v>
      </c>
      <c r="O92" s="741">
        <v>1</v>
      </c>
      <c r="P92" s="661"/>
      <c r="Q92" s="676">
        <v>0</v>
      </c>
      <c r="R92" s="660"/>
      <c r="S92" s="676">
        <v>0</v>
      </c>
      <c r="T92" s="741"/>
      <c r="U92" s="699">
        <v>0</v>
      </c>
    </row>
    <row r="93" spans="1:21" ht="14.4" customHeight="1" x14ac:dyDescent="0.3">
      <c r="A93" s="659">
        <v>6</v>
      </c>
      <c r="B93" s="660" t="s">
        <v>562</v>
      </c>
      <c r="C93" s="660">
        <v>89301062</v>
      </c>
      <c r="D93" s="739" t="s">
        <v>3410</v>
      </c>
      <c r="E93" s="740" t="s">
        <v>3118</v>
      </c>
      <c r="F93" s="660" t="s">
        <v>3105</v>
      </c>
      <c r="G93" s="660" t="s">
        <v>3133</v>
      </c>
      <c r="H93" s="660" t="s">
        <v>563</v>
      </c>
      <c r="I93" s="660" t="s">
        <v>696</v>
      </c>
      <c r="J93" s="660" t="s">
        <v>3134</v>
      </c>
      <c r="K93" s="660" t="s">
        <v>3135</v>
      </c>
      <c r="L93" s="661">
        <v>0</v>
      </c>
      <c r="M93" s="661">
        <v>0</v>
      </c>
      <c r="N93" s="660">
        <v>2</v>
      </c>
      <c r="O93" s="741">
        <v>0.5</v>
      </c>
      <c r="P93" s="661"/>
      <c r="Q93" s="676"/>
      <c r="R93" s="660"/>
      <c r="S93" s="676">
        <v>0</v>
      </c>
      <c r="T93" s="741"/>
      <c r="U93" s="699">
        <v>0</v>
      </c>
    </row>
    <row r="94" spans="1:21" ht="14.4" customHeight="1" x14ac:dyDescent="0.3">
      <c r="A94" s="659">
        <v>6</v>
      </c>
      <c r="B94" s="660" t="s">
        <v>562</v>
      </c>
      <c r="C94" s="660">
        <v>89301062</v>
      </c>
      <c r="D94" s="739" t="s">
        <v>3410</v>
      </c>
      <c r="E94" s="740" t="s">
        <v>3118</v>
      </c>
      <c r="F94" s="660" t="s">
        <v>3105</v>
      </c>
      <c r="G94" s="660" t="s">
        <v>3330</v>
      </c>
      <c r="H94" s="660" t="s">
        <v>563</v>
      </c>
      <c r="I94" s="660" t="s">
        <v>3331</v>
      </c>
      <c r="J94" s="660" t="s">
        <v>3332</v>
      </c>
      <c r="K94" s="660" t="s">
        <v>3333</v>
      </c>
      <c r="L94" s="661">
        <v>209.79</v>
      </c>
      <c r="M94" s="661">
        <v>209.79</v>
      </c>
      <c r="N94" s="660">
        <v>1</v>
      </c>
      <c r="O94" s="741">
        <v>1</v>
      </c>
      <c r="P94" s="661"/>
      <c r="Q94" s="676">
        <v>0</v>
      </c>
      <c r="R94" s="660"/>
      <c r="S94" s="676">
        <v>0</v>
      </c>
      <c r="T94" s="741"/>
      <c r="U94" s="699">
        <v>0</v>
      </c>
    </row>
    <row r="95" spans="1:21" ht="14.4" customHeight="1" x14ac:dyDescent="0.3">
      <c r="A95" s="659">
        <v>6</v>
      </c>
      <c r="B95" s="660" t="s">
        <v>562</v>
      </c>
      <c r="C95" s="660">
        <v>89301062</v>
      </c>
      <c r="D95" s="739" t="s">
        <v>3410</v>
      </c>
      <c r="E95" s="740" t="s">
        <v>3118</v>
      </c>
      <c r="F95" s="660" t="s">
        <v>3105</v>
      </c>
      <c r="G95" s="660" t="s">
        <v>3136</v>
      </c>
      <c r="H95" s="660" t="s">
        <v>563</v>
      </c>
      <c r="I95" s="660" t="s">
        <v>1139</v>
      </c>
      <c r="J95" s="660" t="s">
        <v>1140</v>
      </c>
      <c r="K95" s="660" t="s">
        <v>3137</v>
      </c>
      <c r="L95" s="661">
        <v>194.73</v>
      </c>
      <c r="M95" s="661">
        <v>2142.0299999999997</v>
      </c>
      <c r="N95" s="660">
        <v>11</v>
      </c>
      <c r="O95" s="741">
        <v>1</v>
      </c>
      <c r="P95" s="661"/>
      <c r="Q95" s="676">
        <v>0</v>
      </c>
      <c r="R95" s="660"/>
      <c r="S95" s="676">
        <v>0</v>
      </c>
      <c r="T95" s="741"/>
      <c r="U95" s="699">
        <v>0</v>
      </c>
    </row>
    <row r="96" spans="1:21" ht="14.4" customHeight="1" x14ac:dyDescent="0.3">
      <c r="A96" s="659">
        <v>6</v>
      </c>
      <c r="B96" s="660" t="s">
        <v>562</v>
      </c>
      <c r="C96" s="660">
        <v>89301062</v>
      </c>
      <c r="D96" s="739" t="s">
        <v>3410</v>
      </c>
      <c r="E96" s="740" t="s">
        <v>3118</v>
      </c>
      <c r="F96" s="660" t="s">
        <v>3105</v>
      </c>
      <c r="G96" s="660" t="s">
        <v>3334</v>
      </c>
      <c r="H96" s="660" t="s">
        <v>563</v>
      </c>
      <c r="I96" s="660" t="s">
        <v>3335</v>
      </c>
      <c r="J96" s="660" t="s">
        <v>3336</v>
      </c>
      <c r="K96" s="660" t="s">
        <v>1072</v>
      </c>
      <c r="L96" s="661">
        <v>78.64</v>
      </c>
      <c r="M96" s="661">
        <v>157.28</v>
      </c>
      <c r="N96" s="660">
        <v>2</v>
      </c>
      <c r="O96" s="741">
        <v>1</v>
      </c>
      <c r="P96" s="661">
        <v>157.28</v>
      </c>
      <c r="Q96" s="676">
        <v>1</v>
      </c>
      <c r="R96" s="660">
        <v>2</v>
      </c>
      <c r="S96" s="676">
        <v>1</v>
      </c>
      <c r="T96" s="741">
        <v>1</v>
      </c>
      <c r="U96" s="699">
        <v>1</v>
      </c>
    </row>
    <row r="97" spans="1:21" ht="14.4" customHeight="1" x14ac:dyDescent="0.3">
      <c r="A97" s="659">
        <v>6</v>
      </c>
      <c r="B97" s="660" t="s">
        <v>562</v>
      </c>
      <c r="C97" s="660">
        <v>89301062</v>
      </c>
      <c r="D97" s="739" t="s">
        <v>3410</v>
      </c>
      <c r="E97" s="740" t="s">
        <v>3118</v>
      </c>
      <c r="F97" s="660" t="s">
        <v>3106</v>
      </c>
      <c r="G97" s="660" t="s">
        <v>3173</v>
      </c>
      <c r="H97" s="660" t="s">
        <v>563</v>
      </c>
      <c r="I97" s="660" t="s">
        <v>3179</v>
      </c>
      <c r="J97" s="660" t="s">
        <v>3177</v>
      </c>
      <c r="K97" s="660" t="s">
        <v>3180</v>
      </c>
      <c r="L97" s="661">
        <v>410</v>
      </c>
      <c r="M97" s="661">
        <v>410</v>
      </c>
      <c r="N97" s="660">
        <v>1</v>
      </c>
      <c r="O97" s="741">
        <v>1</v>
      </c>
      <c r="P97" s="661">
        <v>410</v>
      </c>
      <c r="Q97" s="676">
        <v>1</v>
      </c>
      <c r="R97" s="660">
        <v>1</v>
      </c>
      <c r="S97" s="676">
        <v>1</v>
      </c>
      <c r="T97" s="741">
        <v>1</v>
      </c>
      <c r="U97" s="699">
        <v>1</v>
      </c>
    </row>
    <row r="98" spans="1:21" ht="14.4" customHeight="1" x14ac:dyDescent="0.3">
      <c r="A98" s="659">
        <v>6</v>
      </c>
      <c r="B98" s="660" t="s">
        <v>562</v>
      </c>
      <c r="C98" s="660">
        <v>89301062</v>
      </c>
      <c r="D98" s="739" t="s">
        <v>3410</v>
      </c>
      <c r="E98" s="740" t="s">
        <v>3118</v>
      </c>
      <c r="F98" s="660" t="s">
        <v>3106</v>
      </c>
      <c r="G98" s="660" t="s">
        <v>3125</v>
      </c>
      <c r="H98" s="660" t="s">
        <v>563</v>
      </c>
      <c r="I98" s="660" t="s">
        <v>3126</v>
      </c>
      <c r="J98" s="660" t="s">
        <v>3127</v>
      </c>
      <c r="K98" s="660" t="s">
        <v>3128</v>
      </c>
      <c r="L98" s="661">
        <v>864.39</v>
      </c>
      <c r="M98" s="661">
        <v>3457.56</v>
      </c>
      <c r="N98" s="660">
        <v>4</v>
      </c>
      <c r="O98" s="741">
        <v>4</v>
      </c>
      <c r="P98" s="661">
        <v>3457.56</v>
      </c>
      <c r="Q98" s="676">
        <v>1</v>
      </c>
      <c r="R98" s="660">
        <v>4</v>
      </c>
      <c r="S98" s="676">
        <v>1</v>
      </c>
      <c r="T98" s="741">
        <v>4</v>
      </c>
      <c r="U98" s="699">
        <v>1</v>
      </c>
    </row>
    <row r="99" spans="1:21" ht="14.4" customHeight="1" x14ac:dyDescent="0.3">
      <c r="A99" s="659">
        <v>6</v>
      </c>
      <c r="B99" s="660" t="s">
        <v>562</v>
      </c>
      <c r="C99" s="660">
        <v>89301062</v>
      </c>
      <c r="D99" s="739" t="s">
        <v>3410</v>
      </c>
      <c r="E99" s="740" t="s">
        <v>3118</v>
      </c>
      <c r="F99" s="660" t="s">
        <v>3106</v>
      </c>
      <c r="G99" s="660" t="s">
        <v>3125</v>
      </c>
      <c r="H99" s="660" t="s">
        <v>563</v>
      </c>
      <c r="I99" s="660" t="s">
        <v>3138</v>
      </c>
      <c r="J99" s="660" t="s">
        <v>3139</v>
      </c>
      <c r="K99" s="660" t="s">
        <v>3140</v>
      </c>
      <c r="L99" s="661">
        <v>1978.94</v>
      </c>
      <c r="M99" s="661">
        <v>51452.44000000001</v>
      </c>
      <c r="N99" s="660">
        <v>26</v>
      </c>
      <c r="O99" s="741">
        <v>26</v>
      </c>
      <c r="P99" s="661">
        <v>43536.680000000008</v>
      </c>
      <c r="Q99" s="676">
        <v>0.84615384615384615</v>
      </c>
      <c r="R99" s="660">
        <v>22</v>
      </c>
      <c r="S99" s="676">
        <v>0.84615384615384615</v>
      </c>
      <c r="T99" s="741">
        <v>22</v>
      </c>
      <c r="U99" s="699">
        <v>0.84615384615384615</v>
      </c>
    </row>
    <row r="100" spans="1:21" ht="14.4" customHeight="1" x14ac:dyDescent="0.3">
      <c r="A100" s="659">
        <v>6</v>
      </c>
      <c r="B100" s="660" t="s">
        <v>562</v>
      </c>
      <c r="C100" s="660">
        <v>89301062</v>
      </c>
      <c r="D100" s="739" t="s">
        <v>3410</v>
      </c>
      <c r="E100" s="740" t="s">
        <v>3119</v>
      </c>
      <c r="F100" s="660" t="s">
        <v>3105</v>
      </c>
      <c r="G100" s="660" t="s">
        <v>3198</v>
      </c>
      <c r="H100" s="660" t="s">
        <v>563</v>
      </c>
      <c r="I100" s="660" t="s">
        <v>3337</v>
      </c>
      <c r="J100" s="660" t="s">
        <v>3200</v>
      </c>
      <c r="K100" s="660" t="s">
        <v>3338</v>
      </c>
      <c r="L100" s="661">
        <v>0</v>
      </c>
      <c r="M100" s="661">
        <v>0</v>
      </c>
      <c r="N100" s="660">
        <v>1</v>
      </c>
      <c r="O100" s="741">
        <v>1</v>
      </c>
      <c r="P100" s="661">
        <v>0</v>
      </c>
      <c r="Q100" s="676"/>
      <c r="R100" s="660">
        <v>1</v>
      </c>
      <c r="S100" s="676">
        <v>1</v>
      </c>
      <c r="T100" s="741">
        <v>1</v>
      </c>
      <c r="U100" s="699">
        <v>1</v>
      </c>
    </row>
    <row r="101" spans="1:21" ht="14.4" customHeight="1" x14ac:dyDescent="0.3">
      <c r="A101" s="659">
        <v>6</v>
      </c>
      <c r="B101" s="660" t="s">
        <v>562</v>
      </c>
      <c r="C101" s="660">
        <v>89301062</v>
      </c>
      <c r="D101" s="739" t="s">
        <v>3410</v>
      </c>
      <c r="E101" s="740" t="s">
        <v>3119</v>
      </c>
      <c r="F101" s="660" t="s">
        <v>3105</v>
      </c>
      <c r="G101" s="660" t="s">
        <v>3339</v>
      </c>
      <c r="H101" s="660" t="s">
        <v>563</v>
      </c>
      <c r="I101" s="660" t="s">
        <v>1819</v>
      </c>
      <c r="J101" s="660" t="s">
        <v>1820</v>
      </c>
      <c r="K101" s="660" t="s">
        <v>3340</v>
      </c>
      <c r="L101" s="661">
        <v>83.09</v>
      </c>
      <c r="M101" s="661">
        <v>249.27</v>
      </c>
      <c r="N101" s="660">
        <v>3</v>
      </c>
      <c r="O101" s="741"/>
      <c r="P101" s="661"/>
      <c r="Q101" s="676">
        <v>0</v>
      </c>
      <c r="R101" s="660"/>
      <c r="S101" s="676">
        <v>0</v>
      </c>
      <c r="T101" s="741"/>
      <c r="U101" s="699"/>
    </row>
    <row r="102" spans="1:21" ht="14.4" customHeight="1" x14ac:dyDescent="0.3">
      <c r="A102" s="659">
        <v>6</v>
      </c>
      <c r="B102" s="660" t="s">
        <v>562</v>
      </c>
      <c r="C102" s="660">
        <v>89301062</v>
      </c>
      <c r="D102" s="739" t="s">
        <v>3410</v>
      </c>
      <c r="E102" s="740" t="s">
        <v>3119</v>
      </c>
      <c r="F102" s="660" t="s">
        <v>3105</v>
      </c>
      <c r="G102" s="660" t="s">
        <v>3341</v>
      </c>
      <c r="H102" s="660" t="s">
        <v>563</v>
      </c>
      <c r="I102" s="660" t="s">
        <v>3342</v>
      </c>
      <c r="J102" s="660" t="s">
        <v>3343</v>
      </c>
      <c r="K102" s="660" t="s">
        <v>3344</v>
      </c>
      <c r="L102" s="661">
        <v>0</v>
      </c>
      <c r="M102" s="661">
        <v>0</v>
      </c>
      <c r="N102" s="660">
        <v>1</v>
      </c>
      <c r="O102" s="741">
        <v>1</v>
      </c>
      <c r="P102" s="661">
        <v>0</v>
      </c>
      <c r="Q102" s="676"/>
      <c r="R102" s="660">
        <v>1</v>
      </c>
      <c r="S102" s="676">
        <v>1</v>
      </c>
      <c r="T102" s="741">
        <v>1</v>
      </c>
      <c r="U102" s="699">
        <v>1</v>
      </c>
    </row>
    <row r="103" spans="1:21" ht="14.4" customHeight="1" x14ac:dyDescent="0.3">
      <c r="A103" s="659">
        <v>6</v>
      </c>
      <c r="B103" s="660" t="s">
        <v>562</v>
      </c>
      <c r="C103" s="660">
        <v>89301062</v>
      </c>
      <c r="D103" s="739" t="s">
        <v>3410</v>
      </c>
      <c r="E103" s="740" t="s">
        <v>3119</v>
      </c>
      <c r="F103" s="660" t="s">
        <v>3105</v>
      </c>
      <c r="G103" s="660" t="s">
        <v>3345</v>
      </c>
      <c r="H103" s="660" t="s">
        <v>563</v>
      </c>
      <c r="I103" s="660" t="s">
        <v>3346</v>
      </c>
      <c r="J103" s="660" t="s">
        <v>3347</v>
      </c>
      <c r="K103" s="660" t="s">
        <v>3348</v>
      </c>
      <c r="L103" s="661">
        <v>35.75</v>
      </c>
      <c r="M103" s="661">
        <v>143</v>
      </c>
      <c r="N103" s="660">
        <v>4</v>
      </c>
      <c r="O103" s="741">
        <v>1</v>
      </c>
      <c r="P103" s="661">
        <v>71.5</v>
      </c>
      <c r="Q103" s="676">
        <v>0.5</v>
      </c>
      <c r="R103" s="660">
        <v>2</v>
      </c>
      <c r="S103" s="676">
        <v>0.5</v>
      </c>
      <c r="T103" s="741">
        <v>0.5</v>
      </c>
      <c r="U103" s="699">
        <v>0.5</v>
      </c>
    </row>
    <row r="104" spans="1:21" ht="14.4" customHeight="1" x14ac:dyDescent="0.3">
      <c r="A104" s="659">
        <v>6</v>
      </c>
      <c r="B104" s="660" t="s">
        <v>562</v>
      </c>
      <c r="C104" s="660">
        <v>89301062</v>
      </c>
      <c r="D104" s="739" t="s">
        <v>3410</v>
      </c>
      <c r="E104" s="740" t="s">
        <v>3119</v>
      </c>
      <c r="F104" s="660" t="s">
        <v>3105</v>
      </c>
      <c r="G104" s="660" t="s">
        <v>3349</v>
      </c>
      <c r="H104" s="660" t="s">
        <v>563</v>
      </c>
      <c r="I104" s="660" t="s">
        <v>2768</v>
      </c>
      <c r="J104" s="660" t="s">
        <v>2769</v>
      </c>
      <c r="K104" s="660" t="s">
        <v>3350</v>
      </c>
      <c r="L104" s="661">
        <v>141.47999999999999</v>
      </c>
      <c r="M104" s="661">
        <v>141.47999999999999</v>
      </c>
      <c r="N104" s="660">
        <v>1</v>
      </c>
      <c r="O104" s="741"/>
      <c r="P104" s="661">
        <v>141.47999999999999</v>
      </c>
      <c r="Q104" s="676">
        <v>1</v>
      </c>
      <c r="R104" s="660">
        <v>1</v>
      </c>
      <c r="S104" s="676">
        <v>1</v>
      </c>
      <c r="T104" s="741"/>
      <c r="U104" s="699"/>
    </row>
    <row r="105" spans="1:21" ht="14.4" customHeight="1" x14ac:dyDescent="0.3">
      <c r="A105" s="659">
        <v>6</v>
      </c>
      <c r="B105" s="660" t="s">
        <v>562</v>
      </c>
      <c r="C105" s="660">
        <v>89301062</v>
      </c>
      <c r="D105" s="739" t="s">
        <v>3410</v>
      </c>
      <c r="E105" s="740" t="s">
        <v>3119</v>
      </c>
      <c r="F105" s="660" t="s">
        <v>3105</v>
      </c>
      <c r="G105" s="660" t="s">
        <v>3351</v>
      </c>
      <c r="H105" s="660" t="s">
        <v>1009</v>
      </c>
      <c r="I105" s="660" t="s">
        <v>3352</v>
      </c>
      <c r="J105" s="660" t="s">
        <v>3353</v>
      </c>
      <c r="K105" s="660" t="s">
        <v>3354</v>
      </c>
      <c r="L105" s="661">
        <v>69.86</v>
      </c>
      <c r="M105" s="661">
        <v>349.3</v>
      </c>
      <c r="N105" s="660">
        <v>5</v>
      </c>
      <c r="O105" s="741">
        <v>1</v>
      </c>
      <c r="P105" s="661">
        <v>69.86</v>
      </c>
      <c r="Q105" s="676">
        <v>0.19999999999999998</v>
      </c>
      <c r="R105" s="660">
        <v>1</v>
      </c>
      <c r="S105" s="676">
        <v>0.2</v>
      </c>
      <c r="T105" s="741">
        <v>0.5</v>
      </c>
      <c r="U105" s="699">
        <v>0.5</v>
      </c>
    </row>
    <row r="106" spans="1:21" ht="14.4" customHeight="1" x14ac:dyDescent="0.3">
      <c r="A106" s="659">
        <v>6</v>
      </c>
      <c r="B106" s="660" t="s">
        <v>562</v>
      </c>
      <c r="C106" s="660">
        <v>89301062</v>
      </c>
      <c r="D106" s="739" t="s">
        <v>3410</v>
      </c>
      <c r="E106" s="740" t="s">
        <v>3120</v>
      </c>
      <c r="F106" s="660" t="s">
        <v>3105</v>
      </c>
      <c r="G106" s="660" t="s">
        <v>3339</v>
      </c>
      <c r="H106" s="660" t="s">
        <v>563</v>
      </c>
      <c r="I106" s="660" t="s">
        <v>1819</v>
      </c>
      <c r="J106" s="660" t="s">
        <v>1820</v>
      </c>
      <c r="K106" s="660" t="s">
        <v>3340</v>
      </c>
      <c r="L106" s="661">
        <v>83.09</v>
      </c>
      <c r="M106" s="661">
        <v>83.09</v>
      </c>
      <c r="N106" s="660">
        <v>1</v>
      </c>
      <c r="O106" s="741">
        <v>1</v>
      </c>
      <c r="P106" s="661">
        <v>83.09</v>
      </c>
      <c r="Q106" s="676">
        <v>1</v>
      </c>
      <c r="R106" s="660">
        <v>1</v>
      </c>
      <c r="S106" s="676">
        <v>1</v>
      </c>
      <c r="T106" s="741">
        <v>1</v>
      </c>
      <c r="U106" s="699">
        <v>1</v>
      </c>
    </row>
    <row r="107" spans="1:21" ht="14.4" customHeight="1" x14ac:dyDescent="0.3">
      <c r="A107" s="659">
        <v>6</v>
      </c>
      <c r="B107" s="660" t="s">
        <v>562</v>
      </c>
      <c r="C107" s="660">
        <v>89301062</v>
      </c>
      <c r="D107" s="739" t="s">
        <v>3410</v>
      </c>
      <c r="E107" s="740" t="s">
        <v>3120</v>
      </c>
      <c r="F107" s="660" t="s">
        <v>3105</v>
      </c>
      <c r="G107" s="660" t="s">
        <v>3355</v>
      </c>
      <c r="H107" s="660" t="s">
        <v>563</v>
      </c>
      <c r="I107" s="660" t="s">
        <v>3356</v>
      </c>
      <c r="J107" s="660" t="s">
        <v>3357</v>
      </c>
      <c r="K107" s="660" t="s">
        <v>3358</v>
      </c>
      <c r="L107" s="661">
        <v>24.83</v>
      </c>
      <c r="M107" s="661">
        <v>24.83</v>
      </c>
      <c r="N107" s="660">
        <v>1</v>
      </c>
      <c r="O107" s="741">
        <v>1</v>
      </c>
      <c r="P107" s="661"/>
      <c r="Q107" s="676">
        <v>0</v>
      </c>
      <c r="R107" s="660"/>
      <c r="S107" s="676">
        <v>0</v>
      </c>
      <c r="T107" s="741"/>
      <c r="U107" s="699">
        <v>0</v>
      </c>
    </row>
    <row r="108" spans="1:21" ht="14.4" customHeight="1" x14ac:dyDescent="0.3">
      <c r="A108" s="659">
        <v>6</v>
      </c>
      <c r="B108" s="660" t="s">
        <v>562</v>
      </c>
      <c r="C108" s="660">
        <v>89301062</v>
      </c>
      <c r="D108" s="739" t="s">
        <v>3410</v>
      </c>
      <c r="E108" s="740" t="s">
        <v>3120</v>
      </c>
      <c r="F108" s="660" t="s">
        <v>3105</v>
      </c>
      <c r="G108" s="660" t="s">
        <v>3341</v>
      </c>
      <c r="H108" s="660" t="s">
        <v>563</v>
      </c>
      <c r="I108" s="660" t="s">
        <v>3359</v>
      </c>
      <c r="J108" s="660" t="s">
        <v>3360</v>
      </c>
      <c r="K108" s="660" t="s">
        <v>3361</v>
      </c>
      <c r="L108" s="661">
        <v>0</v>
      </c>
      <c r="M108" s="661">
        <v>0</v>
      </c>
      <c r="N108" s="660">
        <v>1</v>
      </c>
      <c r="O108" s="741">
        <v>1</v>
      </c>
      <c r="P108" s="661"/>
      <c r="Q108" s="676"/>
      <c r="R108" s="660"/>
      <c r="S108" s="676">
        <v>0</v>
      </c>
      <c r="T108" s="741"/>
      <c r="U108" s="699">
        <v>0</v>
      </c>
    </row>
    <row r="109" spans="1:21" ht="14.4" customHeight="1" x14ac:dyDescent="0.3">
      <c r="A109" s="659">
        <v>6</v>
      </c>
      <c r="B109" s="660" t="s">
        <v>562</v>
      </c>
      <c r="C109" s="660">
        <v>89301062</v>
      </c>
      <c r="D109" s="739" t="s">
        <v>3410</v>
      </c>
      <c r="E109" s="740" t="s">
        <v>3120</v>
      </c>
      <c r="F109" s="660" t="s">
        <v>3106</v>
      </c>
      <c r="G109" s="660" t="s">
        <v>3125</v>
      </c>
      <c r="H109" s="660" t="s">
        <v>563</v>
      </c>
      <c r="I109" s="660" t="s">
        <v>3362</v>
      </c>
      <c r="J109" s="660" t="s">
        <v>3363</v>
      </c>
      <c r="K109" s="660" t="s">
        <v>3364</v>
      </c>
      <c r="L109" s="661">
        <v>400</v>
      </c>
      <c r="M109" s="661">
        <v>400</v>
      </c>
      <c r="N109" s="660">
        <v>1</v>
      </c>
      <c r="O109" s="741">
        <v>1</v>
      </c>
      <c r="P109" s="661">
        <v>400</v>
      </c>
      <c r="Q109" s="676">
        <v>1</v>
      </c>
      <c r="R109" s="660">
        <v>1</v>
      </c>
      <c r="S109" s="676">
        <v>1</v>
      </c>
      <c r="T109" s="741">
        <v>1</v>
      </c>
      <c r="U109" s="699">
        <v>1</v>
      </c>
    </row>
    <row r="110" spans="1:21" ht="14.4" customHeight="1" x14ac:dyDescent="0.3">
      <c r="A110" s="659">
        <v>6</v>
      </c>
      <c r="B110" s="660" t="s">
        <v>562</v>
      </c>
      <c r="C110" s="660">
        <v>89301062</v>
      </c>
      <c r="D110" s="739" t="s">
        <v>3410</v>
      </c>
      <c r="E110" s="740" t="s">
        <v>3120</v>
      </c>
      <c r="F110" s="660" t="s">
        <v>3106</v>
      </c>
      <c r="G110" s="660" t="s">
        <v>3125</v>
      </c>
      <c r="H110" s="660" t="s">
        <v>563</v>
      </c>
      <c r="I110" s="660" t="s">
        <v>3126</v>
      </c>
      <c r="J110" s="660" t="s">
        <v>3127</v>
      </c>
      <c r="K110" s="660" t="s">
        <v>3128</v>
      </c>
      <c r="L110" s="661">
        <v>864.39</v>
      </c>
      <c r="M110" s="661">
        <v>34575.599999999984</v>
      </c>
      <c r="N110" s="660">
        <v>40</v>
      </c>
      <c r="O110" s="741">
        <v>40</v>
      </c>
      <c r="P110" s="661">
        <v>32846.819999999985</v>
      </c>
      <c r="Q110" s="676">
        <v>0.95</v>
      </c>
      <c r="R110" s="660">
        <v>38</v>
      </c>
      <c r="S110" s="676">
        <v>0.95</v>
      </c>
      <c r="T110" s="741">
        <v>38</v>
      </c>
      <c r="U110" s="699">
        <v>0.95</v>
      </c>
    </row>
    <row r="111" spans="1:21" ht="14.4" customHeight="1" x14ac:dyDescent="0.3">
      <c r="A111" s="659">
        <v>6</v>
      </c>
      <c r="B111" s="660" t="s">
        <v>562</v>
      </c>
      <c r="C111" s="660">
        <v>89301062</v>
      </c>
      <c r="D111" s="739" t="s">
        <v>3410</v>
      </c>
      <c r="E111" s="740" t="s">
        <v>3120</v>
      </c>
      <c r="F111" s="660" t="s">
        <v>3106</v>
      </c>
      <c r="G111" s="660" t="s">
        <v>3125</v>
      </c>
      <c r="H111" s="660" t="s">
        <v>563</v>
      </c>
      <c r="I111" s="660" t="s">
        <v>3138</v>
      </c>
      <c r="J111" s="660" t="s">
        <v>3139</v>
      </c>
      <c r="K111" s="660" t="s">
        <v>3140</v>
      </c>
      <c r="L111" s="661">
        <v>1978.94</v>
      </c>
      <c r="M111" s="661">
        <v>91031.240000000049</v>
      </c>
      <c r="N111" s="660">
        <v>46</v>
      </c>
      <c r="O111" s="741">
        <v>46</v>
      </c>
      <c r="P111" s="661">
        <v>85094.420000000056</v>
      </c>
      <c r="Q111" s="676">
        <v>0.93478260869565233</v>
      </c>
      <c r="R111" s="660">
        <v>43</v>
      </c>
      <c r="S111" s="676">
        <v>0.93478260869565222</v>
      </c>
      <c r="T111" s="741">
        <v>43</v>
      </c>
      <c r="U111" s="699">
        <v>0.93478260869565222</v>
      </c>
    </row>
    <row r="112" spans="1:21" ht="14.4" customHeight="1" x14ac:dyDescent="0.3">
      <c r="A112" s="659">
        <v>6</v>
      </c>
      <c r="B112" s="660" t="s">
        <v>562</v>
      </c>
      <c r="C112" s="660">
        <v>89301062</v>
      </c>
      <c r="D112" s="739" t="s">
        <v>3410</v>
      </c>
      <c r="E112" s="740" t="s">
        <v>3120</v>
      </c>
      <c r="F112" s="660" t="s">
        <v>3106</v>
      </c>
      <c r="G112" s="660" t="s">
        <v>3125</v>
      </c>
      <c r="H112" s="660" t="s">
        <v>563</v>
      </c>
      <c r="I112" s="660" t="s">
        <v>3187</v>
      </c>
      <c r="J112" s="660" t="s">
        <v>3188</v>
      </c>
      <c r="K112" s="660" t="s">
        <v>3189</v>
      </c>
      <c r="L112" s="661">
        <v>700</v>
      </c>
      <c r="M112" s="661">
        <v>9100</v>
      </c>
      <c r="N112" s="660">
        <v>13</v>
      </c>
      <c r="O112" s="741">
        <v>13</v>
      </c>
      <c r="P112" s="661">
        <v>8400</v>
      </c>
      <c r="Q112" s="676">
        <v>0.92307692307692313</v>
      </c>
      <c r="R112" s="660">
        <v>12</v>
      </c>
      <c r="S112" s="676">
        <v>0.92307692307692313</v>
      </c>
      <c r="T112" s="741">
        <v>12</v>
      </c>
      <c r="U112" s="699">
        <v>0.92307692307692313</v>
      </c>
    </row>
    <row r="113" spans="1:21" ht="14.4" customHeight="1" x14ac:dyDescent="0.3">
      <c r="A113" s="659">
        <v>6</v>
      </c>
      <c r="B113" s="660" t="s">
        <v>562</v>
      </c>
      <c r="C113" s="660">
        <v>89301062</v>
      </c>
      <c r="D113" s="739" t="s">
        <v>3410</v>
      </c>
      <c r="E113" s="740" t="s">
        <v>3120</v>
      </c>
      <c r="F113" s="660" t="s">
        <v>3106</v>
      </c>
      <c r="G113" s="660" t="s">
        <v>3190</v>
      </c>
      <c r="H113" s="660" t="s">
        <v>563</v>
      </c>
      <c r="I113" s="660" t="s">
        <v>3191</v>
      </c>
      <c r="J113" s="660" t="s">
        <v>3192</v>
      </c>
      <c r="K113" s="660" t="s">
        <v>3193</v>
      </c>
      <c r="L113" s="661">
        <v>0</v>
      </c>
      <c r="M113" s="661">
        <v>0</v>
      </c>
      <c r="N113" s="660">
        <v>8</v>
      </c>
      <c r="O113" s="741">
        <v>8</v>
      </c>
      <c r="P113" s="661"/>
      <c r="Q113" s="676"/>
      <c r="R113" s="660"/>
      <c r="S113" s="676">
        <v>0</v>
      </c>
      <c r="T113" s="741"/>
      <c r="U113" s="699">
        <v>0</v>
      </c>
    </row>
    <row r="114" spans="1:21" ht="14.4" customHeight="1" x14ac:dyDescent="0.3">
      <c r="A114" s="659">
        <v>6</v>
      </c>
      <c r="B114" s="660" t="s">
        <v>562</v>
      </c>
      <c r="C114" s="660">
        <v>89301062</v>
      </c>
      <c r="D114" s="739" t="s">
        <v>3410</v>
      </c>
      <c r="E114" s="740" t="s">
        <v>3121</v>
      </c>
      <c r="F114" s="660" t="s">
        <v>3105</v>
      </c>
      <c r="G114" s="660" t="s">
        <v>3210</v>
      </c>
      <c r="H114" s="660" t="s">
        <v>1009</v>
      </c>
      <c r="I114" s="660" t="s">
        <v>2489</v>
      </c>
      <c r="J114" s="660" t="s">
        <v>1691</v>
      </c>
      <c r="K114" s="660" t="s">
        <v>2490</v>
      </c>
      <c r="L114" s="661">
        <v>146.63</v>
      </c>
      <c r="M114" s="661">
        <v>146.63</v>
      </c>
      <c r="N114" s="660">
        <v>1</v>
      </c>
      <c r="O114" s="741">
        <v>0.5</v>
      </c>
      <c r="P114" s="661">
        <v>146.63</v>
      </c>
      <c r="Q114" s="676">
        <v>1</v>
      </c>
      <c r="R114" s="660">
        <v>1</v>
      </c>
      <c r="S114" s="676">
        <v>1</v>
      </c>
      <c r="T114" s="741">
        <v>0.5</v>
      </c>
      <c r="U114" s="699">
        <v>1</v>
      </c>
    </row>
    <row r="115" spans="1:21" ht="14.4" customHeight="1" x14ac:dyDescent="0.3">
      <c r="A115" s="659">
        <v>6</v>
      </c>
      <c r="B115" s="660" t="s">
        <v>562</v>
      </c>
      <c r="C115" s="660">
        <v>89301062</v>
      </c>
      <c r="D115" s="739" t="s">
        <v>3410</v>
      </c>
      <c r="E115" s="740" t="s">
        <v>3121</v>
      </c>
      <c r="F115" s="660" t="s">
        <v>3105</v>
      </c>
      <c r="G115" s="660" t="s">
        <v>3365</v>
      </c>
      <c r="H115" s="660" t="s">
        <v>563</v>
      </c>
      <c r="I115" s="660" t="s">
        <v>3366</v>
      </c>
      <c r="J115" s="660" t="s">
        <v>3367</v>
      </c>
      <c r="K115" s="660" t="s">
        <v>3368</v>
      </c>
      <c r="L115" s="661">
        <v>46.3</v>
      </c>
      <c r="M115" s="661">
        <v>138.89999999999998</v>
      </c>
      <c r="N115" s="660">
        <v>3</v>
      </c>
      <c r="O115" s="741">
        <v>1</v>
      </c>
      <c r="P115" s="661"/>
      <c r="Q115" s="676">
        <v>0</v>
      </c>
      <c r="R115" s="660"/>
      <c r="S115" s="676">
        <v>0</v>
      </c>
      <c r="T115" s="741"/>
      <c r="U115" s="699">
        <v>0</v>
      </c>
    </row>
    <row r="116" spans="1:21" ht="14.4" customHeight="1" x14ac:dyDescent="0.3">
      <c r="A116" s="659">
        <v>6</v>
      </c>
      <c r="B116" s="660" t="s">
        <v>562</v>
      </c>
      <c r="C116" s="660">
        <v>89301062</v>
      </c>
      <c r="D116" s="739" t="s">
        <v>3410</v>
      </c>
      <c r="E116" s="740" t="s">
        <v>3121</v>
      </c>
      <c r="F116" s="660" t="s">
        <v>3105</v>
      </c>
      <c r="G116" s="660" t="s">
        <v>3268</v>
      </c>
      <c r="H116" s="660" t="s">
        <v>1009</v>
      </c>
      <c r="I116" s="660" t="s">
        <v>2584</v>
      </c>
      <c r="J116" s="660" t="s">
        <v>1663</v>
      </c>
      <c r="K116" s="660" t="s">
        <v>1441</v>
      </c>
      <c r="L116" s="661">
        <v>81.33</v>
      </c>
      <c r="M116" s="661">
        <v>162.66</v>
      </c>
      <c r="N116" s="660">
        <v>2</v>
      </c>
      <c r="O116" s="741">
        <v>0.5</v>
      </c>
      <c r="P116" s="661">
        <v>162.66</v>
      </c>
      <c r="Q116" s="676">
        <v>1</v>
      </c>
      <c r="R116" s="660">
        <v>2</v>
      </c>
      <c r="S116" s="676">
        <v>1</v>
      </c>
      <c r="T116" s="741">
        <v>0.5</v>
      </c>
      <c r="U116" s="699">
        <v>1</v>
      </c>
    </row>
    <row r="117" spans="1:21" ht="14.4" customHeight="1" x14ac:dyDescent="0.3">
      <c r="A117" s="659">
        <v>6</v>
      </c>
      <c r="B117" s="660" t="s">
        <v>562</v>
      </c>
      <c r="C117" s="660">
        <v>89301062</v>
      </c>
      <c r="D117" s="739" t="s">
        <v>3410</v>
      </c>
      <c r="E117" s="740" t="s">
        <v>3121</v>
      </c>
      <c r="F117" s="660" t="s">
        <v>3105</v>
      </c>
      <c r="G117" s="660" t="s">
        <v>3170</v>
      </c>
      <c r="H117" s="660" t="s">
        <v>563</v>
      </c>
      <c r="I117" s="660" t="s">
        <v>676</v>
      </c>
      <c r="J117" s="660" t="s">
        <v>677</v>
      </c>
      <c r="K117" s="660" t="s">
        <v>3369</v>
      </c>
      <c r="L117" s="661">
        <v>314.89999999999998</v>
      </c>
      <c r="M117" s="661">
        <v>314.89999999999998</v>
      </c>
      <c r="N117" s="660">
        <v>1</v>
      </c>
      <c r="O117" s="741">
        <v>0.5</v>
      </c>
      <c r="P117" s="661">
        <v>314.89999999999998</v>
      </c>
      <c r="Q117" s="676">
        <v>1</v>
      </c>
      <c r="R117" s="660">
        <v>1</v>
      </c>
      <c r="S117" s="676">
        <v>1</v>
      </c>
      <c r="T117" s="741">
        <v>0.5</v>
      </c>
      <c r="U117" s="699">
        <v>1</v>
      </c>
    </row>
    <row r="118" spans="1:21" ht="14.4" customHeight="1" x14ac:dyDescent="0.3">
      <c r="A118" s="659">
        <v>6</v>
      </c>
      <c r="B118" s="660" t="s">
        <v>562</v>
      </c>
      <c r="C118" s="660">
        <v>89301062</v>
      </c>
      <c r="D118" s="739" t="s">
        <v>3410</v>
      </c>
      <c r="E118" s="740" t="s">
        <v>3121</v>
      </c>
      <c r="F118" s="660" t="s">
        <v>3105</v>
      </c>
      <c r="G118" s="660" t="s">
        <v>3370</v>
      </c>
      <c r="H118" s="660" t="s">
        <v>1009</v>
      </c>
      <c r="I118" s="660" t="s">
        <v>1056</v>
      </c>
      <c r="J118" s="660" t="s">
        <v>2943</v>
      </c>
      <c r="K118" s="660" t="s">
        <v>2944</v>
      </c>
      <c r="L118" s="661">
        <v>37.65</v>
      </c>
      <c r="M118" s="661">
        <v>75.3</v>
      </c>
      <c r="N118" s="660">
        <v>2</v>
      </c>
      <c r="O118" s="741">
        <v>0.5</v>
      </c>
      <c r="P118" s="661">
        <v>75.3</v>
      </c>
      <c r="Q118" s="676">
        <v>1</v>
      </c>
      <c r="R118" s="660">
        <v>2</v>
      </c>
      <c r="S118" s="676">
        <v>1</v>
      </c>
      <c r="T118" s="741">
        <v>0.5</v>
      </c>
      <c r="U118" s="699">
        <v>1</v>
      </c>
    </row>
    <row r="119" spans="1:21" ht="14.4" customHeight="1" x14ac:dyDescent="0.3">
      <c r="A119" s="659">
        <v>6</v>
      </c>
      <c r="B119" s="660" t="s">
        <v>562</v>
      </c>
      <c r="C119" s="660">
        <v>89301062</v>
      </c>
      <c r="D119" s="739" t="s">
        <v>3410</v>
      </c>
      <c r="E119" s="740" t="s">
        <v>3121</v>
      </c>
      <c r="F119" s="660" t="s">
        <v>3105</v>
      </c>
      <c r="G119" s="660" t="s">
        <v>3371</v>
      </c>
      <c r="H119" s="660" t="s">
        <v>1009</v>
      </c>
      <c r="I119" s="660" t="s">
        <v>3372</v>
      </c>
      <c r="J119" s="660" t="s">
        <v>3373</v>
      </c>
      <c r="K119" s="660" t="s">
        <v>1305</v>
      </c>
      <c r="L119" s="661">
        <v>196.46</v>
      </c>
      <c r="M119" s="661">
        <v>589.38</v>
      </c>
      <c r="N119" s="660">
        <v>3</v>
      </c>
      <c r="O119" s="741">
        <v>1</v>
      </c>
      <c r="P119" s="661">
        <v>589.38</v>
      </c>
      <c r="Q119" s="676">
        <v>1</v>
      </c>
      <c r="R119" s="660">
        <v>3</v>
      </c>
      <c r="S119" s="676">
        <v>1</v>
      </c>
      <c r="T119" s="741">
        <v>1</v>
      </c>
      <c r="U119" s="699">
        <v>1</v>
      </c>
    </row>
    <row r="120" spans="1:21" ht="14.4" customHeight="1" x14ac:dyDescent="0.3">
      <c r="A120" s="659">
        <v>6</v>
      </c>
      <c r="B120" s="660" t="s">
        <v>562</v>
      </c>
      <c r="C120" s="660">
        <v>89301062</v>
      </c>
      <c r="D120" s="739" t="s">
        <v>3410</v>
      </c>
      <c r="E120" s="740" t="s">
        <v>3121</v>
      </c>
      <c r="F120" s="660" t="s">
        <v>3105</v>
      </c>
      <c r="G120" s="660" t="s">
        <v>3334</v>
      </c>
      <c r="H120" s="660" t="s">
        <v>563</v>
      </c>
      <c r="I120" s="660" t="s">
        <v>3374</v>
      </c>
      <c r="J120" s="660" t="s">
        <v>3375</v>
      </c>
      <c r="K120" s="660" t="s">
        <v>1441</v>
      </c>
      <c r="L120" s="661">
        <v>429.45</v>
      </c>
      <c r="M120" s="661">
        <v>1717.8</v>
      </c>
      <c r="N120" s="660">
        <v>4</v>
      </c>
      <c r="O120" s="741">
        <v>1</v>
      </c>
      <c r="P120" s="661"/>
      <c r="Q120" s="676">
        <v>0</v>
      </c>
      <c r="R120" s="660"/>
      <c r="S120" s="676">
        <v>0</v>
      </c>
      <c r="T120" s="741"/>
      <c r="U120" s="699">
        <v>0</v>
      </c>
    </row>
    <row r="121" spans="1:21" ht="14.4" customHeight="1" x14ac:dyDescent="0.3">
      <c r="A121" s="659">
        <v>6</v>
      </c>
      <c r="B121" s="660" t="s">
        <v>562</v>
      </c>
      <c r="C121" s="660">
        <v>89301062</v>
      </c>
      <c r="D121" s="739" t="s">
        <v>3410</v>
      </c>
      <c r="E121" s="740" t="s">
        <v>3122</v>
      </c>
      <c r="F121" s="660" t="s">
        <v>3105</v>
      </c>
      <c r="G121" s="660" t="s">
        <v>3198</v>
      </c>
      <c r="H121" s="660" t="s">
        <v>563</v>
      </c>
      <c r="I121" s="660" t="s">
        <v>3376</v>
      </c>
      <c r="J121" s="660" t="s">
        <v>2956</v>
      </c>
      <c r="K121" s="660" t="s">
        <v>2957</v>
      </c>
      <c r="L121" s="661">
        <v>156.86000000000001</v>
      </c>
      <c r="M121" s="661">
        <v>156.86000000000001</v>
      </c>
      <c r="N121" s="660">
        <v>1</v>
      </c>
      <c r="O121" s="741">
        <v>1</v>
      </c>
      <c r="P121" s="661"/>
      <c r="Q121" s="676">
        <v>0</v>
      </c>
      <c r="R121" s="660"/>
      <c r="S121" s="676">
        <v>0</v>
      </c>
      <c r="T121" s="741"/>
      <c r="U121" s="699">
        <v>0</v>
      </c>
    </row>
    <row r="122" spans="1:21" ht="14.4" customHeight="1" x14ac:dyDescent="0.3">
      <c r="A122" s="659">
        <v>6</v>
      </c>
      <c r="B122" s="660" t="s">
        <v>562</v>
      </c>
      <c r="C122" s="660">
        <v>89301062</v>
      </c>
      <c r="D122" s="739" t="s">
        <v>3410</v>
      </c>
      <c r="E122" s="740" t="s">
        <v>3122</v>
      </c>
      <c r="F122" s="660" t="s">
        <v>3105</v>
      </c>
      <c r="G122" s="660" t="s">
        <v>3198</v>
      </c>
      <c r="H122" s="660" t="s">
        <v>563</v>
      </c>
      <c r="I122" s="660" t="s">
        <v>3377</v>
      </c>
      <c r="J122" s="660" t="s">
        <v>3200</v>
      </c>
      <c r="K122" s="660" t="s">
        <v>3378</v>
      </c>
      <c r="L122" s="661">
        <v>156.86000000000001</v>
      </c>
      <c r="M122" s="661">
        <v>156.86000000000001</v>
      </c>
      <c r="N122" s="660">
        <v>1</v>
      </c>
      <c r="O122" s="741">
        <v>1</v>
      </c>
      <c r="P122" s="661"/>
      <c r="Q122" s="676">
        <v>0</v>
      </c>
      <c r="R122" s="660"/>
      <c r="S122" s="676">
        <v>0</v>
      </c>
      <c r="T122" s="741"/>
      <c r="U122" s="699">
        <v>0</v>
      </c>
    </row>
    <row r="123" spans="1:21" ht="14.4" customHeight="1" x14ac:dyDescent="0.3">
      <c r="A123" s="659">
        <v>6</v>
      </c>
      <c r="B123" s="660" t="s">
        <v>562</v>
      </c>
      <c r="C123" s="660">
        <v>89301062</v>
      </c>
      <c r="D123" s="739" t="s">
        <v>3410</v>
      </c>
      <c r="E123" s="740" t="s">
        <v>3122</v>
      </c>
      <c r="F123" s="660" t="s">
        <v>3105</v>
      </c>
      <c r="G123" s="660" t="s">
        <v>3211</v>
      </c>
      <c r="H123" s="660" t="s">
        <v>1009</v>
      </c>
      <c r="I123" s="660" t="s">
        <v>1203</v>
      </c>
      <c r="J123" s="660" t="s">
        <v>1204</v>
      </c>
      <c r="K123" s="660" t="s">
        <v>2963</v>
      </c>
      <c r="L123" s="661">
        <v>69.86</v>
      </c>
      <c r="M123" s="661">
        <v>69.86</v>
      </c>
      <c r="N123" s="660">
        <v>1</v>
      </c>
      <c r="O123" s="741">
        <v>1</v>
      </c>
      <c r="P123" s="661">
        <v>69.86</v>
      </c>
      <c r="Q123" s="676">
        <v>1</v>
      </c>
      <c r="R123" s="660">
        <v>1</v>
      </c>
      <c r="S123" s="676">
        <v>1</v>
      </c>
      <c r="T123" s="741">
        <v>1</v>
      </c>
      <c r="U123" s="699">
        <v>1</v>
      </c>
    </row>
    <row r="124" spans="1:21" ht="14.4" customHeight="1" x14ac:dyDescent="0.3">
      <c r="A124" s="659">
        <v>6</v>
      </c>
      <c r="B124" s="660" t="s">
        <v>562</v>
      </c>
      <c r="C124" s="660">
        <v>89301062</v>
      </c>
      <c r="D124" s="739" t="s">
        <v>3410</v>
      </c>
      <c r="E124" s="740" t="s">
        <v>3122</v>
      </c>
      <c r="F124" s="660" t="s">
        <v>3105</v>
      </c>
      <c r="G124" s="660" t="s">
        <v>3141</v>
      </c>
      <c r="H124" s="660" t="s">
        <v>563</v>
      </c>
      <c r="I124" s="660" t="s">
        <v>3142</v>
      </c>
      <c r="J124" s="660" t="s">
        <v>882</v>
      </c>
      <c r="K124" s="660" t="s">
        <v>1739</v>
      </c>
      <c r="L124" s="661">
        <v>0</v>
      </c>
      <c r="M124" s="661">
        <v>0</v>
      </c>
      <c r="N124" s="660">
        <v>1</v>
      </c>
      <c r="O124" s="741">
        <v>1</v>
      </c>
      <c r="P124" s="661"/>
      <c r="Q124" s="676"/>
      <c r="R124" s="660"/>
      <c r="S124" s="676">
        <v>0</v>
      </c>
      <c r="T124" s="741"/>
      <c r="U124" s="699">
        <v>0</v>
      </c>
    </row>
    <row r="125" spans="1:21" ht="14.4" customHeight="1" x14ac:dyDescent="0.3">
      <c r="A125" s="659">
        <v>6</v>
      </c>
      <c r="B125" s="660" t="s">
        <v>562</v>
      </c>
      <c r="C125" s="660">
        <v>89301062</v>
      </c>
      <c r="D125" s="739" t="s">
        <v>3410</v>
      </c>
      <c r="E125" s="740" t="s">
        <v>3122</v>
      </c>
      <c r="F125" s="660" t="s">
        <v>3105</v>
      </c>
      <c r="G125" s="660" t="s">
        <v>3143</v>
      </c>
      <c r="H125" s="660" t="s">
        <v>563</v>
      </c>
      <c r="I125" s="660" t="s">
        <v>1314</v>
      </c>
      <c r="J125" s="660" t="s">
        <v>1315</v>
      </c>
      <c r="K125" s="660" t="s">
        <v>3144</v>
      </c>
      <c r="L125" s="661">
        <v>163.9</v>
      </c>
      <c r="M125" s="661">
        <v>655.6</v>
      </c>
      <c r="N125" s="660">
        <v>4</v>
      </c>
      <c r="O125" s="741">
        <v>3</v>
      </c>
      <c r="P125" s="661">
        <v>491.70000000000005</v>
      </c>
      <c r="Q125" s="676">
        <v>0.75</v>
      </c>
      <c r="R125" s="660">
        <v>3</v>
      </c>
      <c r="S125" s="676">
        <v>0.75</v>
      </c>
      <c r="T125" s="741">
        <v>2</v>
      </c>
      <c r="U125" s="699">
        <v>0.66666666666666663</v>
      </c>
    </row>
    <row r="126" spans="1:21" ht="14.4" customHeight="1" x14ac:dyDescent="0.3">
      <c r="A126" s="659">
        <v>6</v>
      </c>
      <c r="B126" s="660" t="s">
        <v>562</v>
      </c>
      <c r="C126" s="660">
        <v>89301062</v>
      </c>
      <c r="D126" s="739" t="s">
        <v>3410</v>
      </c>
      <c r="E126" s="740" t="s">
        <v>3122</v>
      </c>
      <c r="F126" s="660" t="s">
        <v>3105</v>
      </c>
      <c r="G126" s="660" t="s">
        <v>3379</v>
      </c>
      <c r="H126" s="660" t="s">
        <v>563</v>
      </c>
      <c r="I126" s="660" t="s">
        <v>3380</v>
      </c>
      <c r="J126" s="660" t="s">
        <v>3381</v>
      </c>
      <c r="K126" s="660" t="s">
        <v>3382</v>
      </c>
      <c r="L126" s="661">
        <v>0</v>
      </c>
      <c r="M126" s="661">
        <v>0</v>
      </c>
      <c r="N126" s="660">
        <v>1</v>
      </c>
      <c r="O126" s="741">
        <v>1</v>
      </c>
      <c r="P126" s="661">
        <v>0</v>
      </c>
      <c r="Q126" s="676"/>
      <c r="R126" s="660">
        <v>1</v>
      </c>
      <c r="S126" s="676">
        <v>1</v>
      </c>
      <c r="T126" s="741">
        <v>1</v>
      </c>
      <c r="U126" s="699">
        <v>1</v>
      </c>
    </row>
    <row r="127" spans="1:21" ht="14.4" customHeight="1" x14ac:dyDescent="0.3">
      <c r="A127" s="659">
        <v>6</v>
      </c>
      <c r="B127" s="660" t="s">
        <v>562</v>
      </c>
      <c r="C127" s="660">
        <v>89301062</v>
      </c>
      <c r="D127" s="739" t="s">
        <v>3410</v>
      </c>
      <c r="E127" s="740" t="s">
        <v>3122</v>
      </c>
      <c r="F127" s="660" t="s">
        <v>3105</v>
      </c>
      <c r="G127" s="660" t="s">
        <v>3242</v>
      </c>
      <c r="H127" s="660" t="s">
        <v>1009</v>
      </c>
      <c r="I127" s="660" t="s">
        <v>3243</v>
      </c>
      <c r="J127" s="660" t="s">
        <v>3244</v>
      </c>
      <c r="K127" s="660" t="s">
        <v>3245</v>
      </c>
      <c r="L127" s="661">
        <v>175.19</v>
      </c>
      <c r="M127" s="661">
        <v>175.19</v>
      </c>
      <c r="N127" s="660">
        <v>1</v>
      </c>
      <c r="O127" s="741">
        <v>1</v>
      </c>
      <c r="P127" s="661">
        <v>175.19</v>
      </c>
      <c r="Q127" s="676">
        <v>1</v>
      </c>
      <c r="R127" s="660">
        <v>1</v>
      </c>
      <c r="S127" s="676">
        <v>1</v>
      </c>
      <c r="T127" s="741">
        <v>1</v>
      </c>
      <c r="U127" s="699">
        <v>1</v>
      </c>
    </row>
    <row r="128" spans="1:21" ht="14.4" customHeight="1" x14ac:dyDescent="0.3">
      <c r="A128" s="659">
        <v>6</v>
      </c>
      <c r="B128" s="660" t="s">
        <v>562</v>
      </c>
      <c r="C128" s="660">
        <v>89301062</v>
      </c>
      <c r="D128" s="739" t="s">
        <v>3410</v>
      </c>
      <c r="E128" s="740" t="s">
        <v>3122</v>
      </c>
      <c r="F128" s="660" t="s">
        <v>3105</v>
      </c>
      <c r="G128" s="660" t="s">
        <v>3162</v>
      </c>
      <c r="H128" s="660" t="s">
        <v>563</v>
      </c>
      <c r="I128" s="660" t="s">
        <v>2015</v>
      </c>
      <c r="J128" s="660" t="s">
        <v>3383</v>
      </c>
      <c r="K128" s="660" t="s">
        <v>3165</v>
      </c>
      <c r="L128" s="661">
        <v>64.13</v>
      </c>
      <c r="M128" s="661">
        <v>64.13</v>
      </c>
      <c r="N128" s="660">
        <v>1</v>
      </c>
      <c r="O128" s="741">
        <v>1</v>
      </c>
      <c r="P128" s="661"/>
      <c r="Q128" s="676">
        <v>0</v>
      </c>
      <c r="R128" s="660"/>
      <c r="S128" s="676">
        <v>0</v>
      </c>
      <c r="T128" s="741"/>
      <c r="U128" s="699">
        <v>0</v>
      </c>
    </row>
    <row r="129" spans="1:21" ht="14.4" customHeight="1" x14ac:dyDescent="0.3">
      <c r="A129" s="659">
        <v>6</v>
      </c>
      <c r="B129" s="660" t="s">
        <v>562</v>
      </c>
      <c r="C129" s="660">
        <v>89301062</v>
      </c>
      <c r="D129" s="739" t="s">
        <v>3410</v>
      </c>
      <c r="E129" s="740" t="s">
        <v>3122</v>
      </c>
      <c r="F129" s="660" t="s">
        <v>3105</v>
      </c>
      <c r="G129" s="660" t="s">
        <v>3384</v>
      </c>
      <c r="H129" s="660" t="s">
        <v>563</v>
      </c>
      <c r="I129" s="660" t="s">
        <v>3385</v>
      </c>
      <c r="J129" s="660" t="s">
        <v>3386</v>
      </c>
      <c r="K129" s="660" t="s">
        <v>3387</v>
      </c>
      <c r="L129" s="661">
        <v>0</v>
      </c>
      <c r="M129" s="661">
        <v>0</v>
      </c>
      <c r="N129" s="660">
        <v>1</v>
      </c>
      <c r="O129" s="741">
        <v>1</v>
      </c>
      <c r="P129" s="661"/>
      <c r="Q129" s="676"/>
      <c r="R129" s="660"/>
      <c r="S129" s="676">
        <v>0</v>
      </c>
      <c r="T129" s="741"/>
      <c r="U129" s="699">
        <v>0</v>
      </c>
    </row>
    <row r="130" spans="1:21" ht="14.4" customHeight="1" x14ac:dyDescent="0.3">
      <c r="A130" s="659">
        <v>6</v>
      </c>
      <c r="B130" s="660" t="s">
        <v>562</v>
      </c>
      <c r="C130" s="660">
        <v>89301062</v>
      </c>
      <c r="D130" s="739" t="s">
        <v>3410</v>
      </c>
      <c r="E130" s="740" t="s">
        <v>3122</v>
      </c>
      <c r="F130" s="660" t="s">
        <v>3105</v>
      </c>
      <c r="G130" s="660" t="s">
        <v>3388</v>
      </c>
      <c r="H130" s="660" t="s">
        <v>563</v>
      </c>
      <c r="I130" s="660" t="s">
        <v>3389</v>
      </c>
      <c r="J130" s="660" t="s">
        <v>3390</v>
      </c>
      <c r="K130" s="660" t="s">
        <v>1986</v>
      </c>
      <c r="L130" s="661">
        <v>92.91</v>
      </c>
      <c r="M130" s="661">
        <v>92.91</v>
      </c>
      <c r="N130" s="660">
        <v>1</v>
      </c>
      <c r="O130" s="741">
        <v>1</v>
      </c>
      <c r="P130" s="661"/>
      <c r="Q130" s="676">
        <v>0</v>
      </c>
      <c r="R130" s="660"/>
      <c r="S130" s="676">
        <v>0</v>
      </c>
      <c r="T130" s="741"/>
      <c r="U130" s="699">
        <v>0</v>
      </c>
    </row>
    <row r="131" spans="1:21" ht="14.4" customHeight="1" x14ac:dyDescent="0.3">
      <c r="A131" s="659">
        <v>6</v>
      </c>
      <c r="B131" s="660" t="s">
        <v>562</v>
      </c>
      <c r="C131" s="660">
        <v>89301062</v>
      </c>
      <c r="D131" s="739" t="s">
        <v>3410</v>
      </c>
      <c r="E131" s="740" t="s">
        <v>3122</v>
      </c>
      <c r="F131" s="660" t="s">
        <v>3105</v>
      </c>
      <c r="G131" s="660" t="s">
        <v>3133</v>
      </c>
      <c r="H131" s="660" t="s">
        <v>563</v>
      </c>
      <c r="I131" s="660" t="s">
        <v>696</v>
      </c>
      <c r="J131" s="660" t="s">
        <v>3134</v>
      </c>
      <c r="K131" s="660" t="s">
        <v>3135</v>
      </c>
      <c r="L131" s="661">
        <v>0</v>
      </c>
      <c r="M131" s="661">
        <v>0</v>
      </c>
      <c r="N131" s="660">
        <v>1</v>
      </c>
      <c r="O131" s="741">
        <v>1</v>
      </c>
      <c r="P131" s="661">
        <v>0</v>
      </c>
      <c r="Q131" s="676"/>
      <c r="R131" s="660">
        <v>1</v>
      </c>
      <c r="S131" s="676">
        <v>1</v>
      </c>
      <c r="T131" s="741">
        <v>1</v>
      </c>
      <c r="U131" s="699">
        <v>1</v>
      </c>
    </row>
    <row r="132" spans="1:21" ht="14.4" customHeight="1" x14ac:dyDescent="0.3">
      <c r="A132" s="659">
        <v>6</v>
      </c>
      <c r="B132" s="660" t="s">
        <v>562</v>
      </c>
      <c r="C132" s="660">
        <v>89301062</v>
      </c>
      <c r="D132" s="739" t="s">
        <v>3410</v>
      </c>
      <c r="E132" s="740" t="s">
        <v>3122</v>
      </c>
      <c r="F132" s="660" t="s">
        <v>3106</v>
      </c>
      <c r="G132" s="660" t="s">
        <v>3125</v>
      </c>
      <c r="H132" s="660" t="s">
        <v>563</v>
      </c>
      <c r="I132" s="660" t="s">
        <v>3126</v>
      </c>
      <c r="J132" s="660" t="s">
        <v>3127</v>
      </c>
      <c r="K132" s="660" t="s">
        <v>3128</v>
      </c>
      <c r="L132" s="661">
        <v>864.39</v>
      </c>
      <c r="M132" s="661">
        <v>11237.070000000002</v>
      </c>
      <c r="N132" s="660">
        <v>13</v>
      </c>
      <c r="O132" s="741">
        <v>13</v>
      </c>
      <c r="P132" s="661">
        <v>8643.9000000000015</v>
      </c>
      <c r="Q132" s="676">
        <v>0.76923076923076927</v>
      </c>
      <c r="R132" s="660">
        <v>10</v>
      </c>
      <c r="S132" s="676">
        <v>0.76923076923076927</v>
      </c>
      <c r="T132" s="741">
        <v>10</v>
      </c>
      <c r="U132" s="699">
        <v>0.76923076923076927</v>
      </c>
    </row>
    <row r="133" spans="1:21" ht="14.4" customHeight="1" x14ac:dyDescent="0.3">
      <c r="A133" s="659">
        <v>6</v>
      </c>
      <c r="B133" s="660" t="s">
        <v>562</v>
      </c>
      <c r="C133" s="660">
        <v>89301062</v>
      </c>
      <c r="D133" s="739" t="s">
        <v>3410</v>
      </c>
      <c r="E133" s="740" t="s">
        <v>3122</v>
      </c>
      <c r="F133" s="660" t="s">
        <v>3106</v>
      </c>
      <c r="G133" s="660" t="s">
        <v>3125</v>
      </c>
      <c r="H133" s="660" t="s">
        <v>563</v>
      </c>
      <c r="I133" s="660" t="s">
        <v>3138</v>
      </c>
      <c r="J133" s="660" t="s">
        <v>3139</v>
      </c>
      <c r="K133" s="660" t="s">
        <v>3140</v>
      </c>
      <c r="L133" s="661">
        <v>1978.94</v>
      </c>
      <c r="M133" s="661">
        <v>65305.020000000019</v>
      </c>
      <c r="N133" s="660">
        <v>33</v>
      </c>
      <c r="O133" s="741">
        <v>33</v>
      </c>
      <c r="P133" s="661">
        <v>55410.320000000022</v>
      </c>
      <c r="Q133" s="676">
        <v>0.84848484848484862</v>
      </c>
      <c r="R133" s="660">
        <v>28</v>
      </c>
      <c r="S133" s="676">
        <v>0.84848484848484851</v>
      </c>
      <c r="T133" s="741">
        <v>28</v>
      </c>
      <c r="U133" s="699">
        <v>0.84848484848484851</v>
      </c>
    </row>
    <row r="134" spans="1:21" ht="14.4" customHeight="1" x14ac:dyDescent="0.3">
      <c r="A134" s="659">
        <v>6</v>
      </c>
      <c r="B134" s="660" t="s">
        <v>562</v>
      </c>
      <c r="C134" s="660">
        <v>89301062</v>
      </c>
      <c r="D134" s="739" t="s">
        <v>3410</v>
      </c>
      <c r="E134" s="740" t="s">
        <v>3122</v>
      </c>
      <c r="F134" s="660" t="s">
        <v>3106</v>
      </c>
      <c r="G134" s="660" t="s">
        <v>3190</v>
      </c>
      <c r="H134" s="660" t="s">
        <v>563</v>
      </c>
      <c r="I134" s="660" t="s">
        <v>3191</v>
      </c>
      <c r="J134" s="660" t="s">
        <v>3192</v>
      </c>
      <c r="K134" s="660" t="s">
        <v>3193</v>
      </c>
      <c r="L134" s="661">
        <v>0</v>
      </c>
      <c r="M134" s="661">
        <v>0</v>
      </c>
      <c r="N134" s="660">
        <v>1</v>
      </c>
      <c r="O134" s="741">
        <v>1</v>
      </c>
      <c r="P134" s="661"/>
      <c r="Q134" s="676"/>
      <c r="R134" s="660"/>
      <c r="S134" s="676">
        <v>0</v>
      </c>
      <c r="T134" s="741"/>
      <c r="U134" s="699">
        <v>0</v>
      </c>
    </row>
    <row r="135" spans="1:21" ht="14.4" customHeight="1" x14ac:dyDescent="0.3">
      <c r="A135" s="659">
        <v>6</v>
      </c>
      <c r="B135" s="660" t="s">
        <v>562</v>
      </c>
      <c r="C135" s="660">
        <v>89301062</v>
      </c>
      <c r="D135" s="739" t="s">
        <v>3410</v>
      </c>
      <c r="E135" s="740" t="s">
        <v>3123</v>
      </c>
      <c r="F135" s="660" t="s">
        <v>3105</v>
      </c>
      <c r="G135" s="660" t="s">
        <v>3339</v>
      </c>
      <c r="H135" s="660" t="s">
        <v>563</v>
      </c>
      <c r="I135" s="660" t="s">
        <v>3391</v>
      </c>
      <c r="J135" s="660" t="s">
        <v>3392</v>
      </c>
      <c r="K135" s="660" t="s">
        <v>3393</v>
      </c>
      <c r="L135" s="661">
        <v>0</v>
      </c>
      <c r="M135" s="661">
        <v>0</v>
      </c>
      <c r="N135" s="660">
        <v>1</v>
      </c>
      <c r="O135" s="741">
        <v>1</v>
      </c>
      <c r="P135" s="661">
        <v>0</v>
      </c>
      <c r="Q135" s="676"/>
      <c r="R135" s="660">
        <v>1</v>
      </c>
      <c r="S135" s="676">
        <v>1</v>
      </c>
      <c r="T135" s="741">
        <v>1</v>
      </c>
      <c r="U135" s="699">
        <v>1</v>
      </c>
    </row>
    <row r="136" spans="1:21" ht="14.4" customHeight="1" x14ac:dyDescent="0.3">
      <c r="A136" s="659">
        <v>6</v>
      </c>
      <c r="B136" s="660" t="s">
        <v>562</v>
      </c>
      <c r="C136" s="660">
        <v>89301062</v>
      </c>
      <c r="D136" s="739" t="s">
        <v>3410</v>
      </c>
      <c r="E136" s="740" t="s">
        <v>3123</v>
      </c>
      <c r="F136" s="660" t="s">
        <v>3105</v>
      </c>
      <c r="G136" s="660" t="s">
        <v>3394</v>
      </c>
      <c r="H136" s="660" t="s">
        <v>563</v>
      </c>
      <c r="I136" s="660" t="s">
        <v>3395</v>
      </c>
      <c r="J136" s="660" t="s">
        <v>3396</v>
      </c>
      <c r="K136" s="660" t="s">
        <v>3397</v>
      </c>
      <c r="L136" s="661">
        <v>117.71</v>
      </c>
      <c r="M136" s="661">
        <v>117.71</v>
      </c>
      <c r="N136" s="660">
        <v>1</v>
      </c>
      <c r="O136" s="741">
        <v>1</v>
      </c>
      <c r="P136" s="661">
        <v>117.71</v>
      </c>
      <c r="Q136" s="676">
        <v>1</v>
      </c>
      <c r="R136" s="660">
        <v>1</v>
      </c>
      <c r="S136" s="676">
        <v>1</v>
      </c>
      <c r="T136" s="741">
        <v>1</v>
      </c>
      <c r="U136" s="699">
        <v>1</v>
      </c>
    </row>
    <row r="137" spans="1:21" ht="14.4" customHeight="1" x14ac:dyDescent="0.3">
      <c r="A137" s="659">
        <v>6</v>
      </c>
      <c r="B137" s="660" t="s">
        <v>562</v>
      </c>
      <c r="C137" s="660">
        <v>89301062</v>
      </c>
      <c r="D137" s="739" t="s">
        <v>3410</v>
      </c>
      <c r="E137" s="740" t="s">
        <v>3123</v>
      </c>
      <c r="F137" s="660" t="s">
        <v>3105</v>
      </c>
      <c r="G137" s="660" t="s">
        <v>3166</v>
      </c>
      <c r="H137" s="660" t="s">
        <v>563</v>
      </c>
      <c r="I137" s="660" t="s">
        <v>3167</v>
      </c>
      <c r="J137" s="660" t="s">
        <v>3168</v>
      </c>
      <c r="K137" s="660" t="s">
        <v>3169</v>
      </c>
      <c r="L137" s="661">
        <v>0</v>
      </c>
      <c r="M137" s="661">
        <v>0</v>
      </c>
      <c r="N137" s="660">
        <v>2</v>
      </c>
      <c r="O137" s="741">
        <v>1</v>
      </c>
      <c r="P137" s="661">
        <v>0</v>
      </c>
      <c r="Q137" s="676"/>
      <c r="R137" s="660">
        <v>2</v>
      </c>
      <c r="S137" s="676">
        <v>1</v>
      </c>
      <c r="T137" s="741">
        <v>1</v>
      </c>
      <c r="U137" s="699">
        <v>1</v>
      </c>
    </row>
    <row r="138" spans="1:21" ht="14.4" customHeight="1" x14ac:dyDescent="0.3">
      <c r="A138" s="659">
        <v>6</v>
      </c>
      <c r="B138" s="660" t="s">
        <v>562</v>
      </c>
      <c r="C138" s="660">
        <v>89301062</v>
      </c>
      <c r="D138" s="739" t="s">
        <v>3410</v>
      </c>
      <c r="E138" s="740" t="s">
        <v>3123</v>
      </c>
      <c r="F138" s="660" t="s">
        <v>3105</v>
      </c>
      <c r="G138" s="660" t="s">
        <v>3398</v>
      </c>
      <c r="H138" s="660" t="s">
        <v>563</v>
      </c>
      <c r="I138" s="660" t="s">
        <v>1128</v>
      </c>
      <c r="J138" s="660" t="s">
        <v>1129</v>
      </c>
      <c r="K138" s="660" t="s">
        <v>3399</v>
      </c>
      <c r="L138" s="661">
        <v>23.46</v>
      </c>
      <c r="M138" s="661">
        <v>23.46</v>
      </c>
      <c r="N138" s="660">
        <v>1</v>
      </c>
      <c r="O138" s="741">
        <v>1</v>
      </c>
      <c r="P138" s="661">
        <v>23.46</v>
      </c>
      <c r="Q138" s="676">
        <v>1</v>
      </c>
      <c r="R138" s="660">
        <v>1</v>
      </c>
      <c r="S138" s="676">
        <v>1</v>
      </c>
      <c r="T138" s="741">
        <v>1</v>
      </c>
      <c r="U138" s="699">
        <v>1</v>
      </c>
    </row>
    <row r="139" spans="1:21" ht="14.4" customHeight="1" x14ac:dyDescent="0.3">
      <c r="A139" s="659">
        <v>6</v>
      </c>
      <c r="B139" s="660" t="s">
        <v>562</v>
      </c>
      <c r="C139" s="660">
        <v>89301062</v>
      </c>
      <c r="D139" s="739" t="s">
        <v>3410</v>
      </c>
      <c r="E139" s="740" t="s">
        <v>3123</v>
      </c>
      <c r="F139" s="660" t="s">
        <v>3106</v>
      </c>
      <c r="G139" s="660" t="s">
        <v>3125</v>
      </c>
      <c r="H139" s="660" t="s">
        <v>563</v>
      </c>
      <c r="I139" s="660" t="s">
        <v>3126</v>
      </c>
      <c r="J139" s="660" t="s">
        <v>3127</v>
      </c>
      <c r="K139" s="660" t="s">
        <v>3128</v>
      </c>
      <c r="L139" s="661">
        <v>864.39</v>
      </c>
      <c r="M139" s="661">
        <v>864.39</v>
      </c>
      <c r="N139" s="660">
        <v>1</v>
      </c>
      <c r="O139" s="741">
        <v>1</v>
      </c>
      <c r="P139" s="661">
        <v>864.39</v>
      </c>
      <c r="Q139" s="676">
        <v>1</v>
      </c>
      <c r="R139" s="660">
        <v>1</v>
      </c>
      <c r="S139" s="676">
        <v>1</v>
      </c>
      <c r="T139" s="741">
        <v>1</v>
      </c>
      <c r="U139" s="699">
        <v>1</v>
      </c>
    </row>
    <row r="140" spans="1:21" ht="14.4" customHeight="1" x14ac:dyDescent="0.3">
      <c r="A140" s="659">
        <v>6</v>
      </c>
      <c r="B140" s="660" t="s">
        <v>562</v>
      </c>
      <c r="C140" s="660">
        <v>89301062</v>
      </c>
      <c r="D140" s="739" t="s">
        <v>3410</v>
      </c>
      <c r="E140" s="740" t="s">
        <v>3123</v>
      </c>
      <c r="F140" s="660" t="s">
        <v>3106</v>
      </c>
      <c r="G140" s="660" t="s">
        <v>3125</v>
      </c>
      <c r="H140" s="660" t="s">
        <v>563</v>
      </c>
      <c r="I140" s="660" t="s">
        <v>3400</v>
      </c>
      <c r="J140" s="660" t="s">
        <v>3401</v>
      </c>
      <c r="K140" s="660" t="s">
        <v>3402</v>
      </c>
      <c r="L140" s="661">
        <v>338.94</v>
      </c>
      <c r="M140" s="661">
        <v>338.94</v>
      </c>
      <c r="N140" s="660">
        <v>1</v>
      </c>
      <c r="O140" s="741">
        <v>1</v>
      </c>
      <c r="P140" s="661">
        <v>338.94</v>
      </c>
      <c r="Q140" s="676">
        <v>1</v>
      </c>
      <c r="R140" s="660">
        <v>1</v>
      </c>
      <c r="S140" s="676">
        <v>1</v>
      </c>
      <c r="T140" s="741">
        <v>1</v>
      </c>
      <c r="U140" s="699">
        <v>1</v>
      </c>
    </row>
    <row r="141" spans="1:21" ht="14.4" customHeight="1" x14ac:dyDescent="0.3">
      <c r="A141" s="659">
        <v>6</v>
      </c>
      <c r="B141" s="660" t="s">
        <v>562</v>
      </c>
      <c r="C141" s="660">
        <v>89301062</v>
      </c>
      <c r="D141" s="739" t="s">
        <v>3410</v>
      </c>
      <c r="E141" s="740" t="s">
        <v>3123</v>
      </c>
      <c r="F141" s="660" t="s">
        <v>3106</v>
      </c>
      <c r="G141" s="660" t="s">
        <v>3125</v>
      </c>
      <c r="H141" s="660" t="s">
        <v>563</v>
      </c>
      <c r="I141" s="660" t="s">
        <v>3138</v>
      </c>
      <c r="J141" s="660" t="s">
        <v>3139</v>
      </c>
      <c r="K141" s="660" t="s">
        <v>3140</v>
      </c>
      <c r="L141" s="661">
        <v>1978.94</v>
      </c>
      <c r="M141" s="661">
        <v>53431.380000000012</v>
      </c>
      <c r="N141" s="660">
        <v>27</v>
      </c>
      <c r="O141" s="741">
        <v>27</v>
      </c>
      <c r="P141" s="661">
        <v>49473.500000000015</v>
      </c>
      <c r="Q141" s="676">
        <v>0.92592592592592604</v>
      </c>
      <c r="R141" s="660">
        <v>25</v>
      </c>
      <c r="S141" s="676">
        <v>0.92592592592592593</v>
      </c>
      <c r="T141" s="741">
        <v>25</v>
      </c>
      <c r="U141" s="699">
        <v>0.92592592592592593</v>
      </c>
    </row>
    <row r="142" spans="1:21" ht="14.4" customHeight="1" x14ac:dyDescent="0.3">
      <c r="A142" s="659">
        <v>6</v>
      </c>
      <c r="B142" s="660" t="s">
        <v>562</v>
      </c>
      <c r="C142" s="660">
        <v>89301062</v>
      </c>
      <c r="D142" s="739" t="s">
        <v>3410</v>
      </c>
      <c r="E142" s="740" t="s">
        <v>3123</v>
      </c>
      <c r="F142" s="660" t="s">
        <v>3106</v>
      </c>
      <c r="G142" s="660" t="s">
        <v>3190</v>
      </c>
      <c r="H142" s="660" t="s">
        <v>563</v>
      </c>
      <c r="I142" s="660" t="s">
        <v>3191</v>
      </c>
      <c r="J142" s="660" t="s">
        <v>3192</v>
      </c>
      <c r="K142" s="660" t="s">
        <v>3193</v>
      </c>
      <c r="L142" s="661">
        <v>0</v>
      </c>
      <c r="M142" s="661">
        <v>0</v>
      </c>
      <c r="N142" s="660">
        <v>2</v>
      </c>
      <c r="O142" s="741">
        <v>2</v>
      </c>
      <c r="P142" s="661"/>
      <c r="Q142" s="676"/>
      <c r="R142" s="660"/>
      <c r="S142" s="676">
        <v>0</v>
      </c>
      <c r="T142" s="741"/>
      <c r="U142" s="699">
        <v>0</v>
      </c>
    </row>
    <row r="143" spans="1:21" ht="14.4" customHeight="1" x14ac:dyDescent="0.3">
      <c r="A143" s="659">
        <v>6</v>
      </c>
      <c r="B143" s="660" t="s">
        <v>562</v>
      </c>
      <c r="C143" s="660">
        <v>89301062</v>
      </c>
      <c r="D143" s="739" t="s">
        <v>3410</v>
      </c>
      <c r="E143" s="740" t="s">
        <v>3124</v>
      </c>
      <c r="F143" s="660" t="s">
        <v>3105</v>
      </c>
      <c r="G143" s="660" t="s">
        <v>3398</v>
      </c>
      <c r="H143" s="660" t="s">
        <v>563</v>
      </c>
      <c r="I143" s="660" t="s">
        <v>1132</v>
      </c>
      <c r="J143" s="660" t="s">
        <v>1133</v>
      </c>
      <c r="K143" s="660" t="s">
        <v>3399</v>
      </c>
      <c r="L143" s="661">
        <v>23.46</v>
      </c>
      <c r="M143" s="661">
        <v>23.46</v>
      </c>
      <c r="N143" s="660">
        <v>1</v>
      </c>
      <c r="O143" s="741"/>
      <c r="P143" s="661"/>
      <c r="Q143" s="676">
        <v>0</v>
      </c>
      <c r="R143" s="660"/>
      <c r="S143" s="676">
        <v>0</v>
      </c>
      <c r="T143" s="741"/>
      <c r="U143" s="699"/>
    </row>
    <row r="144" spans="1:21" ht="14.4" customHeight="1" x14ac:dyDescent="0.3">
      <c r="A144" s="659">
        <v>6</v>
      </c>
      <c r="B144" s="660" t="s">
        <v>562</v>
      </c>
      <c r="C144" s="660">
        <v>89301062</v>
      </c>
      <c r="D144" s="739" t="s">
        <v>3410</v>
      </c>
      <c r="E144" s="740" t="s">
        <v>3124</v>
      </c>
      <c r="F144" s="660" t="s">
        <v>3106</v>
      </c>
      <c r="G144" s="660" t="s">
        <v>3125</v>
      </c>
      <c r="H144" s="660" t="s">
        <v>563</v>
      </c>
      <c r="I144" s="660" t="s">
        <v>3138</v>
      </c>
      <c r="J144" s="660" t="s">
        <v>3139</v>
      </c>
      <c r="K144" s="660" t="s">
        <v>3140</v>
      </c>
      <c r="L144" s="661">
        <v>1978.94</v>
      </c>
      <c r="M144" s="661">
        <v>3957.88</v>
      </c>
      <c r="N144" s="660">
        <v>2</v>
      </c>
      <c r="O144" s="741">
        <v>2</v>
      </c>
      <c r="P144" s="661">
        <v>1978.94</v>
      </c>
      <c r="Q144" s="676">
        <v>0.5</v>
      </c>
      <c r="R144" s="660">
        <v>1</v>
      </c>
      <c r="S144" s="676">
        <v>0.5</v>
      </c>
      <c r="T144" s="741">
        <v>1</v>
      </c>
      <c r="U144" s="699">
        <v>0.5</v>
      </c>
    </row>
    <row r="145" spans="1:21" ht="14.4" customHeight="1" x14ac:dyDescent="0.3">
      <c r="A145" s="659">
        <v>6</v>
      </c>
      <c r="B145" s="660" t="s">
        <v>562</v>
      </c>
      <c r="C145" s="660">
        <v>89301062</v>
      </c>
      <c r="D145" s="739" t="s">
        <v>3410</v>
      </c>
      <c r="E145" s="740" t="s">
        <v>3124</v>
      </c>
      <c r="F145" s="660" t="s">
        <v>3106</v>
      </c>
      <c r="G145" s="660" t="s">
        <v>3125</v>
      </c>
      <c r="H145" s="660" t="s">
        <v>563</v>
      </c>
      <c r="I145" s="660" t="s">
        <v>3187</v>
      </c>
      <c r="J145" s="660" t="s">
        <v>3188</v>
      </c>
      <c r="K145" s="660" t="s">
        <v>3189</v>
      </c>
      <c r="L145" s="661">
        <v>700</v>
      </c>
      <c r="M145" s="661">
        <v>700</v>
      </c>
      <c r="N145" s="660">
        <v>1</v>
      </c>
      <c r="O145" s="741">
        <v>1</v>
      </c>
      <c r="P145" s="661"/>
      <c r="Q145" s="676">
        <v>0</v>
      </c>
      <c r="R145" s="660"/>
      <c r="S145" s="676">
        <v>0</v>
      </c>
      <c r="T145" s="741"/>
      <c r="U145" s="699">
        <v>0</v>
      </c>
    </row>
    <row r="146" spans="1:21" ht="14.4" customHeight="1" x14ac:dyDescent="0.3">
      <c r="A146" s="659">
        <v>6</v>
      </c>
      <c r="B146" s="660" t="s">
        <v>562</v>
      </c>
      <c r="C146" s="660">
        <v>89301062</v>
      </c>
      <c r="D146" s="739" t="s">
        <v>3410</v>
      </c>
      <c r="E146" s="740" t="s">
        <v>3124</v>
      </c>
      <c r="F146" s="660" t="s">
        <v>3106</v>
      </c>
      <c r="G146" s="660" t="s">
        <v>3190</v>
      </c>
      <c r="H146" s="660" t="s">
        <v>563</v>
      </c>
      <c r="I146" s="660" t="s">
        <v>3191</v>
      </c>
      <c r="J146" s="660" t="s">
        <v>3192</v>
      </c>
      <c r="K146" s="660" t="s">
        <v>3193</v>
      </c>
      <c r="L146" s="661">
        <v>0</v>
      </c>
      <c r="M146" s="661">
        <v>0</v>
      </c>
      <c r="N146" s="660">
        <v>1</v>
      </c>
      <c r="O146" s="741">
        <v>1</v>
      </c>
      <c r="P146" s="661"/>
      <c r="Q146" s="676"/>
      <c r="R146" s="660"/>
      <c r="S146" s="676">
        <v>0</v>
      </c>
      <c r="T146" s="741"/>
      <c r="U146" s="699">
        <v>0</v>
      </c>
    </row>
    <row r="147" spans="1:21" ht="14.4" customHeight="1" x14ac:dyDescent="0.3">
      <c r="A147" s="659">
        <v>6</v>
      </c>
      <c r="B147" s="660" t="s">
        <v>562</v>
      </c>
      <c r="C147" s="660">
        <v>89301061</v>
      </c>
      <c r="D147" s="739" t="s">
        <v>3411</v>
      </c>
      <c r="E147" s="740" t="s">
        <v>3116</v>
      </c>
      <c r="F147" s="660" t="s">
        <v>3106</v>
      </c>
      <c r="G147" s="660" t="s">
        <v>3125</v>
      </c>
      <c r="H147" s="660" t="s">
        <v>563</v>
      </c>
      <c r="I147" s="660" t="s">
        <v>3126</v>
      </c>
      <c r="J147" s="660" t="s">
        <v>3127</v>
      </c>
      <c r="K147" s="660" t="s">
        <v>3128</v>
      </c>
      <c r="L147" s="661">
        <v>864.39</v>
      </c>
      <c r="M147" s="661">
        <v>864.39</v>
      </c>
      <c r="N147" s="660">
        <v>1</v>
      </c>
      <c r="O147" s="741">
        <v>1</v>
      </c>
      <c r="P147" s="661">
        <v>864.39</v>
      </c>
      <c r="Q147" s="676">
        <v>1</v>
      </c>
      <c r="R147" s="660">
        <v>1</v>
      </c>
      <c r="S147" s="676">
        <v>1</v>
      </c>
      <c r="T147" s="741">
        <v>1</v>
      </c>
      <c r="U147" s="699">
        <v>1</v>
      </c>
    </row>
    <row r="148" spans="1:21" ht="14.4" customHeight="1" x14ac:dyDescent="0.3">
      <c r="A148" s="659">
        <v>6</v>
      </c>
      <c r="B148" s="660" t="s">
        <v>562</v>
      </c>
      <c r="C148" s="660">
        <v>89301061</v>
      </c>
      <c r="D148" s="739" t="s">
        <v>3411</v>
      </c>
      <c r="E148" s="740" t="s">
        <v>3117</v>
      </c>
      <c r="F148" s="660" t="s">
        <v>3105</v>
      </c>
      <c r="G148" s="660" t="s">
        <v>3398</v>
      </c>
      <c r="H148" s="660" t="s">
        <v>563</v>
      </c>
      <c r="I148" s="660" t="s">
        <v>1128</v>
      </c>
      <c r="J148" s="660" t="s">
        <v>1129</v>
      </c>
      <c r="K148" s="660" t="s">
        <v>3399</v>
      </c>
      <c r="L148" s="661">
        <v>23.46</v>
      </c>
      <c r="M148" s="661">
        <v>23.46</v>
      </c>
      <c r="N148" s="660">
        <v>1</v>
      </c>
      <c r="O148" s="741">
        <v>1</v>
      </c>
      <c r="P148" s="661">
        <v>23.46</v>
      </c>
      <c r="Q148" s="676">
        <v>1</v>
      </c>
      <c r="R148" s="660">
        <v>1</v>
      </c>
      <c r="S148" s="676">
        <v>1</v>
      </c>
      <c r="T148" s="741">
        <v>1</v>
      </c>
      <c r="U148" s="699">
        <v>1</v>
      </c>
    </row>
    <row r="149" spans="1:21" ht="14.4" customHeight="1" x14ac:dyDescent="0.3">
      <c r="A149" s="659">
        <v>6</v>
      </c>
      <c r="B149" s="660" t="s">
        <v>562</v>
      </c>
      <c r="C149" s="660">
        <v>89301061</v>
      </c>
      <c r="D149" s="739" t="s">
        <v>3411</v>
      </c>
      <c r="E149" s="740" t="s">
        <v>3117</v>
      </c>
      <c r="F149" s="660" t="s">
        <v>3106</v>
      </c>
      <c r="G149" s="660" t="s">
        <v>3125</v>
      </c>
      <c r="H149" s="660" t="s">
        <v>563</v>
      </c>
      <c r="I149" s="660" t="s">
        <v>3126</v>
      </c>
      <c r="J149" s="660" t="s">
        <v>3127</v>
      </c>
      <c r="K149" s="660" t="s">
        <v>3128</v>
      </c>
      <c r="L149" s="661">
        <v>864.39</v>
      </c>
      <c r="M149" s="661">
        <v>864.39</v>
      </c>
      <c r="N149" s="660">
        <v>1</v>
      </c>
      <c r="O149" s="741">
        <v>1</v>
      </c>
      <c r="P149" s="661">
        <v>864.39</v>
      </c>
      <c r="Q149" s="676">
        <v>1</v>
      </c>
      <c r="R149" s="660">
        <v>1</v>
      </c>
      <c r="S149" s="676">
        <v>1</v>
      </c>
      <c r="T149" s="741">
        <v>1</v>
      </c>
      <c r="U149" s="699">
        <v>1</v>
      </c>
    </row>
    <row r="150" spans="1:21" ht="14.4" customHeight="1" x14ac:dyDescent="0.3">
      <c r="A150" s="659">
        <v>6</v>
      </c>
      <c r="B150" s="660" t="s">
        <v>562</v>
      </c>
      <c r="C150" s="660">
        <v>89301061</v>
      </c>
      <c r="D150" s="739" t="s">
        <v>3411</v>
      </c>
      <c r="E150" s="740" t="s">
        <v>3117</v>
      </c>
      <c r="F150" s="660" t="s">
        <v>3106</v>
      </c>
      <c r="G150" s="660" t="s">
        <v>3125</v>
      </c>
      <c r="H150" s="660" t="s">
        <v>563</v>
      </c>
      <c r="I150" s="660" t="s">
        <v>3138</v>
      </c>
      <c r="J150" s="660" t="s">
        <v>3139</v>
      </c>
      <c r="K150" s="660" t="s">
        <v>3140</v>
      </c>
      <c r="L150" s="661">
        <v>1978.94</v>
      </c>
      <c r="M150" s="661">
        <v>1978.94</v>
      </c>
      <c r="N150" s="660">
        <v>1</v>
      </c>
      <c r="O150" s="741">
        <v>1</v>
      </c>
      <c r="P150" s="661">
        <v>1978.94</v>
      </c>
      <c r="Q150" s="676">
        <v>1</v>
      </c>
      <c r="R150" s="660">
        <v>1</v>
      </c>
      <c r="S150" s="676">
        <v>1</v>
      </c>
      <c r="T150" s="741">
        <v>1</v>
      </c>
      <c r="U150" s="699">
        <v>1</v>
      </c>
    </row>
    <row r="151" spans="1:21" ht="14.4" customHeight="1" x14ac:dyDescent="0.3">
      <c r="A151" s="659">
        <v>6</v>
      </c>
      <c r="B151" s="660" t="s">
        <v>562</v>
      </c>
      <c r="C151" s="660">
        <v>89301061</v>
      </c>
      <c r="D151" s="739" t="s">
        <v>3411</v>
      </c>
      <c r="E151" s="740" t="s">
        <v>3118</v>
      </c>
      <c r="F151" s="660" t="s">
        <v>3105</v>
      </c>
      <c r="G151" s="660" t="s">
        <v>3403</v>
      </c>
      <c r="H151" s="660" t="s">
        <v>563</v>
      </c>
      <c r="I151" s="660" t="s">
        <v>3404</v>
      </c>
      <c r="J151" s="660" t="s">
        <v>3405</v>
      </c>
      <c r="K151" s="660" t="s">
        <v>3406</v>
      </c>
      <c r="L151" s="661">
        <v>1354.54</v>
      </c>
      <c r="M151" s="661">
        <v>1354.54</v>
      </c>
      <c r="N151" s="660">
        <v>1</v>
      </c>
      <c r="O151" s="741">
        <v>1</v>
      </c>
      <c r="P151" s="661"/>
      <c r="Q151" s="676">
        <v>0</v>
      </c>
      <c r="R151" s="660"/>
      <c r="S151" s="676">
        <v>0</v>
      </c>
      <c r="T151" s="741"/>
      <c r="U151" s="699">
        <v>0</v>
      </c>
    </row>
    <row r="152" spans="1:21" ht="14.4" customHeight="1" x14ac:dyDescent="0.3">
      <c r="A152" s="659">
        <v>6</v>
      </c>
      <c r="B152" s="660" t="s">
        <v>562</v>
      </c>
      <c r="C152" s="660">
        <v>89301061</v>
      </c>
      <c r="D152" s="739" t="s">
        <v>3411</v>
      </c>
      <c r="E152" s="740" t="s">
        <v>3118</v>
      </c>
      <c r="F152" s="660" t="s">
        <v>3105</v>
      </c>
      <c r="G152" s="660" t="s">
        <v>3329</v>
      </c>
      <c r="H152" s="660" t="s">
        <v>1009</v>
      </c>
      <c r="I152" s="660" t="s">
        <v>1104</v>
      </c>
      <c r="J152" s="660" t="s">
        <v>1105</v>
      </c>
      <c r="K152" s="660" t="s">
        <v>1106</v>
      </c>
      <c r="L152" s="661">
        <v>426.07</v>
      </c>
      <c r="M152" s="661">
        <v>426.07</v>
      </c>
      <c r="N152" s="660">
        <v>1</v>
      </c>
      <c r="O152" s="741">
        <v>1</v>
      </c>
      <c r="P152" s="661"/>
      <c r="Q152" s="676">
        <v>0</v>
      </c>
      <c r="R152" s="660"/>
      <c r="S152" s="676">
        <v>0</v>
      </c>
      <c r="T152" s="741"/>
      <c r="U152" s="699">
        <v>0</v>
      </c>
    </row>
    <row r="153" spans="1:21" ht="14.4" customHeight="1" x14ac:dyDescent="0.3">
      <c r="A153" s="659">
        <v>6</v>
      </c>
      <c r="B153" s="660" t="s">
        <v>562</v>
      </c>
      <c r="C153" s="660">
        <v>89301061</v>
      </c>
      <c r="D153" s="739" t="s">
        <v>3411</v>
      </c>
      <c r="E153" s="740" t="s">
        <v>3118</v>
      </c>
      <c r="F153" s="660" t="s">
        <v>3105</v>
      </c>
      <c r="G153" s="660" t="s">
        <v>3329</v>
      </c>
      <c r="H153" s="660" t="s">
        <v>1009</v>
      </c>
      <c r="I153" s="660" t="s">
        <v>1669</v>
      </c>
      <c r="J153" s="660" t="s">
        <v>1105</v>
      </c>
      <c r="K153" s="660" t="s">
        <v>1670</v>
      </c>
      <c r="L153" s="661">
        <v>937.93</v>
      </c>
      <c r="M153" s="661">
        <v>937.93</v>
      </c>
      <c r="N153" s="660">
        <v>1</v>
      </c>
      <c r="O153" s="741">
        <v>1</v>
      </c>
      <c r="P153" s="661"/>
      <c r="Q153" s="676">
        <v>0</v>
      </c>
      <c r="R153" s="660"/>
      <c r="S153" s="676">
        <v>0</v>
      </c>
      <c r="T153" s="741"/>
      <c r="U153" s="699">
        <v>0</v>
      </c>
    </row>
    <row r="154" spans="1:21" ht="14.4" customHeight="1" x14ac:dyDescent="0.3">
      <c r="A154" s="659">
        <v>6</v>
      </c>
      <c r="B154" s="660" t="s">
        <v>562</v>
      </c>
      <c r="C154" s="660">
        <v>89301061</v>
      </c>
      <c r="D154" s="739" t="s">
        <v>3411</v>
      </c>
      <c r="E154" s="740" t="s">
        <v>3118</v>
      </c>
      <c r="F154" s="660" t="s">
        <v>3105</v>
      </c>
      <c r="G154" s="660" t="s">
        <v>3329</v>
      </c>
      <c r="H154" s="660" t="s">
        <v>1009</v>
      </c>
      <c r="I154" s="660" t="s">
        <v>3407</v>
      </c>
      <c r="J154" s="660" t="s">
        <v>1105</v>
      </c>
      <c r="K154" s="660" t="s">
        <v>3408</v>
      </c>
      <c r="L154" s="661">
        <v>1458.07</v>
      </c>
      <c r="M154" s="661">
        <v>1458.07</v>
      </c>
      <c r="N154" s="660">
        <v>1</v>
      </c>
      <c r="O154" s="741">
        <v>1</v>
      </c>
      <c r="P154" s="661"/>
      <c r="Q154" s="676">
        <v>0</v>
      </c>
      <c r="R154" s="660"/>
      <c r="S154" s="676">
        <v>0</v>
      </c>
      <c r="T154" s="741"/>
      <c r="U154" s="699">
        <v>0</v>
      </c>
    </row>
    <row r="155" spans="1:21" ht="14.4" customHeight="1" x14ac:dyDescent="0.3">
      <c r="A155" s="659">
        <v>6</v>
      </c>
      <c r="B155" s="660" t="s">
        <v>562</v>
      </c>
      <c r="C155" s="660">
        <v>89301061</v>
      </c>
      <c r="D155" s="739" t="s">
        <v>3411</v>
      </c>
      <c r="E155" s="740" t="s">
        <v>3118</v>
      </c>
      <c r="F155" s="660" t="s">
        <v>3105</v>
      </c>
      <c r="G155" s="660" t="s">
        <v>3329</v>
      </c>
      <c r="H155" s="660" t="s">
        <v>1009</v>
      </c>
      <c r="I155" s="660" t="s">
        <v>1034</v>
      </c>
      <c r="J155" s="660" t="s">
        <v>1035</v>
      </c>
      <c r="K155" s="660" t="s">
        <v>2949</v>
      </c>
      <c r="L155" s="661">
        <v>7290.38</v>
      </c>
      <c r="M155" s="661">
        <v>7290.38</v>
      </c>
      <c r="N155" s="660">
        <v>1</v>
      </c>
      <c r="O155" s="741">
        <v>1</v>
      </c>
      <c r="P155" s="661"/>
      <c r="Q155" s="676">
        <v>0</v>
      </c>
      <c r="R155" s="660"/>
      <c r="S155" s="676">
        <v>0</v>
      </c>
      <c r="T155" s="741"/>
      <c r="U155" s="699">
        <v>0</v>
      </c>
    </row>
    <row r="156" spans="1:21" ht="14.4" customHeight="1" x14ac:dyDescent="0.3">
      <c r="A156" s="659">
        <v>6</v>
      </c>
      <c r="B156" s="660" t="s">
        <v>562</v>
      </c>
      <c r="C156" s="660">
        <v>89301061</v>
      </c>
      <c r="D156" s="739" t="s">
        <v>3411</v>
      </c>
      <c r="E156" s="740" t="s">
        <v>3122</v>
      </c>
      <c r="F156" s="660" t="s">
        <v>3105</v>
      </c>
      <c r="G156" s="660" t="s">
        <v>3329</v>
      </c>
      <c r="H156" s="660" t="s">
        <v>1009</v>
      </c>
      <c r="I156" s="660" t="s">
        <v>1108</v>
      </c>
      <c r="J156" s="660" t="s">
        <v>1105</v>
      </c>
      <c r="K156" s="660" t="s">
        <v>1109</v>
      </c>
      <c r="L156" s="661">
        <v>568.09</v>
      </c>
      <c r="M156" s="661">
        <v>568.09</v>
      </c>
      <c r="N156" s="660">
        <v>1</v>
      </c>
      <c r="O156" s="741">
        <v>1</v>
      </c>
      <c r="P156" s="661"/>
      <c r="Q156" s="676">
        <v>0</v>
      </c>
      <c r="R156" s="660"/>
      <c r="S156" s="676">
        <v>0</v>
      </c>
      <c r="T156" s="741"/>
      <c r="U156" s="699">
        <v>0</v>
      </c>
    </row>
    <row r="157" spans="1:21" ht="14.4" customHeight="1" x14ac:dyDescent="0.3">
      <c r="A157" s="659">
        <v>6</v>
      </c>
      <c r="B157" s="660" t="s">
        <v>562</v>
      </c>
      <c r="C157" s="660">
        <v>89301061</v>
      </c>
      <c r="D157" s="739" t="s">
        <v>3411</v>
      </c>
      <c r="E157" s="740" t="s">
        <v>3122</v>
      </c>
      <c r="F157" s="660" t="s">
        <v>3106</v>
      </c>
      <c r="G157" s="660" t="s">
        <v>3125</v>
      </c>
      <c r="H157" s="660" t="s">
        <v>563</v>
      </c>
      <c r="I157" s="660" t="s">
        <v>3126</v>
      </c>
      <c r="J157" s="660" t="s">
        <v>3127</v>
      </c>
      <c r="K157" s="660" t="s">
        <v>3128</v>
      </c>
      <c r="L157" s="661">
        <v>864.39</v>
      </c>
      <c r="M157" s="661">
        <v>864.39</v>
      </c>
      <c r="N157" s="660">
        <v>1</v>
      </c>
      <c r="O157" s="741">
        <v>1</v>
      </c>
      <c r="P157" s="661">
        <v>864.39</v>
      </c>
      <c r="Q157" s="676">
        <v>1</v>
      </c>
      <c r="R157" s="660">
        <v>1</v>
      </c>
      <c r="S157" s="676">
        <v>1</v>
      </c>
      <c r="T157" s="741">
        <v>1</v>
      </c>
      <c r="U157" s="699">
        <v>1</v>
      </c>
    </row>
    <row r="158" spans="1:21" ht="14.4" customHeight="1" x14ac:dyDescent="0.3">
      <c r="A158" s="659">
        <v>6</v>
      </c>
      <c r="B158" s="660" t="s">
        <v>562</v>
      </c>
      <c r="C158" s="660">
        <v>89301061</v>
      </c>
      <c r="D158" s="739" t="s">
        <v>3411</v>
      </c>
      <c r="E158" s="740" t="s">
        <v>3123</v>
      </c>
      <c r="F158" s="660" t="s">
        <v>3105</v>
      </c>
      <c r="G158" s="660" t="s">
        <v>3329</v>
      </c>
      <c r="H158" s="660" t="s">
        <v>1009</v>
      </c>
      <c r="I158" s="660" t="s">
        <v>3409</v>
      </c>
      <c r="J158" s="660" t="s">
        <v>1105</v>
      </c>
      <c r="K158" s="660" t="s">
        <v>2992</v>
      </c>
      <c r="L158" s="661">
        <v>1166.47</v>
      </c>
      <c r="M158" s="661">
        <v>1166.47</v>
      </c>
      <c r="N158" s="660">
        <v>1</v>
      </c>
      <c r="O158" s="741">
        <v>1</v>
      </c>
      <c r="P158" s="661">
        <v>1166.47</v>
      </c>
      <c r="Q158" s="676">
        <v>1</v>
      </c>
      <c r="R158" s="660">
        <v>1</v>
      </c>
      <c r="S158" s="676">
        <v>1</v>
      </c>
      <c r="T158" s="741">
        <v>1</v>
      </c>
      <c r="U158" s="699">
        <v>1</v>
      </c>
    </row>
    <row r="159" spans="1:21" ht="14.4" customHeight="1" x14ac:dyDescent="0.3">
      <c r="A159" s="659">
        <v>6</v>
      </c>
      <c r="B159" s="660" t="s">
        <v>562</v>
      </c>
      <c r="C159" s="660">
        <v>89301061</v>
      </c>
      <c r="D159" s="739" t="s">
        <v>3411</v>
      </c>
      <c r="E159" s="740" t="s">
        <v>3123</v>
      </c>
      <c r="F159" s="660" t="s">
        <v>3105</v>
      </c>
      <c r="G159" s="660" t="s">
        <v>3329</v>
      </c>
      <c r="H159" s="660" t="s">
        <v>1009</v>
      </c>
      <c r="I159" s="660" t="s">
        <v>3407</v>
      </c>
      <c r="J159" s="660" t="s">
        <v>1105</v>
      </c>
      <c r="K159" s="660" t="s">
        <v>3408</v>
      </c>
      <c r="L159" s="661">
        <v>1458.07</v>
      </c>
      <c r="M159" s="661">
        <v>1458.07</v>
      </c>
      <c r="N159" s="660">
        <v>1</v>
      </c>
      <c r="O159" s="741">
        <v>1</v>
      </c>
      <c r="P159" s="661"/>
      <c r="Q159" s="676">
        <v>0</v>
      </c>
      <c r="R159" s="660"/>
      <c r="S159" s="676">
        <v>0</v>
      </c>
      <c r="T159" s="741"/>
      <c r="U159" s="699">
        <v>0</v>
      </c>
    </row>
    <row r="160" spans="1:21" ht="14.4" customHeight="1" thickBot="1" x14ac:dyDescent="0.35">
      <c r="A160" s="665">
        <v>6</v>
      </c>
      <c r="B160" s="666" t="s">
        <v>562</v>
      </c>
      <c r="C160" s="666">
        <v>89301061</v>
      </c>
      <c r="D160" s="742" t="s">
        <v>3411</v>
      </c>
      <c r="E160" s="743" t="s">
        <v>3124</v>
      </c>
      <c r="F160" s="666" t="s">
        <v>3105</v>
      </c>
      <c r="G160" s="666" t="s">
        <v>3141</v>
      </c>
      <c r="H160" s="666" t="s">
        <v>563</v>
      </c>
      <c r="I160" s="666" t="s">
        <v>881</v>
      </c>
      <c r="J160" s="666" t="s">
        <v>882</v>
      </c>
      <c r="K160" s="666" t="s">
        <v>883</v>
      </c>
      <c r="L160" s="667">
        <v>359.63</v>
      </c>
      <c r="M160" s="667">
        <v>359.63</v>
      </c>
      <c r="N160" s="666">
        <v>1</v>
      </c>
      <c r="O160" s="744">
        <v>1</v>
      </c>
      <c r="P160" s="667">
        <v>359.63</v>
      </c>
      <c r="Q160" s="677">
        <v>1</v>
      </c>
      <c r="R160" s="666">
        <v>1</v>
      </c>
      <c r="S160" s="677">
        <v>1</v>
      </c>
      <c r="T160" s="744">
        <v>1</v>
      </c>
      <c r="U160" s="70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3413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235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3117</v>
      </c>
      <c r="B5" s="229">
        <v>1021.0699999999999</v>
      </c>
      <c r="C5" s="738">
        <v>0.36976399737815102</v>
      </c>
      <c r="D5" s="229">
        <v>1740.3400000000001</v>
      </c>
      <c r="E5" s="738">
        <v>0.63023600262184909</v>
      </c>
      <c r="F5" s="746">
        <v>2761.41</v>
      </c>
    </row>
    <row r="6" spans="1:6" ht="14.4" customHeight="1" x14ac:dyDescent="0.3">
      <c r="A6" s="686" t="s">
        <v>3118</v>
      </c>
      <c r="B6" s="663"/>
      <c r="C6" s="676">
        <v>0</v>
      </c>
      <c r="D6" s="663">
        <v>10676.21</v>
      </c>
      <c r="E6" s="676">
        <v>1</v>
      </c>
      <c r="F6" s="664">
        <v>10676.21</v>
      </c>
    </row>
    <row r="7" spans="1:6" ht="14.4" customHeight="1" x14ac:dyDescent="0.3">
      <c r="A7" s="686" t="s">
        <v>3116</v>
      </c>
      <c r="B7" s="663"/>
      <c r="C7" s="676">
        <v>0</v>
      </c>
      <c r="D7" s="663">
        <v>1194.06</v>
      </c>
      <c r="E7" s="676">
        <v>1</v>
      </c>
      <c r="F7" s="664">
        <v>1194.06</v>
      </c>
    </row>
    <row r="8" spans="1:6" ht="14.4" customHeight="1" x14ac:dyDescent="0.3">
      <c r="A8" s="686" t="s">
        <v>3121</v>
      </c>
      <c r="B8" s="663"/>
      <c r="C8" s="676">
        <v>0</v>
      </c>
      <c r="D8" s="663">
        <v>973.97</v>
      </c>
      <c r="E8" s="676">
        <v>1</v>
      </c>
      <c r="F8" s="664">
        <v>973.97</v>
      </c>
    </row>
    <row r="9" spans="1:6" ht="14.4" customHeight="1" x14ac:dyDescent="0.3">
      <c r="A9" s="686" t="s">
        <v>3122</v>
      </c>
      <c r="B9" s="663">
        <v>0</v>
      </c>
      <c r="C9" s="676">
        <v>0</v>
      </c>
      <c r="D9" s="663">
        <v>813.1400000000001</v>
      </c>
      <c r="E9" s="676">
        <v>1</v>
      </c>
      <c r="F9" s="664">
        <v>813.1400000000001</v>
      </c>
    </row>
    <row r="10" spans="1:6" ht="14.4" customHeight="1" x14ac:dyDescent="0.3">
      <c r="A10" s="686" t="s">
        <v>3123</v>
      </c>
      <c r="B10" s="663">
        <v>0</v>
      </c>
      <c r="C10" s="676">
        <v>0</v>
      </c>
      <c r="D10" s="663">
        <v>2624.54</v>
      </c>
      <c r="E10" s="676">
        <v>1</v>
      </c>
      <c r="F10" s="664">
        <v>2624.54</v>
      </c>
    </row>
    <row r="11" spans="1:6" ht="14.4" customHeight="1" x14ac:dyDescent="0.3">
      <c r="A11" s="686" t="s">
        <v>3114</v>
      </c>
      <c r="B11" s="663"/>
      <c r="C11" s="676">
        <v>0</v>
      </c>
      <c r="D11" s="663">
        <v>183.79</v>
      </c>
      <c r="E11" s="676">
        <v>1</v>
      </c>
      <c r="F11" s="664">
        <v>183.79</v>
      </c>
    </row>
    <row r="12" spans="1:6" ht="14.4" customHeight="1" thickBot="1" x14ac:dyDescent="0.35">
      <c r="A12" s="687" t="s">
        <v>3119</v>
      </c>
      <c r="B12" s="678"/>
      <c r="C12" s="679">
        <v>0</v>
      </c>
      <c r="D12" s="678">
        <v>349.3</v>
      </c>
      <c r="E12" s="679">
        <v>1</v>
      </c>
      <c r="F12" s="680">
        <v>349.3</v>
      </c>
    </row>
    <row r="13" spans="1:6" ht="14.4" customHeight="1" thickBot="1" x14ac:dyDescent="0.35">
      <c r="A13" s="681" t="s">
        <v>3</v>
      </c>
      <c r="B13" s="682">
        <v>1021.0699999999999</v>
      </c>
      <c r="C13" s="683">
        <v>5.2158157620239037E-2</v>
      </c>
      <c r="D13" s="682">
        <v>18555.349999999999</v>
      </c>
      <c r="E13" s="683">
        <v>0.94784184237976077</v>
      </c>
      <c r="F13" s="684">
        <v>19576.420000000002</v>
      </c>
    </row>
    <row r="14" spans="1:6" ht="14.4" customHeight="1" thickBot="1" x14ac:dyDescent="0.35"/>
    <row r="15" spans="1:6" ht="14.4" customHeight="1" x14ac:dyDescent="0.3">
      <c r="A15" s="747" t="s">
        <v>2918</v>
      </c>
      <c r="B15" s="229">
        <v>435.3</v>
      </c>
      <c r="C15" s="738">
        <v>1</v>
      </c>
      <c r="D15" s="229"/>
      <c r="E15" s="738">
        <v>0</v>
      </c>
      <c r="F15" s="746">
        <v>435.3</v>
      </c>
    </row>
    <row r="16" spans="1:6" ht="14.4" customHeight="1" x14ac:dyDescent="0.3">
      <c r="A16" s="686" t="s">
        <v>2888</v>
      </c>
      <c r="B16" s="663">
        <v>313.98</v>
      </c>
      <c r="C16" s="676">
        <v>1</v>
      </c>
      <c r="D16" s="663"/>
      <c r="E16" s="676">
        <v>0</v>
      </c>
      <c r="F16" s="664">
        <v>313.98</v>
      </c>
    </row>
    <row r="17" spans="1:6" ht="14.4" customHeight="1" x14ac:dyDescent="0.3">
      <c r="A17" s="686" t="s">
        <v>2916</v>
      </c>
      <c r="B17" s="663">
        <v>195.89</v>
      </c>
      <c r="C17" s="676">
        <v>1</v>
      </c>
      <c r="D17" s="663"/>
      <c r="E17" s="676">
        <v>0</v>
      </c>
      <c r="F17" s="664">
        <v>195.89</v>
      </c>
    </row>
    <row r="18" spans="1:6" ht="14.4" customHeight="1" x14ac:dyDescent="0.3">
      <c r="A18" s="686" t="s">
        <v>2912</v>
      </c>
      <c r="B18" s="663">
        <v>75.900000000000006</v>
      </c>
      <c r="C18" s="676">
        <v>0.31815895372233405</v>
      </c>
      <c r="D18" s="663">
        <v>162.66</v>
      </c>
      <c r="E18" s="676">
        <v>0.68184104627766595</v>
      </c>
      <c r="F18" s="664">
        <v>238.56</v>
      </c>
    </row>
    <row r="19" spans="1:6" ht="14.4" customHeight="1" x14ac:dyDescent="0.3">
      <c r="A19" s="686" t="s">
        <v>2891</v>
      </c>
      <c r="B19" s="663"/>
      <c r="C19" s="676">
        <v>0</v>
      </c>
      <c r="D19" s="663">
        <v>13774.039999999999</v>
      </c>
      <c r="E19" s="676">
        <v>1</v>
      </c>
      <c r="F19" s="664">
        <v>13774.039999999999</v>
      </c>
    </row>
    <row r="20" spans="1:6" ht="14.4" customHeight="1" x14ac:dyDescent="0.3">
      <c r="A20" s="686" t="s">
        <v>2925</v>
      </c>
      <c r="B20" s="663"/>
      <c r="C20" s="676">
        <v>0</v>
      </c>
      <c r="D20" s="663">
        <v>306.04000000000002</v>
      </c>
      <c r="E20" s="676">
        <v>1</v>
      </c>
      <c r="F20" s="664">
        <v>306.04000000000002</v>
      </c>
    </row>
    <row r="21" spans="1:6" ht="14.4" customHeight="1" x14ac:dyDescent="0.3">
      <c r="A21" s="686" t="s">
        <v>2899</v>
      </c>
      <c r="B21" s="663"/>
      <c r="C21" s="676">
        <v>0</v>
      </c>
      <c r="D21" s="663">
        <v>29.78</v>
      </c>
      <c r="E21" s="676">
        <v>1</v>
      </c>
      <c r="F21" s="664">
        <v>29.78</v>
      </c>
    </row>
    <row r="22" spans="1:6" ht="14.4" customHeight="1" x14ac:dyDescent="0.3">
      <c r="A22" s="686" t="s">
        <v>3414</v>
      </c>
      <c r="B22" s="663">
        <v>0</v>
      </c>
      <c r="C22" s="676"/>
      <c r="D22" s="663"/>
      <c r="E22" s="676"/>
      <c r="F22" s="664">
        <v>0</v>
      </c>
    </row>
    <row r="23" spans="1:6" ht="14.4" customHeight="1" x14ac:dyDescent="0.3">
      <c r="A23" s="686" t="s">
        <v>2908</v>
      </c>
      <c r="B23" s="663"/>
      <c r="C23" s="676"/>
      <c r="D23" s="663">
        <v>0</v>
      </c>
      <c r="E23" s="676"/>
      <c r="F23" s="664">
        <v>0</v>
      </c>
    </row>
    <row r="24" spans="1:6" ht="14.4" customHeight="1" x14ac:dyDescent="0.3">
      <c r="A24" s="686" t="s">
        <v>2909</v>
      </c>
      <c r="B24" s="663"/>
      <c r="C24" s="676">
        <v>0</v>
      </c>
      <c r="D24" s="663">
        <v>293.26</v>
      </c>
      <c r="E24" s="676">
        <v>1</v>
      </c>
      <c r="F24" s="664">
        <v>293.26</v>
      </c>
    </row>
    <row r="25" spans="1:6" ht="14.4" customHeight="1" x14ac:dyDescent="0.3">
      <c r="A25" s="686" t="s">
        <v>2939</v>
      </c>
      <c r="B25" s="663"/>
      <c r="C25" s="676">
        <v>0</v>
      </c>
      <c r="D25" s="663">
        <v>154.01</v>
      </c>
      <c r="E25" s="676">
        <v>1</v>
      </c>
      <c r="F25" s="664">
        <v>154.01</v>
      </c>
    </row>
    <row r="26" spans="1:6" ht="14.4" customHeight="1" x14ac:dyDescent="0.3">
      <c r="A26" s="686" t="s">
        <v>2941</v>
      </c>
      <c r="B26" s="663"/>
      <c r="C26" s="676">
        <v>0</v>
      </c>
      <c r="D26" s="663">
        <v>349.3</v>
      </c>
      <c r="E26" s="676">
        <v>1</v>
      </c>
      <c r="F26" s="664">
        <v>349.3</v>
      </c>
    </row>
    <row r="27" spans="1:6" ht="14.4" customHeight="1" x14ac:dyDescent="0.3">
      <c r="A27" s="686" t="s">
        <v>2885</v>
      </c>
      <c r="B27" s="663"/>
      <c r="C27" s="676">
        <v>0</v>
      </c>
      <c r="D27" s="663">
        <v>209.57999999999998</v>
      </c>
      <c r="E27" s="676">
        <v>1</v>
      </c>
      <c r="F27" s="664">
        <v>209.57999999999998</v>
      </c>
    </row>
    <row r="28" spans="1:6" ht="14.4" customHeight="1" x14ac:dyDescent="0.3">
      <c r="A28" s="686" t="s">
        <v>2913</v>
      </c>
      <c r="B28" s="663"/>
      <c r="C28" s="676">
        <v>0</v>
      </c>
      <c r="D28" s="663">
        <v>543.04</v>
      </c>
      <c r="E28" s="676">
        <v>1</v>
      </c>
      <c r="F28" s="664">
        <v>543.04</v>
      </c>
    </row>
    <row r="29" spans="1:6" ht="14.4" customHeight="1" x14ac:dyDescent="0.3">
      <c r="A29" s="686" t="s">
        <v>2915</v>
      </c>
      <c r="B29" s="663">
        <v>0</v>
      </c>
      <c r="C29" s="676"/>
      <c r="D29" s="663"/>
      <c r="E29" s="676"/>
      <c r="F29" s="664">
        <v>0</v>
      </c>
    </row>
    <row r="30" spans="1:6" ht="14.4" customHeight="1" x14ac:dyDescent="0.3">
      <c r="A30" s="686" t="s">
        <v>2924</v>
      </c>
      <c r="B30" s="663"/>
      <c r="C30" s="676">
        <v>0</v>
      </c>
      <c r="D30" s="663">
        <v>35.28</v>
      </c>
      <c r="E30" s="676">
        <v>1</v>
      </c>
      <c r="F30" s="664">
        <v>35.28</v>
      </c>
    </row>
    <row r="31" spans="1:6" ht="14.4" customHeight="1" x14ac:dyDescent="0.3">
      <c r="A31" s="686" t="s">
        <v>2921</v>
      </c>
      <c r="B31" s="663"/>
      <c r="C31" s="676">
        <v>0</v>
      </c>
      <c r="D31" s="663">
        <v>589.38</v>
      </c>
      <c r="E31" s="676">
        <v>1</v>
      </c>
      <c r="F31" s="664">
        <v>589.38</v>
      </c>
    </row>
    <row r="32" spans="1:6" ht="14.4" customHeight="1" x14ac:dyDescent="0.3">
      <c r="A32" s="686" t="s">
        <v>3415</v>
      </c>
      <c r="B32" s="663"/>
      <c r="C32" s="676">
        <v>0</v>
      </c>
      <c r="D32" s="663">
        <v>130.15</v>
      </c>
      <c r="E32" s="676">
        <v>1</v>
      </c>
      <c r="F32" s="664">
        <v>130.15</v>
      </c>
    </row>
    <row r="33" spans="1:6" ht="14.4" customHeight="1" x14ac:dyDescent="0.3">
      <c r="A33" s="686" t="s">
        <v>2903</v>
      </c>
      <c r="B33" s="663"/>
      <c r="C33" s="676">
        <v>0</v>
      </c>
      <c r="D33" s="663">
        <v>443.52</v>
      </c>
      <c r="E33" s="676">
        <v>1</v>
      </c>
      <c r="F33" s="664">
        <v>443.52</v>
      </c>
    </row>
    <row r="34" spans="1:6" ht="14.4" customHeight="1" x14ac:dyDescent="0.3">
      <c r="A34" s="686" t="s">
        <v>2882</v>
      </c>
      <c r="B34" s="663">
        <v>0</v>
      </c>
      <c r="C34" s="676"/>
      <c r="D34" s="663"/>
      <c r="E34" s="676"/>
      <c r="F34" s="664">
        <v>0</v>
      </c>
    </row>
    <row r="35" spans="1:6" ht="14.4" customHeight="1" x14ac:dyDescent="0.3">
      <c r="A35" s="686" t="s">
        <v>2897</v>
      </c>
      <c r="B35" s="663"/>
      <c r="C35" s="676">
        <v>0</v>
      </c>
      <c r="D35" s="663">
        <v>189.6</v>
      </c>
      <c r="E35" s="676">
        <v>1</v>
      </c>
      <c r="F35" s="664">
        <v>189.6</v>
      </c>
    </row>
    <row r="36" spans="1:6" ht="14.4" customHeight="1" x14ac:dyDescent="0.3">
      <c r="A36" s="686" t="s">
        <v>2937</v>
      </c>
      <c r="B36" s="663"/>
      <c r="C36" s="676">
        <v>0</v>
      </c>
      <c r="D36" s="663">
        <v>825.91000000000008</v>
      </c>
      <c r="E36" s="676">
        <v>1</v>
      </c>
      <c r="F36" s="664">
        <v>825.91000000000008</v>
      </c>
    </row>
    <row r="37" spans="1:6" ht="14.4" customHeight="1" x14ac:dyDescent="0.3">
      <c r="A37" s="686" t="s">
        <v>2881</v>
      </c>
      <c r="B37" s="663"/>
      <c r="C37" s="676">
        <v>0</v>
      </c>
      <c r="D37" s="663">
        <v>75.3</v>
      </c>
      <c r="E37" s="676">
        <v>1</v>
      </c>
      <c r="F37" s="664">
        <v>75.3</v>
      </c>
    </row>
    <row r="38" spans="1:6" ht="14.4" customHeight="1" thickBot="1" x14ac:dyDescent="0.35">
      <c r="A38" s="687" t="s">
        <v>3416</v>
      </c>
      <c r="B38" s="678"/>
      <c r="C38" s="679">
        <v>0</v>
      </c>
      <c r="D38" s="678">
        <v>444.5</v>
      </c>
      <c r="E38" s="679">
        <v>1</v>
      </c>
      <c r="F38" s="680">
        <v>444.5</v>
      </c>
    </row>
    <row r="39" spans="1:6" ht="14.4" customHeight="1" thickBot="1" x14ac:dyDescent="0.35">
      <c r="A39" s="681" t="s">
        <v>3</v>
      </c>
      <c r="B39" s="682">
        <v>1021.0699999999999</v>
      </c>
      <c r="C39" s="683">
        <v>5.2158157620239044E-2</v>
      </c>
      <c r="D39" s="682">
        <v>18555.349999999999</v>
      </c>
      <c r="E39" s="683">
        <v>0.94784184237976099</v>
      </c>
      <c r="F39" s="684">
        <v>19576.419999999998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{9B7234DE-4105-4BF9-85D4-E0942142416E}</x14:id>
        </ext>
      </extLst>
    </cfRule>
  </conditionalFormatting>
  <conditionalFormatting sqref="F15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{9B260A00-F053-4150-9F4D-A73A2F206790}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7234DE-4105-4BF9-85D4-E094214241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B260A00-F053-4150-9F4D-A73A2F2067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3420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10</v>
      </c>
      <c r="G3" s="47">
        <f>SUBTOTAL(9,G6:G1048576)</f>
        <v>1021.0699999999999</v>
      </c>
      <c r="H3" s="48">
        <f>IF(M3=0,0,G3/M3)</f>
        <v>5.2158157620239037E-2</v>
      </c>
      <c r="I3" s="47">
        <f>SUBTOTAL(9,I6:I1048576)</f>
        <v>47</v>
      </c>
      <c r="J3" s="47">
        <f>SUBTOTAL(9,J6:J1048576)</f>
        <v>18555.349999999999</v>
      </c>
      <c r="K3" s="48">
        <f>IF(M3=0,0,J3/M3)</f>
        <v>0.94784184237976077</v>
      </c>
      <c r="L3" s="47">
        <f>SUBTOTAL(9,L6:L1048576)</f>
        <v>57</v>
      </c>
      <c r="M3" s="49">
        <f>SUBTOTAL(9,M6:M1048576)</f>
        <v>19576.420000000002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3114</v>
      </c>
      <c r="B6" s="733" t="s">
        <v>2966</v>
      </c>
      <c r="C6" s="733" t="s">
        <v>1218</v>
      </c>
      <c r="D6" s="733" t="s">
        <v>1219</v>
      </c>
      <c r="E6" s="733" t="s">
        <v>1220</v>
      </c>
      <c r="F6" s="229"/>
      <c r="G6" s="229"/>
      <c r="H6" s="738">
        <v>0</v>
      </c>
      <c r="I6" s="229">
        <v>1</v>
      </c>
      <c r="J6" s="229">
        <v>154.01</v>
      </c>
      <c r="K6" s="738">
        <v>1</v>
      </c>
      <c r="L6" s="229">
        <v>1</v>
      </c>
      <c r="M6" s="746">
        <v>154.01</v>
      </c>
    </row>
    <row r="7" spans="1:13" ht="14.4" customHeight="1" x14ac:dyDescent="0.3">
      <c r="A7" s="659" t="s">
        <v>3114</v>
      </c>
      <c r="B7" s="660" t="s">
        <v>2970</v>
      </c>
      <c r="C7" s="660" t="s">
        <v>1077</v>
      </c>
      <c r="D7" s="660" t="s">
        <v>1019</v>
      </c>
      <c r="E7" s="660" t="s">
        <v>2971</v>
      </c>
      <c r="F7" s="663"/>
      <c r="G7" s="663"/>
      <c r="H7" s="676">
        <v>0</v>
      </c>
      <c r="I7" s="663">
        <v>1</v>
      </c>
      <c r="J7" s="663">
        <v>29.78</v>
      </c>
      <c r="K7" s="676">
        <v>1</v>
      </c>
      <c r="L7" s="663">
        <v>1</v>
      </c>
      <c r="M7" s="664">
        <v>29.78</v>
      </c>
    </row>
    <row r="8" spans="1:13" ht="14.4" customHeight="1" x14ac:dyDescent="0.3">
      <c r="A8" s="659" t="s">
        <v>3121</v>
      </c>
      <c r="B8" s="660" t="s">
        <v>2942</v>
      </c>
      <c r="C8" s="660" t="s">
        <v>1056</v>
      </c>
      <c r="D8" s="660" t="s">
        <v>2943</v>
      </c>
      <c r="E8" s="660" t="s">
        <v>2944</v>
      </c>
      <c r="F8" s="663"/>
      <c r="G8" s="663"/>
      <c r="H8" s="676">
        <v>0</v>
      </c>
      <c r="I8" s="663">
        <v>2</v>
      </c>
      <c r="J8" s="663">
        <v>75.3</v>
      </c>
      <c r="K8" s="676">
        <v>1</v>
      </c>
      <c r="L8" s="663">
        <v>2</v>
      </c>
      <c r="M8" s="664">
        <v>75.3</v>
      </c>
    </row>
    <row r="9" spans="1:13" ht="14.4" customHeight="1" x14ac:dyDescent="0.3">
      <c r="A9" s="659" t="s">
        <v>3121</v>
      </c>
      <c r="B9" s="660" t="s">
        <v>2994</v>
      </c>
      <c r="C9" s="660" t="s">
        <v>2489</v>
      </c>
      <c r="D9" s="660" t="s">
        <v>1691</v>
      </c>
      <c r="E9" s="660" t="s">
        <v>2490</v>
      </c>
      <c r="F9" s="663"/>
      <c r="G9" s="663"/>
      <c r="H9" s="676">
        <v>0</v>
      </c>
      <c r="I9" s="663">
        <v>1</v>
      </c>
      <c r="J9" s="663">
        <v>146.63</v>
      </c>
      <c r="K9" s="676">
        <v>1</v>
      </c>
      <c r="L9" s="663">
        <v>1</v>
      </c>
      <c r="M9" s="664">
        <v>146.63</v>
      </c>
    </row>
    <row r="10" spans="1:13" ht="14.4" customHeight="1" x14ac:dyDescent="0.3">
      <c r="A10" s="659" t="s">
        <v>3121</v>
      </c>
      <c r="B10" s="660" t="s">
        <v>3004</v>
      </c>
      <c r="C10" s="660" t="s">
        <v>2584</v>
      </c>
      <c r="D10" s="660" t="s">
        <v>1663</v>
      </c>
      <c r="E10" s="660" t="s">
        <v>1441</v>
      </c>
      <c r="F10" s="663"/>
      <c r="G10" s="663"/>
      <c r="H10" s="676">
        <v>0</v>
      </c>
      <c r="I10" s="663">
        <v>2</v>
      </c>
      <c r="J10" s="663">
        <v>162.66</v>
      </c>
      <c r="K10" s="676">
        <v>1</v>
      </c>
      <c r="L10" s="663">
        <v>2</v>
      </c>
      <c r="M10" s="664">
        <v>162.66</v>
      </c>
    </row>
    <row r="11" spans="1:13" ht="14.4" customHeight="1" x14ac:dyDescent="0.3">
      <c r="A11" s="659" t="s">
        <v>3121</v>
      </c>
      <c r="B11" s="660" t="s">
        <v>2973</v>
      </c>
      <c r="C11" s="660" t="s">
        <v>3372</v>
      </c>
      <c r="D11" s="660" t="s">
        <v>3373</v>
      </c>
      <c r="E11" s="660" t="s">
        <v>1305</v>
      </c>
      <c r="F11" s="663"/>
      <c r="G11" s="663"/>
      <c r="H11" s="676">
        <v>0</v>
      </c>
      <c r="I11" s="663">
        <v>3</v>
      </c>
      <c r="J11" s="663">
        <v>589.38</v>
      </c>
      <c r="K11" s="676">
        <v>1</v>
      </c>
      <c r="L11" s="663">
        <v>3</v>
      </c>
      <c r="M11" s="664">
        <v>589.38</v>
      </c>
    </row>
    <row r="12" spans="1:13" ht="14.4" customHeight="1" x14ac:dyDescent="0.3">
      <c r="A12" s="659" t="s">
        <v>3122</v>
      </c>
      <c r="B12" s="660" t="s">
        <v>2948</v>
      </c>
      <c r="C12" s="660" t="s">
        <v>1108</v>
      </c>
      <c r="D12" s="660" t="s">
        <v>1105</v>
      </c>
      <c r="E12" s="660" t="s">
        <v>1109</v>
      </c>
      <c r="F12" s="663"/>
      <c r="G12" s="663"/>
      <c r="H12" s="676">
        <v>0</v>
      </c>
      <c r="I12" s="663">
        <v>1</v>
      </c>
      <c r="J12" s="663">
        <v>568.09</v>
      </c>
      <c r="K12" s="676">
        <v>1</v>
      </c>
      <c r="L12" s="663">
        <v>1</v>
      </c>
      <c r="M12" s="664">
        <v>568.09</v>
      </c>
    </row>
    <row r="13" spans="1:13" ht="14.4" customHeight="1" x14ac:dyDescent="0.3">
      <c r="A13" s="659" t="s">
        <v>3122</v>
      </c>
      <c r="B13" s="660" t="s">
        <v>2965</v>
      </c>
      <c r="C13" s="660" t="s">
        <v>3243</v>
      </c>
      <c r="D13" s="660" t="s">
        <v>3244</v>
      </c>
      <c r="E13" s="660" t="s">
        <v>3245</v>
      </c>
      <c r="F13" s="663"/>
      <c r="G13" s="663"/>
      <c r="H13" s="676">
        <v>0</v>
      </c>
      <c r="I13" s="663">
        <v>1</v>
      </c>
      <c r="J13" s="663">
        <v>175.19</v>
      </c>
      <c r="K13" s="676">
        <v>1</v>
      </c>
      <c r="L13" s="663">
        <v>1</v>
      </c>
      <c r="M13" s="664">
        <v>175.19</v>
      </c>
    </row>
    <row r="14" spans="1:13" ht="14.4" customHeight="1" x14ac:dyDescent="0.3">
      <c r="A14" s="659" t="s">
        <v>3122</v>
      </c>
      <c r="B14" s="660" t="s">
        <v>2969</v>
      </c>
      <c r="C14" s="660" t="s">
        <v>1203</v>
      </c>
      <c r="D14" s="660" t="s">
        <v>1204</v>
      </c>
      <c r="E14" s="660" t="s">
        <v>2963</v>
      </c>
      <c r="F14" s="663"/>
      <c r="G14" s="663"/>
      <c r="H14" s="676">
        <v>0</v>
      </c>
      <c r="I14" s="663">
        <v>1</v>
      </c>
      <c r="J14" s="663">
        <v>69.86</v>
      </c>
      <c r="K14" s="676">
        <v>1</v>
      </c>
      <c r="L14" s="663">
        <v>1</v>
      </c>
      <c r="M14" s="664">
        <v>69.86</v>
      </c>
    </row>
    <row r="15" spans="1:13" ht="14.4" customHeight="1" x14ac:dyDescent="0.3">
      <c r="A15" s="659" t="s">
        <v>3122</v>
      </c>
      <c r="B15" s="660" t="s">
        <v>3020</v>
      </c>
      <c r="C15" s="660" t="s">
        <v>3385</v>
      </c>
      <c r="D15" s="660" t="s">
        <v>3386</v>
      </c>
      <c r="E15" s="660" t="s">
        <v>3387</v>
      </c>
      <c r="F15" s="663">
        <v>1</v>
      </c>
      <c r="G15" s="663">
        <v>0</v>
      </c>
      <c r="H15" s="676"/>
      <c r="I15" s="663"/>
      <c r="J15" s="663"/>
      <c r="K15" s="676"/>
      <c r="L15" s="663">
        <v>1</v>
      </c>
      <c r="M15" s="664">
        <v>0</v>
      </c>
    </row>
    <row r="16" spans="1:13" ht="14.4" customHeight="1" x14ac:dyDescent="0.3">
      <c r="A16" s="659" t="s">
        <v>3116</v>
      </c>
      <c r="B16" s="660" t="s">
        <v>3417</v>
      </c>
      <c r="C16" s="660" t="s">
        <v>3146</v>
      </c>
      <c r="D16" s="660" t="s">
        <v>3147</v>
      </c>
      <c r="E16" s="660" t="s">
        <v>3148</v>
      </c>
      <c r="F16" s="663"/>
      <c r="G16" s="663"/>
      <c r="H16" s="676">
        <v>0</v>
      </c>
      <c r="I16" s="663">
        <v>2</v>
      </c>
      <c r="J16" s="663">
        <v>444.5</v>
      </c>
      <c r="K16" s="676">
        <v>1</v>
      </c>
      <c r="L16" s="663">
        <v>2</v>
      </c>
      <c r="M16" s="664">
        <v>444.5</v>
      </c>
    </row>
    <row r="17" spans="1:13" ht="14.4" customHeight="1" x14ac:dyDescent="0.3">
      <c r="A17" s="659" t="s">
        <v>3116</v>
      </c>
      <c r="B17" s="660" t="s">
        <v>3417</v>
      </c>
      <c r="C17" s="660" t="s">
        <v>3149</v>
      </c>
      <c r="D17" s="660" t="s">
        <v>3147</v>
      </c>
      <c r="E17" s="660" t="s">
        <v>3150</v>
      </c>
      <c r="F17" s="663"/>
      <c r="G17" s="663"/>
      <c r="H17" s="676"/>
      <c r="I17" s="663">
        <v>2</v>
      </c>
      <c r="J17" s="663">
        <v>0</v>
      </c>
      <c r="K17" s="676"/>
      <c r="L17" s="663">
        <v>2</v>
      </c>
      <c r="M17" s="664">
        <v>0</v>
      </c>
    </row>
    <row r="18" spans="1:13" ht="14.4" customHeight="1" x14ac:dyDescent="0.3">
      <c r="A18" s="659" t="s">
        <v>3116</v>
      </c>
      <c r="B18" s="660" t="s">
        <v>3026</v>
      </c>
      <c r="C18" s="660" t="s">
        <v>1711</v>
      </c>
      <c r="D18" s="660" t="s">
        <v>3029</v>
      </c>
      <c r="E18" s="660" t="s">
        <v>3030</v>
      </c>
      <c r="F18" s="663"/>
      <c r="G18" s="663"/>
      <c r="H18" s="676">
        <v>0</v>
      </c>
      <c r="I18" s="663">
        <v>1</v>
      </c>
      <c r="J18" s="663">
        <v>443.52</v>
      </c>
      <c r="K18" s="676">
        <v>1</v>
      </c>
      <c r="L18" s="663">
        <v>1</v>
      </c>
      <c r="M18" s="664">
        <v>443.52</v>
      </c>
    </row>
    <row r="19" spans="1:13" ht="14.4" customHeight="1" x14ac:dyDescent="0.3">
      <c r="A19" s="659" t="s">
        <v>3116</v>
      </c>
      <c r="B19" s="660" t="s">
        <v>3031</v>
      </c>
      <c r="C19" s="660" t="s">
        <v>3157</v>
      </c>
      <c r="D19" s="660" t="s">
        <v>3158</v>
      </c>
      <c r="E19" s="660" t="s">
        <v>3159</v>
      </c>
      <c r="F19" s="663"/>
      <c r="G19" s="663"/>
      <c r="H19" s="676">
        <v>0</v>
      </c>
      <c r="I19" s="663">
        <v>1</v>
      </c>
      <c r="J19" s="663">
        <v>306.04000000000002</v>
      </c>
      <c r="K19" s="676">
        <v>1</v>
      </c>
      <c r="L19" s="663">
        <v>1</v>
      </c>
      <c r="M19" s="664">
        <v>306.04000000000002</v>
      </c>
    </row>
    <row r="20" spans="1:13" ht="14.4" customHeight="1" x14ac:dyDescent="0.3">
      <c r="A20" s="659" t="s">
        <v>3116</v>
      </c>
      <c r="B20" s="660" t="s">
        <v>3086</v>
      </c>
      <c r="C20" s="660" t="s">
        <v>3161</v>
      </c>
      <c r="D20" s="660" t="s">
        <v>2535</v>
      </c>
      <c r="E20" s="660" t="s">
        <v>1728</v>
      </c>
      <c r="F20" s="663"/>
      <c r="G20" s="663"/>
      <c r="H20" s="676"/>
      <c r="I20" s="663">
        <v>1</v>
      </c>
      <c r="J20" s="663">
        <v>0</v>
      </c>
      <c r="K20" s="676"/>
      <c r="L20" s="663">
        <v>1</v>
      </c>
      <c r="M20" s="664">
        <v>0</v>
      </c>
    </row>
    <row r="21" spans="1:13" ht="14.4" customHeight="1" x14ac:dyDescent="0.3">
      <c r="A21" s="659" t="s">
        <v>3117</v>
      </c>
      <c r="B21" s="660" t="s">
        <v>2993</v>
      </c>
      <c r="C21" s="660" t="s">
        <v>3253</v>
      </c>
      <c r="D21" s="660" t="s">
        <v>1236</v>
      </c>
      <c r="E21" s="660" t="s">
        <v>3254</v>
      </c>
      <c r="F21" s="663">
        <v>1</v>
      </c>
      <c r="G21" s="663">
        <v>313.98</v>
      </c>
      <c r="H21" s="676">
        <v>1</v>
      </c>
      <c r="I21" s="663"/>
      <c r="J21" s="663"/>
      <c r="K21" s="676">
        <v>0</v>
      </c>
      <c r="L21" s="663">
        <v>1</v>
      </c>
      <c r="M21" s="664">
        <v>313.98</v>
      </c>
    </row>
    <row r="22" spans="1:13" ht="14.4" customHeight="1" x14ac:dyDescent="0.3">
      <c r="A22" s="659" t="s">
        <v>3117</v>
      </c>
      <c r="B22" s="660" t="s">
        <v>2994</v>
      </c>
      <c r="C22" s="660" t="s">
        <v>2489</v>
      </c>
      <c r="D22" s="660" t="s">
        <v>1691</v>
      </c>
      <c r="E22" s="660" t="s">
        <v>2490</v>
      </c>
      <c r="F22" s="663"/>
      <c r="G22" s="663"/>
      <c r="H22" s="676">
        <v>0</v>
      </c>
      <c r="I22" s="663">
        <v>1</v>
      </c>
      <c r="J22" s="663">
        <v>146.63</v>
      </c>
      <c r="K22" s="676">
        <v>1</v>
      </c>
      <c r="L22" s="663">
        <v>1</v>
      </c>
      <c r="M22" s="664">
        <v>146.63</v>
      </c>
    </row>
    <row r="23" spans="1:13" ht="14.4" customHeight="1" x14ac:dyDescent="0.3">
      <c r="A23" s="659" t="s">
        <v>3117</v>
      </c>
      <c r="B23" s="660" t="s">
        <v>3004</v>
      </c>
      <c r="C23" s="660" t="s">
        <v>3269</v>
      </c>
      <c r="D23" s="660" t="s">
        <v>3270</v>
      </c>
      <c r="E23" s="660" t="s">
        <v>3271</v>
      </c>
      <c r="F23" s="663">
        <v>3</v>
      </c>
      <c r="G23" s="663">
        <v>75.900000000000006</v>
      </c>
      <c r="H23" s="676">
        <v>1</v>
      </c>
      <c r="I23" s="663"/>
      <c r="J23" s="663"/>
      <c r="K23" s="676">
        <v>0</v>
      </c>
      <c r="L23" s="663">
        <v>3</v>
      </c>
      <c r="M23" s="664">
        <v>75.900000000000006</v>
      </c>
    </row>
    <row r="24" spans="1:13" ht="14.4" customHeight="1" x14ac:dyDescent="0.3">
      <c r="A24" s="659" t="s">
        <v>3117</v>
      </c>
      <c r="B24" s="660" t="s">
        <v>2950</v>
      </c>
      <c r="C24" s="660" t="s">
        <v>3208</v>
      </c>
      <c r="D24" s="660" t="s">
        <v>3209</v>
      </c>
      <c r="E24" s="660" t="s">
        <v>2548</v>
      </c>
      <c r="F24" s="663">
        <v>1</v>
      </c>
      <c r="G24" s="663">
        <v>195.89</v>
      </c>
      <c r="H24" s="676">
        <v>1</v>
      </c>
      <c r="I24" s="663"/>
      <c r="J24" s="663"/>
      <c r="K24" s="676">
        <v>0</v>
      </c>
      <c r="L24" s="663">
        <v>1</v>
      </c>
      <c r="M24" s="664">
        <v>195.89</v>
      </c>
    </row>
    <row r="25" spans="1:13" ht="14.4" customHeight="1" x14ac:dyDescent="0.3">
      <c r="A25" s="659" t="s">
        <v>3117</v>
      </c>
      <c r="B25" s="660" t="s">
        <v>3007</v>
      </c>
      <c r="C25" s="660" t="s">
        <v>3286</v>
      </c>
      <c r="D25" s="660" t="s">
        <v>3287</v>
      </c>
      <c r="E25" s="660" t="s">
        <v>2490</v>
      </c>
      <c r="F25" s="663">
        <v>1</v>
      </c>
      <c r="G25" s="663">
        <v>0</v>
      </c>
      <c r="H25" s="676"/>
      <c r="I25" s="663"/>
      <c r="J25" s="663"/>
      <c r="K25" s="676"/>
      <c r="L25" s="663">
        <v>1</v>
      </c>
      <c r="M25" s="664">
        <v>0</v>
      </c>
    </row>
    <row r="26" spans="1:13" ht="14.4" customHeight="1" x14ac:dyDescent="0.3">
      <c r="A26" s="659" t="s">
        <v>3117</v>
      </c>
      <c r="B26" s="660" t="s">
        <v>3007</v>
      </c>
      <c r="C26" s="660" t="s">
        <v>3288</v>
      </c>
      <c r="D26" s="660" t="s">
        <v>3289</v>
      </c>
      <c r="E26" s="660" t="s">
        <v>3056</v>
      </c>
      <c r="F26" s="663">
        <v>1</v>
      </c>
      <c r="G26" s="663">
        <v>435.3</v>
      </c>
      <c r="H26" s="676">
        <v>1</v>
      </c>
      <c r="I26" s="663"/>
      <c r="J26" s="663"/>
      <c r="K26" s="676">
        <v>0</v>
      </c>
      <c r="L26" s="663">
        <v>1</v>
      </c>
      <c r="M26" s="664">
        <v>435.3</v>
      </c>
    </row>
    <row r="27" spans="1:13" ht="14.4" customHeight="1" x14ac:dyDescent="0.3">
      <c r="A27" s="659" t="s">
        <v>3117</v>
      </c>
      <c r="B27" s="660" t="s">
        <v>2951</v>
      </c>
      <c r="C27" s="660" t="s">
        <v>3273</v>
      </c>
      <c r="D27" s="660" t="s">
        <v>3274</v>
      </c>
      <c r="E27" s="660" t="s">
        <v>3275</v>
      </c>
      <c r="F27" s="663"/>
      <c r="G27" s="663"/>
      <c r="H27" s="676">
        <v>0</v>
      </c>
      <c r="I27" s="663">
        <v>2</v>
      </c>
      <c r="J27" s="663">
        <v>35.28</v>
      </c>
      <c r="K27" s="676">
        <v>1</v>
      </c>
      <c r="L27" s="663">
        <v>2</v>
      </c>
      <c r="M27" s="664">
        <v>35.28</v>
      </c>
    </row>
    <row r="28" spans="1:13" ht="14.4" customHeight="1" x14ac:dyDescent="0.3">
      <c r="A28" s="659" t="s">
        <v>3117</v>
      </c>
      <c r="B28" s="660" t="s">
        <v>3418</v>
      </c>
      <c r="C28" s="660" t="s">
        <v>3263</v>
      </c>
      <c r="D28" s="660" t="s">
        <v>3264</v>
      </c>
      <c r="E28" s="660" t="s">
        <v>3265</v>
      </c>
      <c r="F28" s="663"/>
      <c r="G28" s="663"/>
      <c r="H28" s="676">
        <v>0</v>
      </c>
      <c r="I28" s="663">
        <v>1</v>
      </c>
      <c r="J28" s="663">
        <v>130.15</v>
      </c>
      <c r="K28" s="676">
        <v>1</v>
      </c>
      <c r="L28" s="663">
        <v>1</v>
      </c>
      <c r="M28" s="664">
        <v>130.15</v>
      </c>
    </row>
    <row r="29" spans="1:13" ht="14.4" customHeight="1" x14ac:dyDescent="0.3">
      <c r="A29" s="659" t="s">
        <v>3117</v>
      </c>
      <c r="B29" s="660" t="s">
        <v>2965</v>
      </c>
      <c r="C29" s="660" t="s">
        <v>3243</v>
      </c>
      <c r="D29" s="660" t="s">
        <v>3244</v>
      </c>
      <c r="E29" s="660" t="s">
        <v>3245</v>
      </c>
      <c r="F29" s="663"/>
      <c r="G29" s="663"/>
      <c r="H29" s="676">
        <v>0</v>
      </c>
      <c r="I29" s="663">
        <v>2</v>
      </c>
      <c r="J29" s="663">
        <v>350.38</v>
      </c>
      <c r="K29" s="676">
        <v>1</v>
      </c>
      <c r="L29" s="663">
        <v>2</v>
      </c>
      <c r="M29" s="664">
        <v>350.38</v>
      </c>
    </row>
    <row r="30" spans="1:13" ht="14.4" customHeight="1" x14ac:dyDescent="0.3">
      <c r="A30" s="659" t="s">
        <v>3117</v>
      </c>
      <c r="B30" s="660" t="s">
        <v>2965</v>
      </c>
      <c r="C30" s="660" t="s">
        <v>3246</v>
      </c>
      <c r="D30" s="660" t="s">
        <v>3244</v>
      </c>
      <c r="E30" s="660" t="s">
        <v>3247</v>
      </c>
      <c r="F30" s="663"/>
      <c r="G30" s="663"/>
      <c r="H30" s="676">
        <v>0</v>
      </c>
      <c r="I30" s="663">
        <v>1</v>
      </c>
      <c r="J30" s="663">
        <v>87.6</v>
      </c>
      <c r="K30" s="676">
        <v>1</v>
      </c>
      <c r="L30" s="663">
        <v>1</v>
      </c>
      <c r="M30" s="664">
        <v>87.6</v>
      </c>
    </row>
    <row r="31" spans="1:13" ht="14.4" customHeight="1" x14ac:dyDescent="0.3">
      <c r="A31" s="659" t="s">
        <v>3117</v>
      </c>
      <c r="B31" s="660" t="s">
        <v>2965</v>
      </c>
      <c r="C31" s="660" t="s">
        <v>3248</v>
      </c>
      <c r="D31" s="660" t="s">
        <v>3249</v>
      </c>
      <c r="E31" s="660" t="s">
        <v>3250</v>
      </c>
      <c r="F31" s="663"/>
      <c r="G31" s="663"/>
      <c r="H31" s="676">
        <v>0</v>
      </c>
      <c r="I31" s="663">
        <v>1</v>
      </c>
      <c r="J31" s="663">
        <v>87.6</v>
      </c>
      <c r="K31" s="676">
        <v>1</v>
      </c>
      <c r="L31" s="663">
        <v>1</v>
      </c>
      <c r="M31" s="664">
        <v>87.6</v>
      </c>
    </row>
    <row r="32" spans="1:13" ht="14.4" customHeight="1" x14ac:dyDescent="0.3">
      <c r="A32" s="659" t="s">
        <v>3117</v>
      </c>
      <c r="B32" s="660" t="s">
        <v>2965</v>
      </c>
      <c r="C32" s="660" t="s">
        <v>3251</v>
      </c>
      <c r="D32" s="660" t="s">
        <v>3249</v>
      </c>
      <c r="E32" s="660" t="s">
        <v>3017</v>
      </c>
      <c r="F32" s="663"/>
      <c r="G32" s="663"/>
      <c r="H32" s="676">
        <v>0</v>
      </c>
      <c r="I32" s="663">
        <v>2</v>
      </c>
      <c r="J32" s="663">
        <v>125.14</v>
      </c>
      <c r="K32" s="676">
        <v>1</v>
      </c>
      <c r="L32" s="663">
        <v>2</v>
      </c>
      <c r="M32" s="664">
        <v>125.14</v>
      </c>
    </row>
    <row r="33" spans="1:13" ht="14.4" customHeight="1" x14ac:dyDescent="0.3">
      <c r="A33" s="659" t="s">
        <v>3117</v>
      </c>
      <c r="B33" s="660" t="s">
        <v>2969</v>
      </c>
      <c r="C33" s="660" t="s">
        <v>1203</v>
      </c>
      <c r="D33" s="660" t="s">
        <v>1204</v>
      </c>
      <c r="E33" s="660" t="s">
        <v>2963</v>
      </c>
      <c r="F33" s="663"/>
      <c r="G33" s="663"/>
      <c r="H33" s="676">
        <v>0</v>
      </c>
      <c r="I33" s="663">
        <v>2</v>
      </c>
      <c r="J33" s="663">
        <v>139.72</v>
      </c>
      <c r="K33" s="676">
        <v>1</v>
      </c>
      <c r="L33" s="663">
        <v>2</v>
      </c>
      <c r="M33" s="664">
        <v>139.72</v>
      </c>
    </row>
    <row r="34" spans="1:13" ht="14.4" customHeight="1" x14ac:dyDescent="0.3">
      <c r="A34" s="659" t="s">
        <v>3117</v>
      </c>
      <c r="B34" s="660" t="s">
        <v>3018</v>
      </c>
      <c r="C34" s="660" t="s">
        <v>3237</v>
      </c>
      <c r="D34" s="660" t="s">
        <v>3238</v>
      </c>
      <c r="E34" s="660" t="s">
        <v>3239</v>
      </c>
      <c r="F34" s="663"/>
      <c r="G34" s="663"/>
      <c r="H34" s="676">
        <v>0</v>
      </c>
      <c r="I34" s="663">
        <v>1</v>
      </c>
      <c r="J34" s="663">
        <v>543.04</v>
      </c>
      <c r="K34" s="676">
        <v>1</v>
      </c>
      <c r="L34" s="663">
        <v>1</v>
      </c>
      <c r="M34" s="664">
        <v>543.04</v>
      </c>
    </row>
    <row r="35" spans="1:13" ht="14.4" customHeight="1" x14ac:dyDescent="0.3">
      <c r="A35" s="659" t="s">
        <v>3117</v>
      </c>
      <c r="B35" s="660" t="s">
        <v>3419</v>
      </c>
      <c r="C35" s="660" t="s">
        <v>3292</v>
      </c>
      <c r="D35" s="660" t="s">
        <v>3293</v>
      </c>
      <c r="E35" s="660" t="s">
        <v>3294</v>
      </c>
      <c r="F35" s="663">
        <v>1</v>
      </c>
      <c r="G35" s="663">
        <v>0</v>
      </c>
      <c r="H35" s="676"/>
      <c r="I35" s="663"/>
      <c r="J35" s="663"/>
      <c r="K35" s="676"/>
      <c r="L35" s="663">
        <v>1</v>
      </c>
      <c r="M35" s="664">
        <v>0</v>
      </c>
    </row>
    <row r="36" spans="1:13" ht="14.4" customHeight="1" x14ac:dyDescent="0.3">
      <c r="A36" s="659" t="s">
        <v>3117</v>
      </c>
      <c r="B36" s="660" t="s">
        <v>2985</v>
      </c>
      <c r="C36" s="660" t="s">
        <v>1084</v>
      </c>
      <c r="D36" s="660" t="s">
        <v>1085</v>
      </c>
      <c r="E36" s="660" t="s">
        <v>2986</v>
      </c>
      <c r="F36" s="663"/>
      <c r="G36" s="663"/>
      <c r="H36" s="676">
        <v>0</v>
      </c>
      <c r="I36" s="663">
        <v>1</v>
      </c>
      <c r="J36" s="663">
        <v>94.8</v>
      </c>
      <c r="K36" s="676">
        <v>1</v>
      </c>
      <c r="L36" s="663">
        <v>1</v>
      </c>
      <c r="M36" s="664">
        <v>94.8</v>
      </c>
    </row>
    <row r="37" spans="1:13" ht="14.4" customHeight="1" x14ac:dyDescent="0.3">
      <c r="A37" s="659" t="s">
        <v>3118</v>
      </c>
      <c r="B37" s="660" t="s">
        <v>2948</v>
      </c>
      <c r="C37" s="660" t="s">
        <v>1104</v>
      </c>
      <c r="D37" s="660" t="s">
        <v>1105</v>
      </c>
      <c r="E37" s="660" t="s">
        <v>1106</v>
      </c>
      <c r="F37" s="663"/>
      <c r="G37" s="663"/>
      <c r="H37" s="676">
        <v>0</v>
      </c>
      <c r="I37" s="663">
        <v>2</v>
      </c>
      <c r="J37" s="663">
        <v>895.03</v>
      </c>
      <c r="K37" s="676">
        <v>1</v>
      </c>
      <c r="L37" s="663">
        <v>2</v>
      </c>
      <c r="M37" s="664">
        <v>895.03</v>
      </c>
    </row>
    <row r="38" spans="1:13" ht="14.4" customHeight="1" x14ac:dyDescent="0.3">
      <c r="A38" s="659" t="s">
        <v>3118</v>
      </c>
      <c r="B38" s="660" t="s">
        <v>2948</v>
      </c>
      <c r="C38" s="660" t="s">
        <v>1669</v>
      </c>
      <c r="D38" s="660" t="s">
        <v>1105</v>
      </c>
      <c r="E38" s="660" t="s">
        <v>1670</v>
      </c>
      <c r="F38" s="663"/>
      <c r="G38" s="663"/>
      <c r="H38" s="676">
        <v>0</v>
      </c>
      <c r="I38" s="663">
        <v>1</v>
      </c>
      <c r="J38" s="663">
        <v>937.93</v>
      </c>
      <c r="K38" s="676">
        <v>1</v>
      </c>
      <c r="L38" s="663">
        <v>1</v>
      </c>
      <c r="M38" s="664">
        <v>937.93</v>
      </c>
    </row>
    <row r="39" spans="1:13" ht="14.4" customHeight="1" x14ac:dyDescent="0.3">
      <c r="A39" s="659" t="s">
        <v>3118</v>
      </c>
      <c r="B39" s="660" t="s">
        <v>2948</v>
      </c>
      <c r="C39" s="660" t="s">
        <v>3407</v>
      </c>
      <c r="D39" s="660" t="s">
        <v>1105</v>
      </c>
      <c r="E39" s="660" t="s">
        <v>3408</v>
      </c>
      <c r="F39" s="663"/>
      <c r="G39" s="663"/>
      <c r="H39" s="676">
        <v>0</v>
      </c>
      <c r="I39" s="663">
        <v>1</v>
      </c>
      <c r="J39" s="663">
        <v>1458.07</v>
      </c>
      <c r="K39" s="676">
        <v>1</v>
      </c>
      <c r="L39" s="663">
        <v>1</v>
      </c>
      <c r="M39" s="664">
        <v>1458.07</v>
      </c>
    </row>
    <row r="40" spans="1:13" ht="14.4" customHeight="1" x14ac:dyDescent="0.3">
      <c r="A40" s="659" t="s">
        <v>3118</v>
      </c>
      <c r="B40" s="660" t="s">
        <v>2948</v>
      </c>
      <c r="C40" s="660" t="s">
        <v>1034</v>
      </c>
      <c r="D40" s="660" t="s">
        <v>1035</v>
      </c>
      <c r="E40" s="660" t="s">
        <v>2949</v>
      </c>
      <c r="F40" s="663"/>
      <c r="G40" s="663"/>
      <c r="H40" s="676">
        <v>0</v>
      </c>
      <c r="I40" s="663">
        <v>1</v>
      </c>
      <c r="J40" s="663">
        <v>7290.38</v>
      </c>
      <c r="K40" s="676">
        <v>1</v>
      </c>
      <c r="L40" s="663">
        <v>1</v>
      </c>
      <c r="M40" s="664">
        <v>7290.38</v>
      </c>
    </row>
    <row r="41" spans="1:13" ht="14.4" customHeight="1" x14ac:dyDescent="0.3">
      <c r="A41" s="659" t="s">
        <v>3118</v>
      </c>
      <c r="B41" s="660" t="s">
        <v>2985</v>
      </c>
      <c r="C41" s="660" t="s">
        <v>1084</v>
      </c>
      <c r="D41" s="660" t="s">
        <v>1085</v>
      </c>
      <c r="E41" s="660" t="s">
        <v>2986</v>
      </c>
      <c r="F41" s="663"/>
      <c r="G41" s="663"/>
      <c r="H41" s="676">
        <v>0</v>
      </c>
      <c r="I41" s="663">
        <v>1</v>
      </c>
      <c r="J41" s="663">
        <v>94.8</v>
      </c>
      <c r="K41" s="676">
        <v>1</v>
      </c>
      <c r="L41" s="663">
        <v>1</v>
      </c>
      <c r="M41" s="664">
        <v>94.8</v>
      </c>
    </row>
    <row r="42" spans="1:13" ht="14.4" customHeight="1" x14ac:dyDescent="0.3">
      <c r="A42" s="659" t="s">
        <v>3123</v>
      </c>
      <c r="B42" s="660" t="s">
        <v>2948</v>
      </c>
      <c r="C42" s="660" t="s">
        <v>3409</v>
      </c>
      <c r="D42" s="660" t="s">
        <v>1105</v>
      </c>
      <c r="E42" s="660" t="s">
        <v>2992</v>
      </c>
      <c r="F42" s="663"/>
      <c r="G42" s="663"/>
      <c r="H42" s="676">
        <v>0</v>
      </c>
      <c r="I42" s="663">
        <v>1</v>
      </c>
      <c r="J42" s="663">
        <v>1166.47</v>
      </c>
      <c r="K42" s="676">
        <v>1</v>
      </c>
      <c r="L42" s="663">
        <v>1</v>
      </c>
      <c r="M42" s="664">
        <v>1166.47</v>
      </c>
    </row>
    <row r="43" spans="1:13" ht="14.4" customHeight="1" x14ac:dyDescent="0.3">
      <c r="A43" s="659" t="s">
        <v>3123</v>
      </c>
      <c r="B43" s="660" t="s">
        <v>2948</v>
      </c>
      <c r="C43" s="660" t="s">
        <v>3407</v>
      </c>
      <c r="D43" s="660" t="s">
        <v>1105</v>
      </c>
      <c r="E43" s="660" t="s">
        <v>3408</v>
      </c>
      <c r="F43" s="663"/>
      <c r="G43" s="663"/>
      <c r="H43" s="676">
        <v>0</v>
      </c>
      <c r="I43" s="663">
        <v>1</v>
      </c>
      <c r="J43" s="663">
        <v>1458.07</v>
      </c>
      <c r="K43" s="676">
        <v>1</v>
      </c>
      <c r="L43" s="663">
        <v>1</v>
      </c>
      <c r="M43" s="664">
        <v>1458.07</v>
      </c>
    </row>
    <row r="44" spans="1:13" ht="14.4" customHeight="1" x14ac:dyDescent="0.3">
      <c r="A44" s="659" t="s">
        <v>3123</v>
      </c>
      <c r="B44" s="660" t="s">
        <v>3012</v>
      </c>
      <c r="C44" s="660" t="s">
        <v>3391</v>
      </c>
      <c r="D44" s="660" t="s">
        <v>3392</v>
      </c>
      <c r="E44" s="660" t="s">
        <v>3393</v>
      </c>
      <c r="F44" s="663">
        <v>1</v>
      </c>
      <c r="G44" s="663">
        <v>0</v>
      </c>
      <c r="H44" s="676"/>
      <c r="I44" s="663"/>
      <c r="J44" s="663"/>
      <c r="K44" s="676"/>
      <c r="L44" s="663">
        <v>1</v>
      </c>
      <c r="M44" s="664">
        <v>0</v>
      </c>
    </row>
    <row r="45" spans="1:13" ht="14.4" customHeight="1" thickBot="1" x14ac:dyDescent="0.35">
      <c r="A45" s="665" t="s">
        <v>3119</v>
      </c>
      <c r="B45" s="666" t="s">
        <v>3015</v>
      </c>
      <c r="C45" s="666" t="s">
        <v>3352</v>
      </c>
      <c r="D45" s="666" t="s">
        <v>3353</v>
      </c>
      <c r="E45" s="666" t="s">
        <v>3354</v>
      </c>
      <c r="F45" s="669"/>
      <c r="G45" s="669"/>
      <c r="H45" s="677">
        <v>0</v>
      </c>
      <c r="I45" s="669">
        <v>5</v>
      </c>
      <c r="J45" s="669">
        <v>349.3</v>
      </c>
      <c r="K45" s="677">
        <v>1</v>
      </c>
      <c r="L45" s="669">
        <v>5</v>
      </c>
      <c r="M45" s="670">
        <v>349.3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561</v>
      </c>
      <c r="B5" s="644" t="s">
        <v>562</v>
      </c>
      <c r="C5" s="645" t="s">
        <v>563</v>
      </c>
      <c r="D5" s="645" t="s">
        <v>563</v>
      </c>
      <c r="E5" s="645"/>
      <c r="F5" s="645" t="s">
        <v>563</v>
      </c>
      <c r="G5" s="645" t="s">
        <v>563</v>
      </c>
      <c r="H5" s="645" t="s">
        <v>563</v>
      </c>
      <c r="I5" s="646" t="s">
        <v>563</v>
      </c>
      <c r="J5" s="647" t="s">
        <v>74</v>
      </c>
    </row>
    <row r="6" spans="1:10" ht="14.4" customHeight="1" x14ac:dyDescent="0.3">
      <c r="A6" s="643" t="s">
        <v>561</v>
      </c>
      <c r="B6" s="644" t="s">
        <v>3421</v>
      </c>
      <c r="C6" s="645" t="s">
        <v>563</v>
      </c>
      <c r="D6" s="645">
        <v>0</v>
      </c>
      <c r="E6" s="645"/>
      <c r="F6" s="645" t="s">
        <v>563</v>
      </c>
      <c r="G6" s="645" t="s">
        <v>563</v>
      </c>
      <c r="H6" s="645" t="s">
        <v>563</v>
      </c>
      <c r="I6" s="646" t="s">
        <v>563</v>
      </c>
      <c r="J6" s="647" t="s">
        <v>1</v>
      </c>
    </row>
    <row r="7" spans="1:10" ht="14.4" customHeight="1" x14ac:dyDescent="0.3">
      <c r="A7" s="643" t="s">
        <v>561</v>
      </c>
      <c r="B7" s="644" t="s">
        <v>356</v>
      </c>
      <c r="C7" s="645">
        <v>21981.4051</v>
      </c>
      <c r="D7" s="645">
        <v>20438.017190000013</v>
      </c>
      <c r="E7" s="645"/>
      <c r="F7" s="645">
        <v>19469.440590000013</v>
      </c>
      <c r="G7" s="645">
        <v>22351.990053403701</v>
      </c>
      <c r="H7" s="645">
        <v>-2882.5494634036877</v>
      </c>
      <c r="I7" s="646">
        <v>0.87103835244572592</v>
      </c>
      <c r="J7" s="647" t="s">
        <v>1</v>
      </c>
    </row>
    <row r="8" spans="1:10" ht="14.4" customHeight="1" x14ac:dyDescent="0.3">
      <c r="A8" s="643" t="s">
        <v>561</v>
      </c>
      <c r="B8" s="644" t="s">
        <v>357</v>
      </c>
      <c r="C8" s="645">
        <v>457.91199999999998</v>
      </c>
      <c r="D8" s="645">
        <v>7839.671880000009</v>
      </c>
      <c r="E8" s="645"/>
      <c r="F8" s="645">
        <v>7805.7580699999999</v>
      </c>
      <c r="G8" s="645">
        <v>8000.39608392831</v>
      </c>
      <c r="H8" s="645">
        <v>-194.6380139283101</v>
      </c>
      <c r="I8" s="646">
        <v>0.97567145277728051</v>
      </c>
      <c r="J8" s="647" t="s">
        <v>1</v>
      </c>
    </row>
    <row r="9" spans="1:10" ht="14.4" customHeight="1" x14ac:dyDescent="0.3">
      <c r="A9" s="643" t="s">
        <v>561</v>
      </c>
      <c r="B9" s="644" t="s">
        <v>358</v>
      </c>
      <c r="C9" s="645">
        <v>16920.573</v>
      </c>
      <c r="D9" s="645">
        <v>18648.353449999999</v>
      </c>
      <c r="E9" s="645"/>
      <c r="F9" s="645">
        <v>23085.607330000013</v>
      </c>
      <c r="G9" s="645">
        <v>20000.390210090001</v>
      </c>
      <c r="H9" s="645">
        <v>3085.2171199100121</v>
      </c>
      <c r="I9" s="646">
        <v>1.1542578463470954</v>
      </c>
      <c r="J9" s="647" t="s">
        <v>1</v>
      </c>
    </row>
    <row r="10" spans="1:10" ht="14.4" customHeight="1" x14ac:dyDescent="0.3">
      <c r="A10" s="643" t="s">
        <v>561</v>
      </c>
      <c r="B10" s="644" t="s">
        <v>359</v>
      </c>
      <c r="C10" s="645" t="s">
        <v>563</v>
      </c>
      <c r="D10" s="645" t="s">
        <v>563</v>
      </c>
      <c r="E10" s="645"/>
      <c r="F10" s="645">
        <v>2323.1187200000013</v>
      </c>
      <c r="G10" s="645">
        <v>491.999734549236</v>
      </c>
      <c r="H10" s="645">
        <v>1831.1189854507652</v>
      </c>
      <c r="I10" s="646">
        <v>4.7217885638259816</v>
      </c>
      <c r="J10" s="647" t="s">
        <v>1</v>
      </c>
    </row>
    <row r="11" spans="1:10" ht="14.4" customHeight="1" x14ac:dyDescent="0.3">
      <c r="A11" s="643" t="s">
        <v>561</v>
      </c>
      <c r="B11" s="644" t="s">
        <v>360</v>
      </c>
      <c r="C11" s="645">
        <v>14.00182</v>
      </c>
      <c r="D11" s="645">
        <v>12.087459999999</v>
      </c>
      <c r="E11" s="645"/>
      <c r="F11" s="645">
        <v>14.75806</v>
      </c>
      <c r="G11" s="645">
        <v>12.087447197544</v>
      </c>
      <c r="H11" s="645">
        <v>2.6706128024560005</v>
      </c>
      <c r="I11" s="646">
        <v>1.2209410108528649</v>
      </c>
      <c r="J11" s="647" t="s">
        <v>1</v>
      </c>
    </row>
    <row r="12" spans="1:10" ht="14.4" customHeight="1" x14ac:dyDescent="0.3">
      <c r="A12" s="643" t="s">
        <v>561</v>
      </c>
      <c r="B12" s="644" t="s">
        <v>361</v>
      </c>
      <c r="C12" s="645">
        <v>1.8494599999999999</v>
      </c>
      <c r="D12" s="645">
        <v>1.6200600000000001</v>
      </c>
      <c r="E12" s="645"/>
      <c r="F12" s="645">
        <v>1.6990499999999999</v>
      </c>
      <c r="G12" s="645">
        <v>1.6201624173129998</v>
      </c>
      <c r="H12" s="645">
        <v>7.8887582687000135E-2</v>
      </c>
      <c r="I12" s="646">
        <v>1.0486911570371034</v>
      </c>
      <c r="J12" s="647" t="s">
        <v>1</v>
      </c>
    </row>
    <row r="13" spans="1:10" ht="14.4" customHeight="1" x14ac:dyDescent="0.3">
      <c r="A13" s="643" t="s">
        <v>561</v>
      </c>
      <c r="B13" s="644" t="s">
        <v>362</v>
      </c>
      <c r="C13" s="645">
        <v>778.50249999999994</v>
      </c>
      <c r="D13" s="645">
        <v>757.46900999999707</v>
      </c>
      <c r="E13" s="645"/>
      <c r="F13" s="645">
        <v>1268.6600099999998</v>
      </c>
      <c r="G13" s="645">
        <v>901.1916142765981</v>
      </c>
      <c r="H13" s="645">
        <v>367.46839572340173</v>
      </c>
      <c r="I13" s="646">
        <v>1.407758338961437</v>
      </c>
      <c r="J13" s="647" t="s">
        <v>1</v>
      </c>
    </row>
    <row r="14" spans="1:10" ht="14.4" customHeight="1" x14ac:dyDescent="0.3">
      <c r="A14" s="643" t="s">
        <v>561</v>
      </c>
      <c r="B14" s="644" t="s">
        <v>363</v>
      </c>
      <c r="C14" s="645">
        <v>4540.9997299999995</v>
      </c>
      <c r="D14" s="645">
        <v>4772.9617400000016</v>
      </c>
      <c r="E14" s="645"/>
      <c r="F14" s="645">
        <v>4285.9306200000019</v>
      </c>
      <c r="G14" s="645">
        <v>5192.4485846231873</v>
      </c>
      <c r="H14" s="645">
        <v>-906.51796462318543</v>
      </c>
      <c r="I14" s="646">
        <v>0.82541609226372903</v>
      </c>
      <c r="J14" s="647" t="s">
        <v>1</v>
      </c>
    </row>
    <row r="15" spans="1:10" ht="14.4" customHeight="1" x14ac:dyDescent="0.3">
      <c r="A15" s="643" t="s">
        <v>561</v>
      </c>
      <c r="B15" s="644" t="s">
        <v>364</v>
      </c>
      <c r="C15" s="645">
        <v>66.156739999999999</v>
      </c>
      <c r="D15" s="645">
        <v>116.06400999999902</v>
      </c>
      <c r="E15" s="645"/>
      <c r="F15" s="645">
        <v>97.358710000000002</v>
      </c>
      <c r="G15" s="645">
        <v>171.699138500766</v>
      </c>
      <c r="H15" s="645">
        <v>-74.340428500765995</v>
      </c>
      <c r="I15" s="646">
        <v>0.56703085903698724</v>
      </c>
      <c r="J15" s="647" t="s">
        <v>1</v>
      </c>
    </row>
    <row r="16" spans="1:10" ht="14.4" customHeight="1" x14ac:dyDescent="0.3">
      <c r="A16" s="643" t="s">
        <v>561</v>
      </c>
      <c r="B16" s="644" t="s">
        <v>365</v>
      </c>
      <c r="C16" s="645">
        <v>693.80264999999997</v>
      </c>
      <c r="D16" s="645">
        <v>717.123909999999</v>
      </c>
      <c r="E16" s="645"/>
      <c r="F16" s="645">
        <v>784.93235000000004</v>
      </c>
      <c r="G16" s="645">
        <v>711.08033054041005</v>
      </c>
      <c r="H16" s="645">
        <v>73.852019459589997</v>
      </c>
      <c r="I16" s="646">
        <v>1.1038588979158848</v>
      </c>
      <c r="J16" s="647" t="s">
        <v>1</v>
      </c>
    </row>
    <row r="17" spans="1:10" ht="14.4" customHeight="1" x14ac:dyDescent="0.3">
      <c r="A17" s="643" t="s">
        <v>561</v>
      </c>
      <c r="B17" s="644" t="s">
        <v>366</v>
      </c>
      <c r="C17" s="645">
        <v>50.507069999999999</v>
      </c>
      <c r="D17" s="645">
        <v>52.315639999997998</v>
      </c>
      <c r="E17" s="645"/>
      <c r="F17" s="645">
        <v>74.37509</v>
      </c>
      <c r="G17" s="645">
        <v>55.666210442454002</v>
      </c>
      <c r="H17" s="645">
        <v>18.708879557545998</v>
      </c>
      <c r="I17" s="646">
        <v>1.3360904111999263</v>
      </c>
      <c r="J17" s="647" t="s">
        <v>1</v>
      </c>
    </row>
    <row r="18" spans="1:10" ht="14.4" customHeight="1" x14ac:dyDescent="0.3">
      <c r="A18" s="643" t="s">
        <v>561</v>
      </c>
      <c r="B18" s="644" t="s">
        <v>367</v>
      </c>
      <c r="C18" s="645">
        <v>259.85075000000006</v>
      </c>
      <c r="D18" s="645">
        <v>276.32422999999704</v>
      </c>
      <c r="E18" s="645"/>
      <c r="F18" s="645">
        <v>368.98755999999997</v>
      </c>
      <c r="G18" s="645">
        <v>287.23436271991699</v>
      </c>
      <c r="H18" s="645">
        <v>81.753197280082986</v>
      </c>
      <c r="I18" s="646">
        <v>1.2846219251273943</v>
      </c>
      <c r="J18" s="647" t="s">
        <v>1</v>
      </c>
    </row>
    <row r="19" spans="1:10" ht="14.4" customHeight="1" x14ac:dyDescent="0.3">
      <c r="A19" s="643" t="s">
        <v>561</v>
      </c>
      <c r="B19" s="644" t="s">
        <v>368</v>
      </c>
      <c r="C19" s="645" t="s">
        <v>563</v>
      </c>
      <c r="D19" s="645" t="s">
        <v>563</v>
      </c>
      <c r="E19" s="645"/>
      <c r="F19" s="645">
        <v>383.30354</v>
      </c>
      <c r="G19" s="645">
        <v>396</v>
      </c>
      <c r="H19" s="645">
        <v>-12.696460000000002</v>
      </c>
      <c r="I19" s="646">
        <v>0.96793823232323228</v>
      </c>
      <c r="J19" s="647" t="s">
        <v>1</v>
      </c>
    </row>
    <row r="20" spans="1:10" ht="14.4" customHeight="1" x14ac:dyDescent="0.3">
      <c r="A20" s="643" t="s">
        <v>561</v>
      </c>
      <c r="B20" s="644" t="s">
        <v>369</v>
      </c>
      <c r="C20" s="645">
        <v>1870.6643899999999</v>
      </c>
      <c r="D20" s="645">
        <v>2108.1069800000005</v>
      </c>
      <c r="E20" s="645"/>
      <c r="F20" s="645">
        <v>2103.0448900000001</v>
      </c>
      <c r="G20" s="645">
        <v>2001.5215482685339</v>
      </c>
      <c r="H20" s="645">
        <v>101.52334173146619</v>
      </c>
      <c r="I20" s="646">
        <v>1.0507230820568938</v>
      </c>
      <c r="J20" s="647" t="s">
        <v>1</v>
      </c>
    </row>
    <row r="21" spans="1:10" ht="14.4" customHeight="1" x14ac:dyDescent="0.3">
      <c r="A21" s="643" t="s">
        <v>561</v>
      </c>
      <c r="B21" s="644" t="s">
        <v>565</v>
      </c>
      <c r="C21" s="645">
        <v>47636.225209999997</v>
      </c>
      <c r="D21" s="645">
        <v>55740.11556000002</v>
      </c>
      <c r="E21" s="645"/>
      <c r="F21" s="645">
        <v>62066.974590000027</v>
      </c>
      <c r="G21" s="645">
        <v>60575.325480957967</v>
      </c>
      <c r="H21" s="645">
        <v>1491.6491090420604</v>
      </c>
      <c r="I21" s="646">
        <v>1.0246246982116665</v>
      </c>
      <c r="J21" s="647" t="s">
        <v>566</v>
      </c>
    </row>
    <row r="23" spans="1:10" ht="14.4" customHeight="1" x14ac:dyDescent="0.3">
      <c r="A23" s="643" t="s">
        <v>561</v>
      </c>
      <c r="B23" s="644" t="s">
        <v>562</v>
      </c>
      <c r="C23" s="645" t="s">
        <v>563</v>
      </c>
      <c r="D23" s="645" t="s">
        <v>563</v>
      </c>
      <c r="E23" s="645"/>
      <c r="F23" s="645" t="s">
        <v>563</v>
      </c>
      <c r="G23" s="645" t="s">
        <v>563</v>
      </c>
      <c r="H23" s="645" t="s">
        <v>563</v>
      </c>
      <c r="I23" s="646" t="s">
        <v>563</v>
      </c>
      <c r="J23" s="647" t="s">
        <v>74</v>
      </c>
    </row>
    <row r="24" spans="1:10" ht="14.4" customHeight="1" x14ac:dyDescent="0.3">
      <c r="A24" s="643" t="s">
        <v>3422</v>
      </c>
      <c r="B24" s="644" t="s">
        <v>3423</v>
      </c>
      <c r="C24" s="645" t="s">
        <v>563</v>
      </c>
      <c r="D24" s="645" t="s">
        <v>563</v>
      </c>
      <c r="E24" s="645"/>
      <c r="F24" s="645" t="s">
        <v>563</v>
      </c>
      <c r="G24" s="645" t="s">
        <v>563</v>
      </c>
      <c r="H24" s="645" t="s">
        <v>563</v>
      </c>
      <c r="I24" s="646" t="s">
        <v>563</v>
      </c>
      <c r="J24" s="647" t="s">
        <v>0</v>
      </c>
    </row>
    <row r="25" spans="1:10" ht="14.4" customHeight="1" x14ac:dyDescent="0.3">
      <c r="A25" s="643" t="s">
        <v>3422</v>
      </c>
      <c r="B25" s="644" t="s">
        <v>363</v>
      </c>
      <c r="C25" s="645" t="s">
        <v>563</v>
      </c>
      <c r="D25" s="645" t="s">
        <v>563</v>
      </c>
      <c r="E25" s="645"/>
      <c r="F25" s="645">
        <v>0</v>
      </c>
      <c r="G25" s="645">
        <v>442.22235890205002</v>
      </c>
      <c r="H25" s="645">
        <v>-442.22235890205002</v>
      </c>
      <c r="I25" s="646">
        <v>0</v>
      </c>
      <c r="J25" s="647" t="s">
        <v>1</v>
      </c>
    </row>
    <row r="26" spans="1:10" ht="14.4" customHeight="1" x14ac:dyDescent="0.3">
      <c r="A26" s="643" t="s">
        <v>3422</v>
      </c>
      <c r="B26" s="644" t="s">
        <v>3424</v>
      </c>
      <c r="C26" s="645" t="s">
        <v>563</v>
      </c>
      <c r="D26" s="645" t="s">
        <v>563</v>
      </c>
      <c r="E26" s="645"/>
      <c r="F26" s="645">
        <v>0</v>
      </c>
      <c r="G26" s="645">
        <v>442.22235890205002</v>
      </c>
      <c r="H26" s="645">
        <v>-442.22235890205002</v>
      </c>
      <c r="I26" s="646">
        <v>0</v>
      </c>
      <c r="J26" s="647" t="s">
        <v>570</v>
      </c>
    </row>
    <row r="27" spans="1:10" ht="14.4" customHeight="1" x14ac:dyDescent="0.3">
      <c r="A27" s="643" t="s">
        <v>563</v>
      </c>
      <c r="B27" s="644" t="s">
        <v>563</v>
      </c>
      <c r="C27" s="645" t="s">
        <v>563</v>
      </c>
      <c r="D27" s="645" t="s">
        <v>563</v>
      </c>
      <c r="E27" s="645"/>
      <c r="F27" s="645" t="s">
        <v>563</v>
      </c>
      <c r="G27" s="645" t="s">
        <v>563</v>
      </c>
      <c r="H27" s="645" t="s">
        <v>563</v>
      </c>
      <c r="I27" s="646" t="s">
        <v>563</v>
      </c>
      <c r="J27" s="647" t="s">
        <v>571</v>
      </c>
    </row>
    <row r="28" spans="1:10" ht="14.4" customHeight="1" x14ac:dyDescent="0.3">
      <c r="A28" s="643" t="s">
        <v>567</v>
      </c>
      <c r="B28" s="644" t="s">
        <v>568</v>
      </c>
      <c r="C28" s="645" t="s">
        <v>563</v>
      </c>
      <c r="D28" s="645" t="s">
        <v>563</v>
      </c>
      <c r="E28" s="645"/>
      <c r="F28" s="645" t="s">
        <v>563</v>
      </c>
      <c r="G28" s="645" t="s">
        <v>563</v>
      </c>
      <c r="H28" s="645" t="s">
        <v>563</v>
      </c>
      <c r="I28" s="646" t="s">
        <v>563</v>
      </c>
      <c r="J28" s="647" t="s">
        <v>0</v>
      </c>
    </row>
    <row r="29" spans="1:10" ht="14.4" customHeight="1" x14ac:dyDescent="0.3">
      <c r="A29" s="643" t="s">
        <v>567</v>
      </c>
      <c r="B29" s="644" t="s">
        <v>361</v>
      </c>
      <c r="C29" s="645" t="s">
        <v>563</v>
      </c>
      <c r="D29" s="645" t="s">
        <v>563</v>
      </c>
      <c r="E29" s="645"/>
      <c r="F29" s="645">
        <v>4.2500000000000003E-2</v>
      </c>
      <c r="G29" s="645">
        <v>0</v>
      </c>
      <c r="H29" s="645">
        <v>4.2500000000000003E-2</v>
      </c>
      <c r="I29" s="646" t="s">
        <v>563</v>
      </c>
      <c r="J29" s="647" t="s">
        <v>1</v>
      </c>
    </row>
    <row r="30" spans="1:10" ht="14.4" customHeight="1" x14ac:dyDescent="0.3">
      <c r="A30" s="643" t="s">
        <v>567</v>
      </c>
      <c r="B30" s="644" t="s">
        <v>362</v>
      </c>
      <c r="C30" s="645">
        <v>21.368399999999998</v>
      </c>
      <c r="D30" s="645">
        <v>23.076229999999999</v>
      </c>
      <c r="E30" s="645"/>
      <c r="F30" s="645">
        <v>22.83615</v>
      </c>
      <c r="G30" s="645">
        <v>22.128707611479001</v>
      </c>
      <c r="H30" s="645">
        <v>0.70744238852099883</v>
      </c>
      <c r="I30" s="646">
        <v>1.0319694399212913</v>
      </c>
      <c r="J30" s="647" t="s">
        <v>1</v>
      </c>
    </row>
    <row r="31" spans="1:10" ht="14.4" customHeight="1" x14ac:dyDescent="0.3">
      <c r="A31" s="643" t="s">
        <v>567</v>
      </c>
      <c r="B31" s="644" t="s">
        <v>363</v>
      </c>
      <c r="C31" s="645">
        <v>38.92362</v>
      </c>
      <c r="D31" s="645">
        <v>34.264710000000001</v>
      </c>
      <c r="E31" s="645"/>
      <c r="F31" s="645">
        <v>33.471119999999999</v>
      </c>
      <c r="G31" s="645">
        <v>35.264470990219003</v>
      </c>
      <c r="H31" s="645">
        <v>-1.7933509902190039</v>
      </c>
      <c r="I31" s="646">
        <v>0.94914567155377405</v>
      </c>
      <c r="J31" s="647" t="s">
        <v>1</v>
      </c>
    </row>
    <row r="32" spans="1:10" ht="14.4" customHeight="1" x14ac:dyDescent="0.3">
      <c r="A32" s="643" t="s">
        <v>567</v>
      </c>
      <c r="B32" s="644" t="s">
        <v>364</v>
      </c>
      <c r="C32" s="645">
        <v>1.538</v>
      </c>
      <c r="D32" s="645">
        <v>2.4009999999989997</v>
      </c>
      <c r="E32" s="645"/>
      <c r="F32" s="645">
        <v>0.40849999999999997</v>
      </c>
      <c r="G32" s="645">
        <v>2.352078121481</v>
      </c>
      <c r="H32" s="645">
        <v>-1.943578121481</v>
      </c>
      <c r="I32" s="646">
        <v>0.17367620414868937</v>
      </c>
      <c r="J32" s="647" t="s">
        <v>1</v>
      </c>
    </row>
    <row r="33" spans="1:10" ht="14.4" customHeight="1" x14ac:dyDescent="0.3">
      <c r="A33" s="643" t="s">
        <v>567</v>
      </c>
      <c r="B33" s="644" t="s">
        <v>366</v>
      </c>
      <c r="C33" s="645">
        <v>1.2950000000000002</v>
      </c>
      <c r="D33" s="645">
        <v>1.7859999999999998</v>
      </c>
      <c r="E33" s="645"/>
      <c r="F33" s="645">
        <v>2.5917000000000003</v>
      </c>
      <c r="G33" s="645">
        <v>1.8321069569940001</v>
      </c>
      <c r="H33" s="645">
        <v>0.75959304300600028</v>
      </c>
      <c r="I33" s="646">
        <v>1.4146008179851521</v>
      </c>
      <c r="J33" s="647" t="s">
        <v>1</v>
      </c>
    </row>
    <row r="34" spans="1:10" ht="14.4" customHeight="1" x14ac:dyDescent="0.3">
      <c r="A34" s="643" t="s">
        <v>567</v>
      </c>
      <c r="B34" s="644" t="s">
        <v>367</v>
      </c>
      <c r="C34" s="645">
        <v>14.234800000000002</v>
      </c>
      <c r="D34" s="645">
        <v>14.218299999999999</v>
      </c>
      <c r="E34" s="645"/>
      <c r="F34" s="645">
        <v>13.811099999999996</v>
      </c>
      <c r="G34" s="645">
        <v>14.419495789547998</v>
      </c>
      <c r="H34" s="645">
        <v>-0.60839578954800189</v>
      </c>
      <c r="I34" s="646">
        <v>0.95780741584674556</v>
      </c>
      <c r="J34" s="647" t="s">
        <v>1</v>
      </c>
    </row>
    <row r="35" spans="1:10" ht="14.4" customHeight="1" x14ac:dyDescent="0.3">
      <c r="A35" s="643" t="s">
        <v>567</v>
      </c>
      <c r="B35" s="644" t="s">
        <v>369</v>
      </c>
      <c r="C35" s="645">
        <v>0</v>
      </c>
      <c r="D35" s="645">
        <v>0</v>
      </c>
      <c r="E35" s="645"/>
      <c r="F35" s="645" t="s">
        <v>563</v>
      </c>
      <c r="G35" s="645" t="s">
        <v>563</v>
      </c>
      <c r="H35" s="645" t="s">
        <v>563</v>
      </c>
      <c r="I35" s="646" t="s">
        <v>563</v>
      </c>
      <c r="J35" s="647" t="s">
        <v>1</v>
      </c>
    </row>
    <row r="36" spans="1:10" ht="14.4" customHeight="1" x14ac:dyDescent="0.3">
      <c r="A36" s="643" t="s">
        <v>567</v>
      </c>
      <c r="B36" s="644" t="s">
        <v>569</v>
      </c>
      <c r="C36" s="645">
        <v>77.359819999999999</v>
      </c>
      <c r="D36" s="645">
        <v>75.746239999999005</v>
      </c>
      <c r="E36" s="645"/>
      <c r="F36" s="645">
        <v>73.161069999999995</v>
      </c>
      <c r="G36" s="645">
        <v>75.996859469721002</v>
      </c>
      <c r="H36" s="645">
        <v>-2.8357894697210071</v>
      </c>
      <c r="I36" s="646">
        <v>0.9626854387206506</v>
      </c>
      <c r="J36" s="647" t="s">
        <v>570</v>
      </c>
    </row>
    <row r="37" spans="1:10" ht="14.4" customHeight="1" x14ac:dyDescent="0.3">
      <c r="A37" s="643" t="s">
        <v>563</v>
      </c>
      <c r="B37" s="644" t="s">
        <v>563</v>
      </c>
      <c r="C37" s="645" t="s">
        <v>563</v>
      </c>
      <c r="D37" s="645" t="s">
        <v>563</v>
      </c>
      <c r="E37" s="645"/>
      <c r="F37" s="645" t="s">
        <v>563</v>
      </c>
      <c r="G37" s="645" t="s">
        <v>563</v>
      </c>
      <c r="H37" s="645" t="s">
        <v>563</v>
      </c>
      <c r="I37" s="646" t="s">
        <v>563</v>
      </c>
      <c r="J37" s="647" t="s">
        <v>571</v>
      </c>
    </row>
    <row r="38" spans="1:10" ht="14.4" customHeight="1" x14ac:dyDescent="0.3">
      <c r="A38" s="643" t="s">
        <v>572</v>
      </c>
      <c r="B38" s="644" t="s">
        <v>573</v>
      </c>
      <c r="C38" s="645" t="s">
        <v>563</v>
      </c>
      <c r="D38" s="645" t="s">
        <v>563</v>
      </c>
      <c r="E38" s="645"/>
      <c r="F38" s="645" t="s">
        <v>563</v>
      </c>
      <c r="G38" s="645" t="s">
        <v>563</v>
      </c>
      <c r="H38" s="645" t="s">
        <v>563</v>
      </c>
      <c r="I38" s="646" t="s">
        <v>563</v>
      </c>
      <c r="J38" s="647" t="s">
        <v>0</v>
      </c>
    </row>
    <row r="39" spans="1:10" ht="14.4" customHeight="1" x14ac:dyDescent="0.3">
      <c r="A39" s="643" t="s">
        <v>572</v>
      </c>
      <c r="B39" s="644" t="s">
        <v>360</v>
      </c>
      <c r="C39" s="645">
        <v>0</v>
      </c>
      <c r="D39" s="645">
        <v>6.5929999998999997E-2</v>
      </c>
      <c r="E39" s="645"/>
      <c r="F39" s="645">
        <v>0</v>
      </c>
      <c r="G39" s="645">
        <v>6.5929930169999998E-2</v>
      </c>
      <c r="H39" s="645">
        <v>-6.5929930169999998E-2</v>
      </c>
      <c r="I39" s="646">
        <v>0</v>
      </c>
      <c r="J39" s="647" t="s">
        <v>1</v>
      </c>
    </row>
    <row r="40" spans="1:10" ht="14.4" customHeight="1" x14ac:dyDescent="0.3">
      <c r="A40" s="643" t="s">
        <v>572</v>
      </c>
      <c r="B40" s="644" t="s">
        <v>361</v>
      </c>
      <c r="C40" s="645">
        <v>0.33371000000000001</v>
      </c>
      <c r="D40" s="645" t="s">
        <v>563</v>
      </c>
      <c r="E40" s="645"/>
      <c r="F40" s="645">
        <v>0.1275</v>
      </c>
      <c r="G40" s="645">
        <v>0</v>
      </c>
      <c r="H40" s="645">
        <v>0.1275</v>
      </c>
      <c r="I40" s="646" t="s">
        <v>563</v>
      </c>
      <c r="J40" s="647" t="s">
        <v>1</v>
      </c>
    </row>
    <row r="41" spans="1:10" ht="14.4" customHeight="1" x14ac:dyDescent="0.3">
      <c r="A41" s="643" t="s">
        <v>572</v>
      </c>
      <c r="B41" s="644" t="s">
        <v>362</v>
      </c>
      <c r="C41" s="645">
        <v>24.146119999999996</v>
      </c>
      <c r="D41" s="645">
        <v>38.024530000000006</v>
      </c>
      <c r="E41" s="645"/>
      <c r="F41" s="645">
        <v>33.729700000000001</v>
      </c>
      <c r="G41" s="645">
        <v>36.111001353409002</v>
      </c>
      <c r="H41" s="645">
        <v>-2.3813013534090004</v>
      </c>
      <c r="I41" s="646">
        <v>0.93405606978040234</v>
      </c>
      <c r="J41" s="647" t="s">
        <v>1</v>
      </c>
    </row>
    <row r="42" spans="1:10" ht="14.4" customHeight="1" x14ac:dyDescent="0.3">
      <c r="A42" s="643" t="s">
        <v>572</v>
      </c>
      <c r="B42" s="644" t="s">
        <v>363</v>
      </c>
      <c r="C42" s="645">
        <v>56.964309999999998</v>
      </c>
      <c r="D42" s="645">
        <v>50.87133</v>
      </c>
      <c r="E42" s="645"/>
      <c r="F42" s="645">
        <v>63.557349999999985</v>
      </c>
      <c r="G42" s="645">
        <v>53.870978632190997</v>
      </c>
      <c r="H42" s="645">
        <v>9.686371367808988</v>
      </c>
      <c r="I42" s="646">
        <v>1.1798068573051841</v>
      </c>
      <c r="J42" s="647" t="s">
        <v>1</v>
      </c>
    </row>
    <row r="43" spans="1:10" ht="14.4" customHeight="1" x14ac:dyDescent="0.3">
      <c r="A43" s="643" t="s">
        <v>572</v>
      </c>
      <c r="B43" s="644" t="s">
        <v>364</v>
      </c>
      <c r="C43" s="645">
        <v>3.0780000000000003</v>
      </c>
      <c r="D43" s="645">
        <v>4.8840000000000003</v>
      </c>
      <c r="E43" s="645"/>
      <c r="F43" s="645">
        <v>6.5359999999999996</v>
      </c>
      <c r="G43" s="645">
        <v>4.7844854416139997</v>
      </c>
      <c r="H43" s="645">
        <v>1.7515145583859999</v>
      </c>
      <c r="I43" s="646">
        <v>1.3660821168253243</v>
      </c>
      <c r="J43" s="647" t="s">
        <v>1</v>
      </c>
    </row>
    <row r="44" spans="1:10" ht="14.4" customHeight="1" x14ac:dyDescent="0.3">
      <c r="A44" s="643" t="s">
        <v>572</v>
      </c>
      <c r="B44" s="644" t="s">
        <v>366</v>
      </c>
      <c r="C44" s="645">
        <v>1.494</v>
      </c>
      <c r="D44" s="645">
        <v>2.8417499999990001</v>
      </c>
      <c r="E44" s="645"/>
      <c r="F44" s="645">
        <v>2.3639999999999999</v>
      </c>
      <c r="G44" s="645">
        <v>1.915111951309</v>
      </c>
      <c r="H44" s="645">
        <v>0.44888804869099985</v>
      </c>
      <c r="I44" s="646">
        <v>1.2343925891038277</v>
      </c>
      <c r="J44" s="647" t="s">
        <v>1</v>
      </c>
    </row>
    <row r="45" spans="1:10" ht="14.4" customHeight="1" x14ac:dyDescent="0.3">
      <c r="A45" s="643" t="s">
        <v>572</v>
      </c>
      <c r="B45" s="644" t="s">
        <v>367</v>
      </c>
      <c r="C45" s="645">
        <v>19.20025</v>
      </c>
      <c r="D45" s="645">
        <v>17.557599999999002</v>
      </c>
      <c r="E45" s="645"/>
      <c r="F45" s="645">
        <v>17.687199999999997</v>
      </c>
      <c r="G45" s="645">
        <v>17.806048492054</v>
      </c>
      <c r="H45" s="645">
        <v>-0.11884849205400272</v>
      </c>
      <c r="I45" s="646">
        <v>0.99332538647712665</v>
      </c>
      <c r="J45" s="647" t="s">
        <v>1</v>
      </c>
    </row>
    <row r="46" spans="1:10" ht="14.4" customHeight="1" x14ac:dyDescent="0.3">
      <c r="A46" s="643" t="s">
        <v>572</v>
      </c>
      <c r="B46" s="644" t="s">
        <v>574</v>
      </c>
      <c r="C46" s="645">
        <v>105.21638999999999</v>
      </c>
      <c r="D46" s="645">
        <v>114.24513999999701</v>
      </c>
      <c r="E46" s="645"/>
      <c r="F46" s="645">
        <v>124.00174999999999</v>
      </c>
      <c r="G46" s="645">
        <v>114.55355580074699</v>
      </c>
      <c r="H46" s="645">
        <v>9.4481941992529954</v>
      </c>
      <c r="I46" s="646">
        <v>1.0824784017677029</v>
      </c>
      <c r="J46" s="647" t="s">
        <v>570</v>
      </c>
    </row>
    <row r="47" spans="1:10" ht="14.4" customHeight="1" x14ac:dyDescent="0.3">
      <c r="A47" s="643" t="s">
        <v>563</v>
      </c>
      <c r="B47" s="644" t="s">
        <v>563</v>
      </c>
      <c r="C47" s="645" t="s">
        <v>563</v>
      </c>
      <c r="D47" s="645" t="s">
        <v>563</v>
      </c>
      <c r="E47" s="645"/>
      <c r="F47" s="645" t="s">
        <v>563</v>
      </c>
      <c r="G47" s="645" t="s">
        <v>563</v>
      </c>
      <c r="H47" s="645" t="s">
        <v>563</v>
      </c>
      <c r="I47" s="646" t="s">
        <v>563</v>
      </c>
      <c r="J47" s="647" t="s">
        <v>571</v>
      </c>
    </row>
    <row r="48" spans="1:10" ht="14.4" customHeight="1" x14ac:dyDescent="0.3">
      <c r="A48" s="643" t="s">
        <v>575</v>
      </c>
      <c r="B48" s="644" t="s">
        <v>576</v>
      </c>
      <c r="C48" s="645" t="s">
        <v>563</v>
      </c>
      <c r="D48" s="645" t="s">
        <v>563</v>
      </c>
      <c r="E48" s="645"/>
      <c r="F48" s="645" t="s">
        <v>563</v>
      </c>
      <c r="G48" s="645" t="s">
        <v>563</v>
      </c>
      <c r="H48" s="645" t="s">
        <v>563</v>
      </c>
      <c r="I48" s="646" t="s">
        <v>563</v>
      </c>
      <c r="J48" s="647" t="s">
        <v>0</v>
      </c>
    </row>
    <row r="49" spans="1:10" ht="14.4" customHeight="1" x14ac:dyDescent="0.3">
      <c r="A49" s="643" t="s">
        <v>575</v>
      </c>
      <c r="B49" s="644" t="s">
        <v>362</v>
      </c>
      <c r="C49" s="645">
        <v>0.34043000000000001</v>
      </c>
      <c r="D49" s="645">
        <v>8.1628899999990008</v>
      </c>
      <c r="E49" s="645"/>
      <c r="F49" s="645">
        <v>6.6182500000000006</v>
      </c>
      <c r="G49" s="645">
        <v>8.1814528319490005</v>
      </c>
      <c r="H49" s="645">
        <v>-1.5632028319489999</v>
      </c>
      <c r="I49" s="646">
        <v>0.80893334422896002</v>
      </c>
      <c r="J49" s="647" t="s">
        <v>1</v>
      </c>
    </row>
    <row r="50" spans="1:10" ht="14.4" customHeight="1" x14ac:dyDescent="0.3">
      <c r="A50" s="643" t="s">
        <v>575</v>
      </c>
      <c r="B50" s="644" t="s">
        <v>363</v>
      </c>
      <c r="C50" s="645">
        <v>0</v>
      </c>
      <c r="D50" s="645">
        <v>1.2682</v>
      </c>
      <c r="E50" s="645"/>
      <c r="F50" s="645">
        <v>3.2816999999999998</v>
      </c>
      <c r="G50" s="645">
        <v>1.2681904462169999</v>
      </c>
      <c r="H50" s="645">
        <v>2.0135095537829999</v>
      </c>
      <c r="I50" s="646">
        <v>2.5877028247526068</v>
      </c>
      <c r="J50" s="647" t="s">
        <v>1</v>
      </c>
    </row>
    <row r="51" spans="1:10" ht="14.4" customHeight="1" x14ac:dyDescent="0.3">
      <c r="A51" s="643" t="s">
        <v>575</v>
      </c>
      <c r="B51" s="644" t="s">
        <v>366</v>
      </c>
      <c r="C51" s="645" t="s">
        <v>563</v>
      </c>
      <c r="D51" s="645">
        <v>0.27100000000000002</v>
      </c>
      <c r="E51" s="645"/>
      <c r="F51" s="645">
        <v>0.15000000000000002</v>
      </c>
      <c r="G51" s="645">
        <v>0.277996072421</v>
      </c>
      <c r="H51" s="645">
        <v>-0.12799607242099997</v>
      </c>
      <c r="I51" s="646">
        <v>0.53957596844331868</v>
      </c>
      <c r="J51" s="647" t="s">
        <v>1</v>
      </c>
    </row>
    <row r="52" spans="1:10" ht="14.4" customHeight="1" x14ac:dyDescent="0.3">
      <c r="A52" s="643" t="s">
        <v>575</v>
      </c>
      <c r="B52" s="644" t="s">
        <v>367</v>
      </c>
      <c r="C52" s="645">
        <v>0.41510000000000002</v>
      </c>
      <c r="D52" s="645">
        <v>5.2637</v>
      </c>
      <c r="E52" s="645"/>
      <c r="F52" s="645">
        <v>2.9295</v>
      </c>
      <c r="G52" s="645">
        <v>5.338183888893</v>
      </c>
      <c r="H52" s="645">
        <v>-2.408683888893</v>
      </c>
      <c r="I52" s="646">
        <v>0.54878214407250436</v>
      </c>
      <c r="J52" s="647" t="s">
        <v>1</v>
      </c>
    </row>
    <row r="53" spans="1:10" ht="14.4" customHeight="1" x14ac:dyDescent="0.3">
      <c r="A53" s="643" t="s">
        <v>575</v>
      </c>
      <c r="B53" s="644" t="s">
        <v>577</v>
      </c>
      <c r="C53" s="645">
        <v>0.75553000000000003</v>
      </c>
      <c r="D53" s="645">
        <v>14.965789999999002</v>
      </c>
      <c r="E53" s="645"/>
      <c r="F53" s="645">
        <v>12.97945</v>
      </c>
      <c r="G53" s="645">
        <v>15.06582323948</v>
      </c>
      <c r="H53" s="645">
        <v>-2.0863732394800003</v>
      </c>
      <c r="I53" s="646">
        <v>0.8615161477527058</v>
      </c>
      <c r="J53" s="647" t="s">
        <v>570</v>
      </c>
    </row>
    <row r="54" spans="1:10" ht="14.4" customHeight="1" x14ac:dyDescent="0.3">
      <c r="A54" s="643" t="s">
        <v>563</v>
      </c>
      <c r="B54" s="644" t="s">
        <v>563</v>
      </c>
      <c r="C54" s="645" t="s">
        <v>563</v>
      </c>
      <c r="D54" s="645" t="s">
        <v>563</v>
      </c>
      <c r="E54" s="645"/>
      <c r="F54" s="645" t="s">
        <v>563</v>
      </c>
      <c r="G54" s="645" t="s">
        <v>563</v>
      </c>
      <c r="H54" s="645" t="s">
        <v>563</v>
      </c>
      <c r="I54" s="646" t="s">
        <v>563</v>
      </c>
      <c r="J54" s="647" t="s">
        <v>571</v>
      </c>
    </row>
    <row r="55" spans="1:10" ht="14.4" customHeight="1" x14ac:dyDescent="0.3">
      <c r="A55" s="643" t="s">
        <v>578</v>
      </c>
      <c r="B55" s="644" t="s">
        <v>579</v>
      </c>
      <c r="C55" s="645" t="s">
        <v>563</v>
      </c>
      <c r="D55" s="645" t="s">
        <v>563</v>
      </c>
      <c r="E55" s="645"/>
      <c r="F55" s="645" t="s">
        <v>563</v>
      </c>
      <c r="G55" s="645" t="s">
        <v>563</v>
      </c>
      <c r="H55" s="645" t="s">
        <v>563</v>
      </c>
      <c r="I55" s="646" t="s">
        <v>563</v>
      </c>
      <c r="J55" s="647" t="s">
        <v>0</v>
      </c>
    </row>
    <row r="56" spans="1:10" ht="14.4" customHeight="1" x14ac:dyDescent="0.3">
      <c r="A56" s="643" t="s">
        <v>578</v>
      </c>
      <c r="B56" s="644" t="s">
        <v>356</v>
      </c>
      <c r="C56" s="645" t="s">
        <v>563</v>
      </c>
      <c r="D56" s="645">
        <v>1.2720199999999999</v>
      </c>
      <c r="E56" s="645"/>
      <c r="F56" s="645" t="s">
        <v>563</v>
      </c>
      <c r="G56" s="645" t="s">
        <v>563</v>
      </c>
      <c r="H56" s="645" t="s">
        <v>563</v>
      </c>
      <c r="I56" s="646" t="s">
        <v>563</v>
      </c>
      <c r="J56" s="647" t="s">
        <v>1</v>
      </c>
    </row>
    <row r="57" spans="1:10" ht="14.4" customHeight="1" x14ac:dyDescent="0.3">
      <c r="A57" s="643" t="s">
        <v>578</v>
      </c>
      <c r="B57" s="644" t="s">
        <v>360</v>
      </c>
      <c r="C57" s="645">
        <v>14.00182</v>
      </c>
      <c r="D57" s="645">
        <v>12.02153</v>
      </c>
      <c r="E57" s="645"/>
      <c r="F57" s="645">
        <v>14.75806</v>
      </c>
      <c r="G57" s="645">
        <v>12.021517267374</v>
      </c>
      <c r="H57" s="645">
        <v>2.7365427326260008</v>
      </c>
      <c r="I57" s="646">
        <v>1.2276370504456111</v>
      </c>
      <c r="J57" s="647" t="s">
        <v>1</v>
      </c>
    </row>
    <row r="58" spans="1:10" ht="14.4" customHeight="1" x14ac:dyDescent="0.3">
      <c r="A58" s="643" t="s">
        <v>578</v>
      </c>
      <c r="B58" s="644" t="s">
        <v>361</v>
      </c>
      <c r="C58" s="645">
        <v>1.0357499999999999</v>
      </c>
      <c r="D58" s="645">
        <v>1.6200600000000001</v>
      </c>
      <c r="E58" s="645"/>
      <c r="F58" s="645">
        <v>1.52905</v>
      </c>
      <c r="G58" s="645">
        <v>1.6201624173129998</v>
      </c>
      <c r="H58" s="645">
        <v>-9.1112417312999794E-2</v>
      </c>
      <c r="I58" s="646">
        <v>0.94376340523679869</v>
      </c>
      <c r="J58" s="647" t="s">
        <v>1</v>
      </c>
    </row>
    <row r="59" spans="1:10" ht="14.4" customHeight="1" x14ac:dyDescent="0.3">
      <c r="A59" s="643" t="s">
        <v>578</v>
      </c>
      <c r="B59" s="644" t="s">
        <v>362</v>
      </c>
      <c r="C59" s="645">
        <v>229.89616000000001</v>
      </c>
      <c r="D59" s="645">
        <v>215.96288999999899</v>
      </c>
      <c r="E59" s="645"/>
      <c r="F59" s="645">
        <v>311.94254999999998</v>
      </c>
      <c r="G59" s="645">
        <v>220.454011494832</v>
      </c>
      <c r="H59" s="645">
        <v>91.48853850516798</v>
      </c>
      <c r="I59" s="646">
        <v>1.4150005612726748</v>
      </c>
      <c r="J59" s="647" t="s">
        <v>1</v>
      </c>
    </row>
    <row r="60" spans="1:10" ht="14.4" customHeight="1" x14ac:dyDescent="0.3">
      <c r="A60" s="643" t="s">
        <v>578</v>
      </c>
      <c r="B60" s="644" t="s">
        <v>363</v>
      </c>
      <c r="C60" s="645">
        <v>1925.7493299999999</v>
      </c>
      <c r="D60" s="645">
        <v>1915.2716</v>
      </c>
      <c r="E60" s="645"/>
      <c r="F60" s="645">
        <v>1887.1867000000011</v>
      </c>
      <c r="G60" s="645">
        <v>2022.5481949032101</v>
      </c>
      <c r="H60" s="645">
        <v>-135.36149490320895</v>
      </c>
      <c r="I60" s="646">
        <v>0.93307378521593809</v>
      </c>
      <c r="J60" s="647" t="s">
        <v>1</v>
      </c>
    </row>
    <row r="61" spans="1:10" ht="14.4" customHeight="1" x14ac:dyDescent="0.3">
      <c r="A61" s="643" t="s">
        <v>578</v>
      </c>
      <c r="B61" s="644" t="s">
        <v>364</v>
      </c>
      <c r="C61" s="645">
        <v>61.54074</v>
      </c>
      <c r="D61" s="645">
        <v>108.77901000000001</v>
      </c>
      <c r="E61" s="645"/>
      <c r="F61" s="645">
        <v>90.414209999999997</v>
      </c>
      <c r="G61" s="645">
        <v>164.562574937671</v>
      </c>
      <c r="H61" s="645">
        <v>-74.148364937671005</v>
      </c>
      <c r="I61" s="646">
        <v>0.54942145888422622</v>
      </c>
      <c r="J61" s="647" t="s">
        <v>1</v>
      </c>
    </row>
    <row r="62" spans="1:10" ht="14.4" customHeight="1" x14ac:dyDescent="0.3">
      <c r="A62" s="643" t="s">
        <v>578</v>
      </c>
      <c r="B62" s="644" t="s">
        <v>365</v>
      </c>
      <c r="C62" s="645">
        <v>2.3701099999999999</v>
      </c>
      <c r="D62" s="645">
        <v>0</v>
      </c>
      <c r="E62" s="645"/>
      <c r="F62" s="645" t="s">
        <v>563</v>
      </c>
      <c r="G62" s="645" t="s">
        <v>563</v>
      </c>
      <c r="H62" s="645" t="s">
        <v>563</v>
      </c>
      <c r="I62" s="646" t="s">
        <v>563</v>
      </c>
      <c r="J62" s="647" t="s">
        <v>1</v>
      </c>
    </row>
    <row r="63" spans="1:10" ht="14.4" customHeight="1" x14ac:dyDescent="0.3">
      <c r="A63" s="643" t="s">
        <v>578</v>
      </c>
      <c r="B63" s="644" t="s">
        <v>366</v>
      </c>
      <c r="C63" s="645">
        <v>11.126099999999999</v>
      </c>
      <c r="D63" s="645">
        <v>7.3819999999990005</v>
      </c>
      <c r="E63" s="645"/>
      <c r="F63" s="645">
        <v>17.295290000000001</v>
      </c>
      <c r="G63" s="645">
        <v>7.5725719801410003</v>
      </c>
      <c r="H63" s="645">
        <v>9.722718019859002</v>
      </c>
      <c r="I63" s="646">
        <v>2.283938673063358</v>
      </c>
      <c r="J63" s="647" t="s">
        <v>1</v>
      </c>
    </row>
    <row r="64" spans="1:10" ht="14.4" customHeight="1" x14ac:dyDescent="0.3">
      <c r="A64" s="643" t="s">
        <v>578</v>
      </c>
      <c r="B64" s="644" t="s">
        <v>367</v>
      </c>
      <c r="C64" s="645">
        <v>162.91786000000002</v>
      </c>
      <c r="D64" s="645">
        <v>150.05839999999901</v>
      </c>
      <c r="E64" s="645"/>
      <c r="F64" s="645">
        <v>210.30229</v>
      </c>
      <c r="G64" s="645">
        <v>158.18180613478199</v>
      </c>
      <c r="H64" s="645">
        <v>52.120483865218006</v>
      </c>
      <c r="I64" s="646">
        <v>1.3294973368859355</v>
      </c>
      <c r="J64" s="647" t="s">
        <v>1</v>
      </c>
    </row>
    <row r="65" spans="1:10" ht="14.4" customHeight="1" x14ac:dyDescent="0.3">
      <c r="A65" s="643" t="s">
        <v>578</v>
      </c>
      <c r="B65" s="644" t="s">
        <v>368</v>
      </c>
      <c r="C65" s="645" t="s">
        <v>563</v>
      </c>
      <c r="D65" s="645" t="s">
        <v>563</v>
      </c>
      <c r="E65" s="645"/>
      <c r="F65" s="645">
        <v>383.30354</v>
      </c>
      <c r="G65" s="645">
        <v>0</v>
      </c>
      <c r="H65" s="645">
        <v>383.30354</v>
      </c>
      <c r="I65" s="646" t="s">
        <v>563</v>
      </c>
      <c r="J65" s="647" t="s">
        <v>1</v>
      </c>
    </row>
    <row r="66" spans="1:10" ht="14.4" customHeight="1" x14ac:dyDescent="0.3">
      <c r="A66" s="643" t="s">
        <v>578</v>
      </c>
      <c r="B66" s="644" t="s">
        <v>369</v>
      </c>
      <c r="C66" s="645">
        <v>502.22194000000002</v>
      </c>
      <c r="D66" s="645">
        <v>383.12163999999996</v>
      </c>
      <c r="E66" s="645"/>
      <c r="F66" s="645">
        <v>349.88453000000004</v>
      </c>
      <c r="G66" s="645">
        <v>265.54422932776401</v>
      </c>
      <c r="H66" s="645">
        <v>84.340300672236026</v>
      </c>
      <c r="I66" s="646">
        <v>1.3176130051319395</v>
      </c>
      <c r="J66" s="647" t="s">
        <v>1</v>
      </c>
    </row>
    <row r="67" spans="1:10" ht="14.4" customHeight="1" x14ac:dyDescent="0.3">
      <c r="A67" s="643" t="s">
        <v>578</v>
      </c>
      <c r="B67" s="644" t="s">
        <v>580</v>
      </c>
      <c r="C67" s="645">
        <v>2910.8598099999995</v>
      </c>
      <c r="D67" s="645">
        <v>2795.4891499999972</v>
      </c>
      <c r="E67" s="645"/>
      <c r="F67" s="645">
        <v>3266.6162200000008</v>
      </c>
      <c r="G67" s="645">
        <v>2852.5050684630878</v>
      </c>
      <c r="H67" s="645">
        <v>414.11115153691298</v>
      </c>
      <c r="I67" s="646">
        <v>1.1451745541542662</v>
      </c>
      <c r="J67" s="647" t="s">
        <v>570</v>
      </c>
    </row>
    <row r="68" spans="1:10" ht="14.4" customHeight="1" x14ac:dyDescent="0.3">
      <c r="A68" s="643" t="s">
        <v>563</v>
      </c>
      <c r="B68" s="644" t="s">
        <v>563</v>
      </c>
      <c r="C68" s="645" t="s">
        <v>563</v>
      </c>
      <c r="D68" s="645" t="s">
        <v>563</v>
      </c>
      <c r="E68" s="645"/>
      <c r="F68" s="645" t="s">
        <v>563</v>
      </c>
      <c r="G68" s="645" t="s">
        <v>563</v>
      </c>
      <c r="H68" s="645" t="s">
        <v>563</v>
      </c>
      <c r="I68" s="646" t="s">
        <v>563</v>
      </c>
      <c r="J68" s="647" t="s">
        <v>571</v>
      </c>
    </row>
    <row r="69" spans="1:10" ht="14.4" customHeight="1" x14ac:dyDescent="0.3">
      <c r="A69" s="643" t="s">
        <v>581</v>
      </c>
      <c r="B69" s="644" t="s">
        <v>582</v>
      </c>
      <c r="C69" s="645" t="s">
        <v>563</v>
      </c>
      <c r="D69" s="645" t="s">
        <v>563</v>
      </c>
      <c r="E69" s="645"/>
      <c r="F69" s="645" t="s">
        <v>563</v>
      </c>
      <c r="G69" s="645" t="s">
        <v>563</v>
      </c>
      <c r="H69" s="645" t="s">
        <v>563</v>
      </c>
      <c r="I69" s="646" t="s">
        <v>563</v>
      </c>
      <c r="J69" s="647" t="s">
        <v>0</v>
      </c>
    </row>
    <row r="70" spans="1:10" ht="14.4" customHeight="1" x14ac:dyDescent="0.3">
      <c r="A70" s="643" t="s">
        <v>581</v>
      </c>
      <c r="B70" s="644" t="s">
        <v>3421</v>
      </c>
      <c r="C70" s="645" t="s">
        <v>563</v>
      </c>
      <c r="D70" s="645">
        <v>0</v>
      </c>
      <c r="E70" s="645"/>
      <c r="F70" s="645" t="s">
        <v>563</v>
      </c>
      <c r="G70" s="645" t="s">
        <v>563</v>
      </c>
      <c r="H70" s="645" t="s">
        <v>563</v>
      </c>
      <c r="I70" s="646" t="s">
        <v>563</v>
      </c>
      <c r="J70" s="647" t="s">
        <v>1</v>
      </c>
    </row>
    <row r="71" spans="1:10" ht="14.4" customHeight="1" x14ac:dyDescent="0.3">
      <c r="A71" s="643" t="s">
        <v>581</v>
      </c>
      <c r="B71" s="644" t="s">
        <v>356</v>
      </c>
      <c r="C71" s="645">
        <v>21981.4051</v>
      </c>
      <c r="D71" s="645">
        <v>20436.745170000013</v>
      </c>
      <c r="E71" s="645"/>
      <c r="F71" s="645">
        <v>19469.440590000013</v>
      </c>
      <c r="G71" s="645">
        <v>22351.990053403701</v>
      </c>
      <c r="H71" s="645">
        <v>-2882.5494634036877</v>
      </c>
      <c r="I71" s="646">
        <v>0.87103835244572592</v>
      </c>
      <c r="J71" s="647" t="s">
        <v>1</v>
      </c>
    </row>
    <row r="72" spans="1:10" ht="14.4" customHeight="1" x14ac:dyDescent="0.3">
      <c r="A72" s="643" t="s">
        <v>581</v>
      </c>
      <c r="B72" s="644" t="s">
        <v>357</v>
      </c>
      <c r="C72" s="645">
        <v>457.91199999999998</v>
      </c>
      <c r="D72" s="645">
        <v>7839.671880000009</v>
      </c>
      <c r="E72" s="645"/>
      <c r="F72" s="645">
        <v>7805.7580699999999</v>
      </c>
      <c r="G72" s="645">
        <v>8000.39608392831</v>
      </c>
      <c r="H72" s="645">
        <v>-194.6380139283101</v>
      </c>
      <c r="I72" s="646">
        <v>0.97567145277728051</v>
      </c>
      <c r="J72" s="647" t="s">
        <v>1</v>
      </c>
    </row>
    <row r="73" spans="1:10" ht="14.4" customHeight="1" x14ac:dyDescent="0.3">
      <c r="A73" s="643" t="s">
        <v>581</v>
      </c>
      <c r="B73" s="644" t="s">
        <v>358</v>
      </c>
      <c r="C73" s="645">
        <v>16920.573</v>
      </c>
      <c r="D73" s="645">
        <v>18648.353449999999</v>
      </c>
      <c r="E73" s="645"/>
      <c r="F73" s="645">
        <v>23085.607330000013</v>
      </c>
      <c r="G73" s="645">
        <v>20000.390210090001</v>
      </c>
      <c r="H73" s="645">
        <v>3085.2171199100121</v>
      </c>
      <c r="I73" s="646">
        <v>1.1542578463470954</v>
      </c>
      <c r="J73" s="647" t="s">
        <v>1</v>
      </c>
    </row>
    <row r="74" spans="1:10" ht="14.4" customHeight="1" x14ac:dyDescent="0.3">
      <c r="A74" s="643" t="s">
        <v>581</v>
      </c>
      <c r="B74" s="644" t="s">
        <v>359</v>
      </c>
      <c r="C74" s="645" t="s">
        <v>563</v>
      </c>
      <c r="D74" s="645" t="s">
        <v>563</v>
      </c>
      <c r="E74" s="645"/>
      <c r="F74" s="645">
        <v>2323.1187200000013</v>
      </c>
      <c r="G74" s="645">
        <v>491.999734549236</v>
      </c>
      <c r="H74" s="645">
        <v>1831.1189854507652</v>
      </c>
      <c r="I74" s="646">
        <v>4.7217885638259816</v>
      </c>
      <c r="J74" s="647" t="s">
        <v>1</v>
      </c>
    </row>
    <row r="75" spans="1:10" ht="14.4" customHeight="1" x14ac:dyDescent="0.3">
      <c r="A75" s="643" t="s">
        <v>581</v>
      </c>
      <c r="B75" s="644" t="s">
        <v>361</v>
      </c>
      <c r="C75" s="645">
        <v>0.48</v>
      </c>
      <c r="D75" s="645" t="s">
        <v>563</v>
      </c>
      <c r="E75" s="645"/>
      <c r="F75" s="645" t="s">
        <v>563</v>
      </c>
      <c r="G75" s="645" t="s">
        <v>563</v>
      </c>
      <c r="H75" s="645" t="s">
        <v>563</v>
      </c>
      <c r="I75" s="646" t="s">
        <v>563</v>
      </c>
      <c r="J75" s="647" t="s">
        <v>1</v>
      </c>
    </row>
    <row r="76" spans="1:10" ht="14.4" customHeight="1" x14ac:dyDescent="0.3">
      <c r="A76" s="643" t="s">
        <v>581</v>
      </c>
      <c r="B76" s="644" t="s">
        <v>362</v>
      </c>
      <c r="C76" s="645">
        <v>502.75138999999996</v>
      </c>
      <c r="D76" s="645">
        <v>472.242469999999</v>
      </c>
      <c r="E76" s="645"/>
      <c r="F76" s="645">
        <v>893.5333599999999</v>
      </c>
      <c r="G76" s="645">
        <v>614.31644098492905</v>
      </c>
      <c r="H76" s="645">
        <v>279.21691901507086</v>
      </c>
      <c r="I76" s="646">
        <v>1.4545164354829971</v>
      </c>
      <c r="J76" s="647" t="s">
        <v>1</v>
      </c>
    </row>
    <row r="77" spans="1:10" ht="14.4" customHeight="1" x14ac:dyDescent="0.3">
      <c r="A77" s="643" t="s">
        <v>581</v>
      </c>
      <c r="B77" s="644" t="s">
        <v>363</v>
      </c>
      <c r="C77" s="645">
        <v>2519.3624699999996</v>
      </c>
      <c r="D77" s="645">
        <v>2771.2859000000012</v>
      </c>
      <c r="E77" s="645"/>
      <c r="F77" s="645">
        <v>2298.4337500000011</v>
      </c>
      <c r="G77" s="645">
        <v>2637.2743907493</v>
      </c>
      <c r="H77" s="645">
        <v>-338.84064074929893</v>
      </c>
      <c r="I77" s="646">
        <v>0.87151862470668895</v>
      </c>
      <c r="J77" s="647" t="s">
        <v>1</v>
      </c>
    </row>
    <row r="78" spans="1:10" ht="14.4" customHeight="1" x14ac:dyDescent="0.3">
      <c r="A78" s="643" t="s">
        <v>581</v>
      </c>
      <c r="B78" s="644" t="s">
        <v>364</v>
      </c>
      <c r="C78" s="645">
        <v>0</v>
      </c>
      <c r="D78" s="645">
        <v>0</v>
      </c>
      <c r="E78" s="645"/>
      <c r="F78" s="645" t="s">
        <v>563</v>
      </c>
      <c r="G78" s="645" t="s">
        <v>563</v>
      </c>
      <c r="H78" s="645" t="s">
        <v>563</v>
      </c>
      <c r="I78" s="646" t="s">
        <v>563</v>
      </c>
      <c r="J78" s="647" t="s">
        <v>1</v>
      </c>
    </row>
    <row r="79" spans="1:10" ht="14.4" customHeight="1" x14ac:dyDescent="0.3">
      <c r="A79" s="643" t="s">
        <v>581</v>
      </c>
      <c r="B79" s="644" t="s">
        <v>365</v>
      </c>
      <c r="C79" s="645">
        <v>691.43254000000002</v>
      </c>
      <c r="D79" s="645">
        <v>717.123909999999</v>
      </c>
      <c r="E79" s="645"/>
      <c r="F79" s="645">
        <v>784.93235000000004</v>
      </c>
      <c r="G79" s="645">
        <v>711.08033054041005</v>
      </c>
      <c r="H79" s="645">
        <v>73.852019459589997</v>
      </c>
      <c r="I79" s="646">
        <v>1.1038588979158848</v>
      </c>
      <c r="J79" s="647" t="s">
        <v>1</v>
      </c>
    </row>
    <row r="80" spans="1:10" ht="14.4" customHeight="1" x14ac:dyDescent="0.3">
      <c r="A80" s="643" t="s">
        <v>581</v>
      </c>
      <c r="B80" s="644" t="s">
        <v>366</v>
      </c>
      <c r="C80" s="645">
        <v>36.591970000000003</v>
      </c>
      <c r="D80" s="645">
        <v>40.034889999999997</v>
      </c>
      <c r="E80" s="645"/>
      <c r="F80" s="645">
        <v>51.974100000000007</v>
      </c>
      <c r="G80" s="645">
        <v>44.068423481589001</v>
      </c>
      <c r="H80" s="645">
        <v>7.9056765184110063</v>
      </c>
      <c r="I80" s="646">
        <v>1.1793954921422105</v>
      </c>
      <c r="J80" s="647" t="s">
        <v>1</v>
      </c>
    </row>
    <row r="81" spans="1:10" ht="14.4" customHeight="1" x14ac:dyDescent="0.3">
      <c r="A81" s="643" t="s">
        <v>581</v>
      </c>
      <c r="B81" s="644" t="s">
        <v>367</v>
      </c>
      <c r="C81" s="645">
        <v>63.082740000000001</v>
      </c>
      <c r="D81" s="645">
        <v>89.226229999999006</v>
      </c>
      <c r="E81" s="645"/>
      <c r="F81" s="645">
        <v>124.25747</v>
      </c>
      <c r="G81" s="645">
        <v>91.488828414639997</v>
      </c>
      <c r="H81" s="645">
        <v>32.768641585360001</v>
      </c>
      <c r="I81" s="646">
        <v>1.358170960905172</v>
      </c>
      <c r="J81" s="647" t="s">
        <v>1</v>
      </c>
    </row>
    <row r="82" spans="1:10" ht="14.4" customHeight="1" x14ac:dyDescent="0.3">
      <c r="A82" s="643" t="s">
        <v>581</v>
      </c>
      <c r="B82" s="644" t="s">
        <v>368</v>
      </c>
      <c r="C82" s="645" t="s">
        <v>563</v>
      </c>
      <c r="D82" s="645" t="s">
        <v>563</v>
      </c>
      <c r="E82" s="645"/>
      <c r="F82" s="645">
        <v>0</v>
      </c>
      <c r="G82" s="645">
        <v>396</v>
      </c>
      <c r="H82" s="645">
        <v>-396</v>
      </c>
      <c r="I82" s="646">
        <v>0</v>
      </c>
      <c r="J82" s="647" t="s">
        <v>1</v>
      </c>
    </row>
    <row r="83" spans="1:10" ht="14.4" customHeight="1" x14ac:dyDescent="0.3">
      <c r="A83" s="643" t="s">
        <v>581</v>
      </c>
      <c r="B83" s="644" t="s">
        <v>369</v>
      </c>
      <c r="C83" s="645">
        <v>1368.44245</v>
      </c>
      <c r="D83" s="645">
        <v>1724.9853400000006</v>
      </c>
      <c r="E83" s="645"/>
      <c r="F83" s="645">
        <v>1753.1603599999999</v>
      </c>
      <c r="G83" s="645">
        <v>1735.9773189407699</v>
      </c>
      <c r="H83" s="645">
        <v>17.183041059229936</v>
      </c>
      <c r="I83" s="646">
        <v>1.009898194447445</v>
      </c>
      <c r="J83" s="647" t="s">
        <v>1</v>
      </c>
    </row>
    <row r="84" spans="1:10" ht="14.4" customHeight="1" x14ac:dyDescent="0.3">
      <c r="A84" s="643" t="s">
        <v>581</v>
      </c>
      <c r="B84" s="644" t="s">
        <v>583</v>
      </c>
      <c r="C84" s="645">
        <v>44542.033660000008</v>
      </c>
      <c r="D84" s="645">
        <v>52739.669240000025</v>
      </c>
      <c r="E84" s="645"/>
      <c r="F84" s="645">
        <v>58590.216100000027</v>
      </c>
      <c r="G84" s="645">
        <v>57074.981815082887</v>
      </c>
      <c r="H84" s="645">
        <v>1515.23428491714</v>
      </c>
      <c r="I84" s="646">
        <v>1.0265481343441569</v>
      </c>
      <c r="J84" s="647" t="s">
        <v>570</v>
      </c>
    </row>
    <row r="85" spans="1:10" ht="14.4" customHeight="1" x14ac:dyDescent="0.3">
      <c r="A85" s="643" t="s">
        <v>563</v>
      </c>
      <c r="B85" s="644" t="s">
        <v>563</v>
      </c>
      <c r="C85" s="645" t="s">
        <v>563</v>
      </c>
      <c r="D85" s="645" t="s">
        <v>563</v>
      </c>
      <c r="E85" s="645"/>
      <c r="F85" s="645" t="s">
        <v>563</v>
      </c>
      <c r="G85" s="645" t="s">
        <v>563</v>
      </c>
      <c r="H85" s="645" t="s">
        <v>563</v>
      </c>
      <c r="I85" s="646" t="s">
        <v>563</v>
      </c>
      <c r="J85" s="647" t="s">
        <v>571</v>
      </c>
    </row>
    <row r="86" spans="1:10" ht="14.4" customHeight="1" x14ac:dyDescent="0.3">
      <c r="A86" s="643" t="s">
        <v>3425</v>
      </c>
      <c r="B86" s="644" t="s">
        <v>3426</v>
      </c>
      <c r="C86" s="645" t="s">
        <v>563</v>
      </c>
      <c r="D86" s="645" t="s">
        <v>563</v>
      </c>
      <c r="E86" s="645"/>
      <c r="F86" s="645" t="s">
        <v>563</v>
      </c>
      <c r="G86" s="645" t="s">
        <v>563</v>
      </c>
      <c r="H86" s="645" t="s">
        <v>563</v>
      </c>
      <c r="I86" s="646" t="s">
        <v>563</v>
      </c>
      <c r="J86" s="647" t="s">
        <v>0</v>
      </c>
    </row>
    <row r="87" spans="1:10" ht="14.4" customHeight="1" x14ac:dyDescent="0.3">
      <c r="A87" s="643" t="s">
        <v>3425</v>
      </c>
      <c r="B87" s="644" t="s">
        <v>367</v>
      </c>
      <c r="C87" s="645">
        <v>0</v>
      </c>
      <c r="D87" s="645">
        <v>0</v>
      </c>
      <c r="E87" s="645"/>
      <c r="F87" s="645" t="s">
        <v>563</v>
      </c>
      <c r="G87" s="645" t="s">
        <v>563</v>
      </c>
      <c r="H87" s="645" t="s">
        <v>563</v>
      </c>
      <c r="I87" s="646" t="s">
        <v>563</v>
      </c>
      <c r="J87" s="647" t="s">
        <v>1</v>
      </c>
    </row>
    <row r="88" spans="1:10" ht="14.4" customHeight="1" x14ac:dyDescent="0.3">
      <c r="A88" s="643" t="s">
        <v>3425</v>
      </c>
      <c r="B88" s="644" t="s">
        <v>3427</v>
      </c>
      <c r="C88" s="645">
        <v>0</v>
      </c>
      <c r="D88" s="645">
        <v>0</v>
      </c>
      <c r="E88" s="645"/>
      <c r="F88" s="645" t="s">
        <v>563</v>
      </c>
      <c r="G88" s="645" t="s">
        <v>563</v>
      </c>
      <c r="H88" s="645" t="s">
        <v>563</v>
      </c>
      <c r="I88" s="646" t="s">
        <v>563</v>
      </c>
      <c r="J88" s="647" t="s">
        <v>570</v>
      </c>
    </row>
    <row r="89" spans="1:10" ht="14.4" customHeight="1" x14ac:dyDescent="0.3">
      <c r="A89" s="643" t="s">
        <v>563</v>
      </c>
      <c r="B89" s="644" t="s">
        <v>563</v>
      </c>
      <c r="C89" s="645" t="s">
        <v>563</v>
      </c>
      <c r="D89" s="645" t="s">
        <v>563</v>
      </c>
      <c r="E89" s="645"/>
      <c r="F89" s="645" t="s">
        <v>563</v>
      </c>
      <c r="G89" s="645" t="s">
        <v>563</v>
      </c>
      <c r="H89" s="645" t="s">
        <v>563</v>
      </c>
      <c r="I89" s="646" t="s">
        <v>563</v>
      </c>
      <c r="J89" s="647" t="s">
        <v>571</v>
      </c>
    </row>
    <row r="90" spans="1:10" ht="14.4" customHeight="1" x14ac:dyDescent="0.3">
      <c r="A90" s="643" t="s">
        <v>561</v>
      </c>
      <c r="B90" s="644" t="s">
        <v>565</v>
      </c>
      <c r="C90" s="645">
        <v>47636.225210000004</v>
      </c>
      <c r="D90" s="645">
        <v>55740.11556000002</v>
      </c>
      <c r="E90" s="645"/>
      <c r="F90" s="645">
        <v>62066.974590000034</v>
      </c>
      <c r="G90" s="645">
        <v>60575.325480957974</v>
      </c>
      <c r="H90" s="645">
        <v>1491.6491090420604</v>
      </c>
      <c r="I90" s="646">
        <v>1.0246246982116665</v>
      </c>
      <c r="J90" s="647" t="s">
        <v>566</v>
      </c>
    </row>
  </sheetData>
  <mergeCells count="3">
    <mergeCell ref="A1:I1"/>
    <mergeCell ref="F3:I3"/>
    <mergeCell ref="C4:D4"/>
  </mergeCells>
  <conditionalFormatting sqref="F22 F91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90">
    <cfRule type="expression" dxfId="29" priority="5">
      <formula>$H23&gt;0</formula>
    </cfRule>
  </conditionalFormatting>
  <conditionalFormatting sqref="A23:A90">
    <cfRule type="expression" dxfId="28" priority="2">
      <formula>AND($J23&lt;&gt;"mezeraKL",$J23&lt;&gt;"")</formula>
    </cfRule>
  </conditionalFormatting>
  <conditionalFormatting sqref="I23:I90">
    <cfRule type="expression" dxfId="27" priority="6">
      <formula>$I23&gt;1</formula>
    </cfRule>
  </conditionalFormatting>
  <conditionalFormatting sqref="B23:B90">
    <cfRule type="expression" dxfId="26" priority="1">
      <formula>OR($J23="NS",$J23="SumaNS",$J23="Účet")</formula>
    </cfRule>
  </conditionalFormatting>
  <conditionalFormatting sqref="A23:D90 F23:I90">
    <cfRule type="expression" dxfId="25" priority="8">
      <formula>AND($J23&lt;&gt;"",$J23&lt;&gt;"mezeraKL")</formula>
    </cfRule>
  </conditionalFormatting>
  <conditionalFormatting sqref="B23:D90 F23:I90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90 F23:I90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5005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65.678593979426424</v>
      </c>
      <c r="J3" s="207">
        <f>SUBTOTAL(9,J5:J1048576)</f>
        <v>945292</v>
      </c>
      <c r="K3" s="208">
        <f>SUBTOTAL(9,K5:K1048576)</f>
        <v>62085449.459999964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561</v>
      </c>
      <c r="B5" s="733" t="s">
        <v>562</v>
      </c>
      <c r="C5" s="736" t="s">
        <v>567</v>
      </c>
      <c r="D5" s="751" t="s">
        <v>2864</v>
      </c>
      <c r="E5" s="736" t="s">
        <v>4975</v>
      </c>
      <c r="F5" s="751" t="s">
        <v>4976</v>
      </c>
      <c r="G5" s="736" t="s">
        <v>3428</v>
      </c>
      <c r="H5" s="736" t="s">
        <v>3429</v>
      </c>
      <c r="I5" s="229">
        <v>166.76333333333335</v>
      </c>
      <c r="J5" s="229">
        <v>3</v>
      </c>
      <c r="K5" s="746">
        <v>500.29</v>
      </c>
    </row>
    <row r="6" spans="1:11" ht="14.4" customHeight="1" x14ac:dyDescent="0.3">
      <c r="A6" s="659" t="s">
        <v>561</v>
      </c>
      <c r="B6" s="660" t="s">
        <v>562</v>
      </c>
      <c r="C6" s="661" t="s">
        <v>567</v>
      </c>
      <c r="D6" s="662" t="s">
        <v>2864</v>
      </c>
      <c r="E6" s="661" t="s">
        <v>4975</v>
      </c>
      <c r="F6" s="662" t="s">
        <v>4976</v>
      </c>
      <c r="G6" s="661" t="s">
        <v>3430</v>
      </c>
      <c r="H6" s="661" t="s">
        <v>3431</v>
      </c>
      <c r="I6" s="663">
        <v>1.84</v>
      </c>
      <c r="J6" s="663">
        <v>20</v>
      </c>
      <c r="K6" s="664">
        <v>36.799999999999997</v>
      </c>
    </row>
    <row r="7" spans="1:11" ht="14.4" customHeight="1" x14ac:dyDescent="0.3">
      <c r="A7" s="659" t="s">
        <v>561</v>
      </c>
      <c r="B7" s="660" t="s">
        <v>562</v>
      </c>
      <c r="C7" s="661" t="s">
        <v>567</v>
      </c>
      <c r="D7" s="662" t="s">
        <v>2864</v>
      </c>
      <c r="E7" s="661" t="s">
        <v>4975</v>
      </c>
      <c r="F7" s="662" t="s">
        <v>4976</v>
      </c>
      <c r="G7" s="661" t="s">
        <v>3432</v>
      </c>
      <c r="H7" s="661" t="s">
        <v>3433</v>
      </c>
      <c r="I7" s="663">
        <v>12.08</v>
      </c>
      <c r="J7" s="663">
        <v>50</v>
      </c>
      <c r="K7" s="664">
        <v>604</v>
      </c>
    </row>
    <row r="8" spans="1:11" ht="14.4" customHeight="1" x14ac:dyDescent="0.3">
      <c r="A8" s="659" t="s">
        <v>561</v>
      </c>
      <c r="B8" s="660" t="s">
        <v>562</v>
      </c>
      <c r="C8" s="661" t="s">
        <v>567</v>
      </c>
      <c r="D8" s="662" t="s">
        <v>2864</v>
      </c>
      <c r="E8" s="661" t="s">
        <v>4975</v>
      </c>
      <c r="F8" s="662" t="s">
        <v>4976</v>
      </c>
      <c r="G8" s="661" t="s">
        <v>3434</v>
      </c>
      <c r="H8" s="661" t="s">
        <v>3435</v>
      </c>
      <c r="I8" s="663">
        <v>14.21</v>
      </c>
      <c r="J8" s="663">
        <v>30</v>
      </c>
      <c r="K8" s="664">
        <v>426.3</v>
      </c>
    </row>
    <row r="9" spans="1:11" ht="14.4" customHeight="1" x14ac:dyDescent="0.3">
      <c r="A9" s="659" t="s">
        <v>561</v>
      </c>
      <c r="B9" s="660" t="s">
        <v>562</v>
      </c>
      <c r="C9" s="661" t="s">
        <v>567</v>
      </c>
      <c r="D9" s="662" t="s">
        <v>2864</v>
      </c>
      <c r="E9" s="661" t="s">
        <v>4975</v>
      </c>
      <c r="F9" s="662" t="s">
        <v>4976</v>
      </c>
      <c r="G9" s="661" t="s">
        <v>3436</v>
      </c>
      <c r="H9" s="661" t="s">
        <v>3437</v>
      </c>
      <c r="I9" s="663">
        <v>9.75</v>
      </c>
      <c r="J9" s="663">
        <v>20</v>
      </c>
      <c r="K9" s="664">
        <v>195</v>
      </c>
    </row>
    <row r="10" spans="1:11" ht="14.4" customHeight="1" x14ac:dyDescent="0.3">
      <c r="A10" s="659" t="s">
        <v>561</v>
      </c>
      <c r="B10" s="660" t="s">
        <v>562</v>
      </c>
      <c r="C10" s="661" t="s">
        <v>567</v>
      </c>
      <c r="D10" s="662" t="s">
        <v>2864</v>
      </c>
      <c r="E10" s="661" t="s">
        <v>4975</v>
      </c>
      <c r="F10" s="662" t="s">
        <v>4976</v>
      </c>
      <c r="G10" s="661" t="s">
        <v>3438</v>
      </c>
      <c r="H10" s="661" t="s">
        <v>3439</v>
      </c>
      <c r="I10" s="663">
        <v>27.392500000000002</v>
      </c>
      <c r="J10" s="663">
        <v>84</v>
      </c>
      <c r="K10" s="664">
        <v>2301.2399999999998</v>
      </c>
    </row>
    <row r="11" spans="1:11" ht="14.4" customHeight="1" x14ac:dyDescent="0.3">
      <c r="A11" s="659" t="s">
        <v>561</v>
      </c>
      <c r="B11" s="660" t="s">
        <v>562</v>
      </c>
      <c r="C11" s="661" t="s">
        <v>567</v>
      </c>
      <c r="D11" s="662" t="s">
        <v>2864</v>
      </c>
      <c r="E11" s="661" t="s">
        <v>4975</v>
      </c>
      <c r="F11" s="662" t="s">
        <v>4976</v>
      </c>
      <c r="G11" s="661" t="s">
        <v>3440</v>
      </c>
      <c r="H11" s="661" t="s">
        <v>3441</v>
      </c>
      <c r="I11" s="663">
        <v>6.2</v>
      </c>
      <c r="J11" s="663">
        <v>100</v>
      </c>
      <c r="K11" s="664">
        <v>620</v>
      </c>
    </row>
    <row r="12" spans="1:11" ht="14.4" customHeight="1" x14ac:dyDescent="0.3">
      <c r="A12" s="659" t="s">
        <v>561</v>
      </c>
      <c r="B12" s="660" t="s">
        <v>562</v>
      </c>
      <c r="C12" s="661" t="s">
        <v>567</v>
      </c>
      <c r="D12" s="662" t="s">
        <v>2864</v>
      </c>
      <c r="E12" s="661" t="s">
        <v>4975</v>
      </c>
      <c r="F12" s="662" t="s">
        <v>4976</v>
      </c>
      <c r="G12" s="661" t="s">
        <v>3442</v>
      </c>
      <c r="H12" s="661" t="s">
        <v>3443</v>
      </c>
      <c r="I12" s="663">
        <v>1.38</v>
      </c>
      <c r="J12" s="663">
        <v>300</v>
      </c>
      <c r="K12" s="664">
        <v>414</v>
      </c>
    </row>
    <row r="13" spans="1:11" ht="14.4" customHeight="1" x14ac:dyDescent="0.3">
      <c r="A13" s="659" t="s">
        <v>561</v>
      </c>
      <c r="B13" s="660" t="s">
        <v>562</v>
      </c>
      <c r="C13" s="661" t="s">
        <v>567</v>
      </c>
      <c r="D13" s="662" t="s">
        <v>2864</v>
      </c>
      <c r="E13" s="661" t="s">
        <v>4975</v>
      </c>
      <c r="F13" s="662" t="s">
        <v>4976</v>
      </c>
      <c r="G13" s="661" t="s">
        <v>3444</v>
      </c>
      <c r="H13" s="661" t="s">
        <v>3445</v>
      </c>
      <c r="I13" s="663">
        <v>109.3</v>
      </c>
      <c r="J13" s="663">
        <v>5</v>
      </c>
      <c r="K13" s="664">
        <v>546.5</v>
      </c>
    </row>
    <row r="14" spans="1:11" ht="14.4" customHeight="1" x14ac:dyDescent="0.3">
      <c r="A14" s="659" t="s">
        <v>561</v>
      </c>
      <c r="B14" s="660" t="s">
        <v>562</v>
      </c>
      <c r="C14" s="661" t="s">
        <v>567</v>
      </c>
      <c r="D14" s="662" t="s">
        <v>2864</v>
      </c>
      <c r="E14" s="661" t="s">
        <v>4975</v>
      </c>
      <c r="F14" s="662" t="s">
        <v>4976</v>
      </c>
      <c r="G14" s="661" t="s">
        <v>3446</v>
      </c>
      <c r="H14" s="661" t="s">
        <v>3447</v>
      </c>
      <c r="I14" s="663">
        <v>0.6</v>
      </c>
      <c r="J14" s="663">
        <v>2300</v>
      </c>
      <c r="K14" s="664">
        <v>1380</v>
      </c>
    </row>
    <row r="15" spans="1:11" ht="14.4" customHeight="1" x14ac:dyDescent="0.3">
      <c r="A15" s="659" t="s">
        <v>561</v>
      </c>
      <c r="B15" s="660" t="s">
        <v>562</v>
      </c>
      <c r="C15" s="661" t="s">
        <v>567</v>
      </c>
      <c r="D15" s="662" t="s">
        <v>2864</v>
      </c>
      <c r="E15" s="661" t="s">
        <v>4975</v>
      </c>
      <c r="F15" s="662" t="s">
        <v>4976</v>
      </c>
      <c r="G15" s="661" t="s">
        <v>3448</v>
      </c>
      <c r="H15" s="661" t="s">
        <v>3449</v>
      </c>
      <c r="I15" s="663">
        <v>0.44</v>
      </c>
      <c r="J15" s="663">
        <v>300</v>
      </c>
      <c r="K15" s="664">
        <v>132</v>
      </c>
    </row>
    <row r="16" spans="1:11" ht="14.4" customHeight="1" x14ac:dyDescent="0.3">
      <c r="A16" s="659" t="s">
        <v>561</v>
      </c>
      <c r="B16" s="660" t="s">
        <v>562</v>
      </c>
      <c r="C16" s="661" t="s">
        <v>567</v>
      </c>
      <c r="D16" s="662" t="s">
        <v>2864</v>
      </c>
      <c r="E16" s="661" t="s">
        <v>4975</v>
      </c>
      <c r="F16" s="662" t="s">
        <v>4976</v>
      </c>
      <c r="G16" s="661" t="s">
        <v>3450</v>
      </c>
      <c r="H16" s="661" t="s">
        <v>3451</v>
      </c>
      <c r="I16" s="663">
        <v>8.58</v>
      </c>
      <c r="J16" s="663">
        <v>151</v>
      </c>
      <c r="K16" s="664">
        <v>1295.58</v>
      </c>
    </row>
    <row r="17" spans="1:11" ht="14.4" customHeight="1" x14ac:dyDescent="0.3">
      <c r="A17" s="659" t="s">
        <v>561</v>
      </c>
      <c r="B17" s="660" t="s">
        <v>562</v>
      </c>
      <c r="C17" s="661" t="s">
        <v>567</v>
      </c>
      <c r="D17" s="662" t="s">
        <v>2864</v>
      </c>
      <c r="E17" s="661" t="s">
        <v>4975</v>
      </c>
      <c r="F17" s="662" t="s">
        <v>4976</v>
      </c>
      <c r="G17" s="661" t="s">
        <v>3452</v>
      </c>
      <c r="H17" s="661" t="s">
        <v>3453</v>
      </c>
      <c r="I17" s="663">
        <v>13.02</v>
      </c>
      <c r="J17" s="663">
        <v>1</v>
      </c>
      <c r="K17" s="664">
        <v>13.02</v>
      </c>
    </row>
    <row r="18" spans="1:11" ht="14.4" customHeight="1" x14ac:dyDescent="0.3">
      <c r="A18" s="659" t="s">
        <v>561</v>
      </c>
      <c r="B18" s="660" t="s">
        <v>562</v>
      </c>
      <c r="C18" s="661" t="s">
        <v>567</v>
      </c>
      <c r="D18" s="662" t="s">
        <v>2864</v>
      </c>
      <c r="E18" s="661" t="s">
        <v>4975</v>
      </c>
      <c r="F18" s="662" t="s">
        <v>4976</v>
      </c>
      <c r="G18" s="661" t="s">
        <v>3454</v>
      </c>
      <c r="H18" s="661" t="s">
        <v>3455</v>
      </c>
      <c r="I18" s="663">
        <v>28.065000000000005</v>
      </c>
      <c r="J18" s="663">
        <v>27</v>
      </c>
      <c r="K18" s="664">
        <v>758.13</v>
      </c>
    </row>
    <row r="19" spans="1:11" ht="14.4" customHeight="1" x14ac:dyDescent="0.3">
      <c r="A19" s="659" t="s">
        <v>561</v>
      </c>
      <c r="B19" s="660" t="s">
        <v>562</v>
      </c>
      <c r="C19" s="661" t="s">
        <v>567</v>
      </c>
      <c r="D19" s="662" t="s">
        <v>2864</v>
      </c>
      <c r="E19" s="661" t="s">
        <v>4975</v>
      </c>
      <c r="F19" s="662" t="s">
        <v>4976</v>
      </c>
      <c r="G19" s="661" t="s">
        <v>3456</v>
      </c>
      <c r="H19" s="661" t="s">
        <v>3457</v>
      </c>
      <c r="I19" s="663">
        <v>1.2733333333333332</v>
      </c>
      <c r="J19" s="663">
        <v>4700</v>
      </c>
      <c r="K19" s="664">
        <v>6011</v>
      </c>
    </row>
    <row r="20" spans="1:11" ht="14.4" customHeight="1" x14ac:dyDescent="0.3">
      <c r="A20" s="659" t="s">
        <v>561</v>
      </c>
      <c r="B20" s="660" t="s">
        <v>562</v>
      </c>
      <c r="C20" s="661" t="s">
        <v>567</v>
      </c>
      <c r="D20" s="662" t="s">
        <v>2864</v>
      </c>
      <c r="E20" s="661" t="s">
        <v>4975</v>
      </c>
      <c r="F20" s="662" t="s">
        <v>4976</v>
      </c>
      <c r="G20" s="661" t="s">
        <v>3458</v>
      </c>
      <c r="H20" s="661" t="s">
        <v>3459</v>
      </c>
      <c r="I20" s="663">
        <v>1.17</v>
      </c>
      <c r="J20" s="663">
        <v>100</v>
      </c>
      <c r="K20" s="664">
        <v>117</v>
      </c>
    </row>
    <row r="21" spans="1:11" ht="14.4" customHeight="1" x14ac:dyDescent="0.3">
      <c r="A21" s="659" t="s">
        <v>561</v>
      </c>
      <c r="B21" s="660" t="s">
        <v>562</v>
      </c>
      <c r="C21" s="661" t="s">
        <v>567</v>
      </c>
      <c r="D21" s="662" t="s">
        <v>2864</v>
      </c>
      <c r="E21" s="661" t="s">
        <v>4975</v>
      </c>
      <c r="F21" s="662" t="s">
        <v>4976</v>
      </c>
      <c r="G21" s="661" t="s">
        <v>3460</v>
      </c>
      <c r="H21" s="661" t="s">
        <v>3461</v>
      </c>
      <c r="I21" s="663">
        <v>7.5039999999999996</v>
      </c>
      <c r="J21" s="663">
        <v>80</v>
      </c>
      <c r="K21" s="664">
        <v>600.4</v>
      </c>
    </row>
    <row r="22" spans="1:11" ht="14.4" customHeight="1" x14ac:dyDescent="0.3">
      <c r="A22" s="659" t="s">
        <v>561</v>
      </c>
      <c r="B22" s="660" t="s">
        <v>562</v>
      </c>
      <c r="C22" s="661" t="s">
        <v>567</v>
      </c>
      <c r="D22" s="662" t="s">
        <v>2864</v>
      </c>
      <c r="E22" s="661" t="s">
        <v>4975</v>
      </c>
      <c r="F22" s="662" t="s">
        <v>4976</v>
      </c>
      <c r="G22" s="661" t="s">
        <v>3462</v>
      </c>
      <c r="H22" s="661" t="s">
        <v>3463</v>
      </c>
      <c r="I22" s="663">
        <v>1.5199999999999998</v>
      </c>
      <c r="J22" s="663">
        <v>600</v>
      </c>
      <c r="K22" s="664">
        <v>912</v>
      </c>
    </row>
    <row r="23" spans="1:11" ht="14.4" customHeight="1" x14ac:dyDescent="0.3">
      <c r="A23" s="659" t="s">
        <v>561</v>
      </c>
      <c r="B23" s="660" t="s">
        <v>562</v>
      </c>
      <c r="C23" s="661" t="s">
        <v>567</v>
      </c>
      <c r="D23" s="662" t="s">
        <v>2864</v>
      </c>
      <c r="E23" s="661" t="s">
        <v>4975</v>
      </c>
      <c r="F23" s="662" t="s">
        <v>4976</v>
      </c>
      <c r="G23" s="661" t="s">
        <v>3464</v>
      </c>
      <c r="H23" s="661" t="s">
        <v>3465</v>
      </c>
      <c r="I23" s="663">
        <v>2.0619999999999998</v>
      </c>
      <c r="J23" s="663">
        <v>950</v>
      </c>
      <c r="K23" s="664">
        <v>1959</v>
      </c>
    </row>
    <row r="24" spans="1:11" ht="14.4" customHeight="1" x14ac:dyDescent="0.3">
      <c r="A24" s="659" t="s">
        <v>561</v>
      </c>
      <c r="B24" s="660" t="s">
        <v>562</v>
      </c>
      <c r="C24" s="661" t="s">
        <v>567</v>
      </c>
      <c r="D24" s="662" t="s">
        <v>2864</v>
      </c>
      <c r="E24" s="661" t="s">
        <v>4975</v>
      </c>
      <c r="F24" s="662" t="s">
        <v>4976</v>
      </c>
      <c r="G24" s="661" t="s">
        <v>3466</v>
      </c>
      <c r="H24" s="661" t="s">
        <v>3467</v>
      </c>
      <c r="I24" s="663">
        <v>3.36</v>
      </c>
      <c r="J24" s="663">
        <v>1000</v>
      </c>
      <c r="K24" s="664">
        <v>3360</v>
      </c>
    </row>
    <row r="25" spans="1:11" ht="14.4" customHeight="1" x14ac:dyDescent="0.3">
      <c r="A25" s="659" t="s">
        <v>561</v>
      </c>
      <c r="B25" s="660" t="s">
        <v>562</v>
      </c>
      <c r="C25" s="661" t="s">
        <v>567</v>
      </c>
      <c r="D25" s="662" t="s">
        <v>2864</v>
      </c>
      <c r="E25" s="661" t="s">
        <v>4975</v>
      </c>
      <c r="F25" s="662" t="s">
        <v>4976</v>
      </c>
      <c r="G25" s="661" t="s">
        <v>3468</v>
      </c>
      <c r="H25" s="661" t="s">
        <v>3469</v>
      </c>
      <c r="I25" s="663">
        <v>0.91</v>
      </c>
      <c r="J25" s="663">
        <v>250</v>
      </c>
      <c r="K25" s="664">
        <v>227.7</v>
      </c>
    </row>
    <row r="26" spans="1:11" ht="14.4" customHeight="1" x14ac:dyDescent="0.3">
      <c r="A26" s="659" t="s">
        <v>561</v>
      </c>
      <c r="B26" s="660" t="s">
        <v>562</v>
      </c>
      <c r="C26" s="661" t="s">
        <v>567</v>
      </c>
      <c r="D26" s="662" t="s">
        <v>2864</v>
      </c>
      <c r="E26" s="661" t="s">
        <v>4975</v>
      </c>
      <c r="F26" s="662" t="s">
        <v>4976</v>
      </c>
      <c r="G26" s="661" t="s">
        <v>3470</v>
      </c>
      <c r="H26" s="661" t="s">
        <v>3471</v>
      </c>
      <c r="I26" s="663">
        <v>96.196666666666673</v>
      </c>
      <c r="J26" s="663">
        <v>4</v>
      </c>
      <c r="K26" s="664">
        <v>384.79</v>
      </c>
    </row>
    <row r="27" spans="1:11" ht="14.4" customHeight="1" x14ac:dyDescent="0.3">
      <c r="A27" s="659" t="s">
        <v>561</v>
      </c>
      <c r="B27" s="660" t="s">
        <v>562</v>
      </c>
      <c r="C27" s="661" t="s">
        <v>567</v>
      </c>
      <c r="D27" s="662" t="s">
        <v>2864</v>
      </c>
      <c r="E27" s="661" t="s">
        <v>4975</v>
      </c>
      <c r="F27" s="662" t="s">
        <v>4976</v>
      </c>
      <c r="G27" s="661" t="s">
        <v>3472</v>
      </c>
      <c r="H27" s="661" t="s">
        <v>3473</v>
      </c>
      <c r="I27" s="663">
        <v>8.2799999999999994</v>
      </c>
      <c r="J27" s="663">
        <v>5</v>
      </c>
      <c r="K27" s="664">
        <v>41.4</v>
      </c>
    </row>
    <row r="28" spans="1:11" ht="14.4" customHeight="1" x14ac:dyDescent="0.3">
      <c r="A28" s="659" t="s">
        <v>561</v>
      </c>
      <c r="B28" s="660" t="s">
        <v>562</v>
      </c>
      <c r="C28" s="661" t="s">
        <v>567</v>
      </c>
      <c r="D28" s="662" t="s">
        <v>2864</v>
      </c>
      <c r="E28" s="661" t="s">
        <v>4977</v>
      </c>
      <c r="F28" s="662" t="s">
        <v>4978</v>
      </c>
      <c r="G28" s="661" t="s">
        <v>3474</v>
      </c>
      <c r="H28" s="661" t="s">
        <v>3475</v>
      </c>
      <c r="I28" s="663">
        <v>5.0199999999999996</v>
      </c>
      <c r="J28" s="663">
        <v>100</v>
      </c>
      <c r="K28" s="664">
        <v>502.16</v>
      </c>
    </row>
    <row r="29" spans="1:11" ht="14.4" customHeight="1" x14ac:dyDescent="0.3">
      <c r="A29" s="659" t="s">
        <v>561</v>
      </c>
      <c r="B29" s="660" t="s">
        <v>562</v>
      </c>
      <c r="C29" s="661" t="s">
        <v>567</v>
      </c>
      <c r="D29" s="662" t="s">
        <v>2864</v>
      </c>
      <c r="E29" s="661" t="s">
        <v>4977</v>
      </c>
      <c r="F29" s="662" t="s">
        <v>4978</v>
      </c>
      <c r="G29" s="661" t="s">
        <v>3476</v>
      </c>
      <c r="H29" s="661" t="s">
        <v>3477</v>
      </c>
      <c r="I29" s="663">
        <v>15.92</v>
      </c>
      <c r="J29" s="663">
        <v>50</v>
      </c>
      <c r="K29" s="664">
        <v>796</v>
      </c>
    </row>
    <row r="30" spans="1:11" ht="14.4" customHeight="1" x14ac:dyDescent="0.3">
      <c r="A30" s="659" t="s">
        <v>561</v>
      </c>
      <c r="B30" s="660" t="s">
        <v>562</v>
      </c>
      <c r="C30" s="661" t="s">
        <v>567</v>
      </c>
      <c r="D30" s="662" t="s">
        <v>2864</v>
      </c>
      <c r="E30" s="661" t="s">
        <v>4977</v>
      </c>
      <c r="F30" s="662" t="s">
        <v>4978</v>
      </c>
      <c r="G30" s="661" t="s">
        <v>3478</v>
      </c>
      <c r="H30" s="661" t="s">
        <v>3479</v>
      </c>
      <c r="I30" s="663">
        <v>2.75</v>
      </c>
      <c r="J30" s="663">
        <v>100</v>
      </c>
      <c r="K30" s="664">
        <v>275</v>
      </c>
    </row>
    <row r="31" spans="1:11" ht="14.4" customHeight="1" x14ac:dyDescent="0.3">
      <c r="A31" s="659" t="s">
        <v>561</v>
      </c>
      <c r="B31" s="660" t="s">
        <v>562</v>
      </c>
      <c r="C31" s="661" t="s">
        <v>567</v>
      </c>
      <c r="D31" s="662" t="s">
        <v>2864</v>
      </c>
      <c r="E31" s="661" t="s">
        <v>4977</v>
      </c>
      <c r="F31" s="662" t="s">
        <v>4978</v>
      </c>
      <c r="G31" s="661" t="s">
        <v>3480</v>
      </c>
      <c r="H31" s="661" t="s">
        <v>3481</v>
      </c>
      <c r="I31" s="663">
        <v>1.0333333333333334</v>
      </c>
      <c r="J31" s="663">
        <v>1800</v>
      </c>
      <c r="K31" s="664">
        <v>1860</v>
      </c>
    </row>
    <row r="32" spans="1:11" ht="14.4" customHeight="1" x14ac:dyDescent="0.3">
      <c r="A32" s="659" t="s">
        <v>561</v>
      </c>
      <c r="B32" s="660" t="s">
        <v>562</v>
      </c>
      <c r="C32" s="661" t="s">
        <v>567</v>
      </c>
      <c r="D32" s="662" t="s">
        <v>2864</v>
      </c>
      <c r="E32" s="661" t="s">
        <v>4977</v>
      </c>
      <c r="F32" s="662" t="s">
        <v>4978</v>
      </c>
      <c r="G32" s="661" t="s">
        <v>3482</v>
      </c>
      <c r="H32" s="661" t="s">
        <v>3483</v>
      </c>
      <c r="I32" s="663">
        <v>1.5739999999999998</v>
      </c>
      <c r="J32" s="663">
        <v>700</v>
      </c>
      <c r="K32" s="664">
        <v>1119</v>
      </c>
    </row>
    <row r="33" spans="1:11" ht="14.4" customHeight="1" x14ac:dyDescent="0.3">
      <c r="A33" s="659" t="s">
        <v>561</v>
      </c>
      <c r="B33" s="660" t="s">
        <v>562</v>
      </c>
      <c r="C33" s="661" t="s">
        <v>567</v>
      </c>
      <c r="D33" s="662" t="s">
        <v>2864</v>
      </c>
      <c r="E33" s="661" t="s">
        <v>4977</v>
      </c>
      <c r="F33" s="662" t="s">
        <v>4978</v>
      </c>
      <c r="G33" s="661" t="s">
        <v>3484</v>
      </c>
      <c r="H33" s="661" t="s">
        <v>3485</v>
      </c>
      <c r="I33" s="663">
        <v>0.45416666666666677</v>
      </c>
      <c r="J33" s="663">
        <v>3800</v>
      </c>
      <c r="K33" s="664">
        <v>1724</v>
      </c>
    </row>
    <row r="34" spans="1:11" ht="14.4" customHeight="1" x14ac:dyDescent="0.3">
      <c r="A34" s="659" t="s">
        <v>561</v>
      </c>
      <c r="B34" s="660" t="s">
        <v>562</v>
      </c>
      <c r="C34" s="661" t="s">
        <v>567</v>
      </c>
      <c r="D34" s="662" t="s">
        <v>2864</v>
      </c>
      <c r="E34" s="661" t="s">
        <v>4977</v>
      </c>
      <c r="F34" s="662" t="s">
        <v>4978</v>
      </c>
      <c r="G34" s="661" t="s">
        <v>3486</v>
      </c>
      <c r="H34" s="661" t="s">
        <v>3487</v>
      </c>
      <c r="I34" s="663">
        <v>0.65428571428571425</v>
      </c>
      <c r="J34" s="663">
        <v>1600</v>
      </c>
      <c r="K34" s="664">
        <v>1040</v>
      </c>
    </row>
    <row r="35" spans="1:11" ht="14.4" customHeight="1" x14ac:dyDescent="0.3">
      <c r="A35" s="659" t="s">
        <v>561</v>
      </c>
      <c r="B35" s="660" t="s">
        <v>562</v>
      </c>
      <c r="C35" s="661" t="s">
        <v>567</v>
      </c>
      <c r="D35" s="662" t="s">
        <v>2864</v>
      </c>
      <c r="E35" s="661" t="s">
        <v>4977</v>
      </c>
      <c r="F35" s="662" t="s">
        <v>4978</v>
      </c>
      <c r="G35" s="661" t="s">
        <v>3488</v>
      </c>
      <c r="H35" s="661" t="s">
        <v>3489</v>
      </c>
      <c r="I35" s="663">
        <v>6.29</v>
      </c>
      <c r="J35" s="663">
        <v>30</v>
      </c>
      <c r="K35" s="664">
        <v>188.7</v>
      </c>
    </row>
    <row r="36" spans="1:11" ht="14.4" customHeight="1" x14ac:dyDescent="0.3">
      <c r="A36" s="659" t="s">
        <v>561</v>
      </c>
      <c r="B36" s="660" t="s">
        <v>562</v>
      </c>
      <c r="C36" s="661" t="s">
        <v>567</v>
      </c>
      <c r="D36" s="662" t="s">
        <v>2864</v>
      </c>
      <c r="E36" s="661" t="s">
        <v>4977</v>
      </c>
      <c r="F36" s="662" t="s">
        <v>4978</v>
      </c>
      <c r="G36" s="661" t="s">
        <v>3490</v>
      </c>
      <c r="H36" s="661" t="s">
        <v>3491</v>
      </c>
      <c r="I36" s="663">
        <v>14.14</v>
      </c>
      <c r="J36" s="663">
        <v>50</v>
      </c>
      <c r="K36" s="664">
        <v>705</v>
      </c>
    </row>
    <row r="37" spans="1:11" ht="14.4" customHeight="1" x14ac:dyDescent="0.3">
      <c r="A37" s="659" t="s">
        <v>561</v>
      </c>
      <c r="B37" s="660" t="s">
        <v>562</v>
      </c>
      <c r="C37" s="661" t="s">
        <v>567</v>
      </c>
      <c r="D37" s="662" t="s">
        <v>2864</v>
      </c>
      <c r="E37" s="661" t="s">
        <v>4977</v>
      </c>
      <c r="F37" s="662" t="s">
        <v>4978</v>
      </c>
      <c r="G37" s="661" t="s">
        <v>3492</v>
      </c>
      <c r="H37" s="661" t="s">
        <v>3493</v>
      </c>
      <c r="I37" s="663">
        <v>5.5675000000000008</v>
      </c>
      <c r="J37" s="663">
        <v>280</v>
      </c>
      <c r="K37" s="664">
        <v>1559.1000000000001</v>
      </c>
    </row>
    <row r="38" spans="1:11" ht="14.4" customHeight="1" x14ac:dyDescent="0.3">
      <c r="A38" s="659" t="s">
        <v>561</v>
      </c>
      <c r="B38" s="660" t="s">
        <v>562</v>
      </c>
      <c r="C38" s="661" t="s">
        <v>567</v>
      </c>
      <c r="D38" s="662" t="s">
        <v>2864</v>
      </c>
      <c r="E38" s="661" t="s">
        <v>4977</v>
      </c>
      <c r="F38" s="662" t="s">
        <v>4978</v>
      </c>
      <c r="G38" s="661" t="s">
        <v>3494</v>
      </c>
      <c r="H38" s="661" t="s">
        <v>3495</v>
      </c>
      <c r="I38" s="663">
        <v>1.8</v>
      </c>
      <c r="J38" s="663">
        <v>50</v>
      </c>
      <c r="K38" s="664">
        <v>90</v>
      </c>
    </row>
    <row r="39" spans="1:11" ht="14.4" customHeight="1" x14ac:dyDescent="0.3">
      <c r="A39" s="659" t="s">
        <v>561</v>
      </c>
      <c r="B39" s="660" t="s">
        <v>562</v>
      </c>
      <c r="C39" s="661" t="s">
        <v>567</v>
      </c>
      <c r="D39" s="662" t="s">
        <v>2864</v>
      </c>
      <c r="E39" s="661" t="s">
        <v>4977</v>
      </c>
      <c r="F39" s="662" t="s">
        <v>4978</v>
      </c>
      <c r="G39" s="661" t="s">
        <v>3496</v>
      </c>
      <c r="H39" s="661" t="s">
        <v>3497</v>
      </c>
      <c r="I39" s="663">
        <v>1.8833333333333335</v>
      </c>
      <c r="J39" s="663">
        <v>150</v>
      </c>
      <c r="K39" s="664">
        <v>282.5</v>
      </c>
    </row>
    <row r="40" spans="1:11" ht="14.4" customHeight="1" x14ac:dyDescent="0.3">
      <c r="A40" s="659" t="s">
        <v>561</v>
      </c>
      <c r="B40" s="660" t="s">
        <v>562</v>
      </c>
      <c r="C40" s="661" t="s">
        <v>567</v>
      </c>
      <c r="D40" s="662" t="s">
        <v>2864</v>
      </c>
      <c r="E40" s="661" t="s">
        <v>4977</v>
      </c>
      <c r="F40" s="662" t="s">
        <v>4978</v>
      </c>
      <c r="G40" s="661" t="s">
        <v>3498</v>
      </c>
      <c r="H40" s="661" t="s">
        <v>3499</v>
      </c>
      <c r="I40" s="663">
        <v>1.7987500000000003</v>
      </c>
      <c r="J40" s="663">
        <v>450</v>
      </c>
      <c r="K40" s="664">
        <v>809.5</v>
      </c>
    </row>
    <row r="41" spans="1:11" ht="14.4" customHeight="1" x14ac:dyDescent="0.3">
      <c r="A41" s="659" t="s">
        <v>561</v>
      </c>
      <c r="B41" s="660" t="s">
        <v>562</v>
      </c>
      <c r="C41" s="661" t="s">
        <v>567</v>
      </c>
      <c r="D41" s="662" t="s">
        <v>2864</v>
      </c>
      <c r="E41" s="661" t="s">
        <v>4977</v>
      </c>
      <c r="F41" s="662" t="s">
        <v>4978</v>
      </c>
      <c r="G41" s="661" t="s">
        <v>3500</v>
      </c>
      <c r="H41" s="661" t="s">
        <v>3501</v>
      </c>
      <c r="I41" s="663">
        <v>1.76</v>
      </c>
      <c r="J41" s="663">
        <v>100</v>
      </c>
      <c r="K41" s="664">
        <v>176</v>
      </c>
    </row>
    <row r="42" spans="1:11" ht="14.4" customHeight="1" x14ac:dyDescent="0.3">
      <c r="A42" s="659" t="s">
        <v>561</v>
      </c>
      <c r="B42" s="660" t="s">
        <v>562</v>
      </c>
      <c r="C42" s="661" t="s">
        <v>567</v>
      </c>
      <c r="D42" s="662" t="s">
        <v>2864</v>
      </c>
      <c r="E42" s="661" t="s">
        <v>4977</v>
      </c>
      <c r="F42" s="662" t="s">
        <v>4978</v>
      </c>
      <c r="G42" s="661" t="s">
        <v>3502</v>
      </c>
      <c r="H42" s="661" t="s">
        <v>3503</v>
      </c>
      <c r="I42" s="663">
        <v>1.0999999999999999E-2</v>
      </c>
      <c r="J42" s="663">
        <v>700</v>
      </c>
      <c r="K42" s="664">
        <v>7.5</v>
      </c>
    </row>
    <row r="43" spans="1:11" ht="14.4" customHeight="1" x14ac:dyDescent="0.3">
      <c r="A43" s="659" t="s">
        <v>561</v>
      </c>
      <c r="B43" s="660" t="s">
        <v>562</v>
      </c>
      <c r="C43" s="661" t="s">
        <v>567</v>
      </c>
      <c r="D43" s="662" t="s">
        <v>2864</v>
      </c>
      <c r="E43" s="661" t="s">
        <v>4977</v>
      </c>
      <c r="F43" s="662" t="s">
        <v>4978</v>
      </c>
      <c r="G43" s="661" t="s">
        <v>3504</v>
      </c>
      <c r="H43" s="661" t="s">
        <v>3505</v>
      </c>
      <c r="I43" s="663">
        <v>2.0825</v>
      </c>
      <c r="J43" s="663">
        <v>200</v>
      </c>
      <c r="K43" s="664">
        <v>416.5</v>
      </c>
    </row>
    <row r="44" spans="1:11" ht="14.4" customHeight="1" x14ac:dyDescent="0.3">
      <c r="A44" s="659" t="s">
        <v>561</v>
      </c>
      <c r="B44" s="660" t="s">
        <v>562</v>
      </c>
      <c r="C44" s="661" t="s">
        <v>567</v>
      </c>
      <c r="D44" s="662" t="s">
        <v>2864</v>
      </c>
      <c r="E44" s="661" t="s">
        <v>4977</v>
      </c>
      <c r="F44" s="662" t="s">
        <v>4978</v>
      </c>
      <c r="G44" s="661" t="s">
        <v>3506</v>
      </c>
      <c r="H44" s="661" t="s">
        <v>3507</v>
      </c>
      <c r="I44" s="663">
        <v>2.41</v>
      </c>
      <c r="J44" s="663">
        <v>300</v>
      </c>
      <c r="K44" s="664">
        <v>723</v>
      </c>
    </row>
    <row r="45" spans="1:11" ht="14.4" customHeight="1" x14ac:dyDescent="0.3">
      <c r="A45" s="659" t="s">
        <v>561</v>
      </c>
      <c r="B45" s="660" t="s">
        <v>562</v>
      </c>
      <c r="C45" s="661" t="s">
        <v>567</v>
      </c>
      <c r="D45" s="662" t="s">
        <v>2864</v>
      </c>
      <c r="E45" s="661" t="s">
        <v>4977</v>
      </c>
      <c r="F45" s="662" t="s">
        <v>4978</v>
      </c>
      <c r="G45" s="661" t="s">
        <v>3508</v>
      </c>
      <c r="H45" s="661" t="s">
        <v>3509</v>
      </c>
      <c r="I45" s="663">
        <v>2.1791666666666667</v>
      </c>
      <c r="J45" s="663">
        <v>1400</v>
      </c>
      <c r="K45" s="664">
        <v>3048.45</v>
      </c>
    </row>
    <row r="46" spans="1:11" ht="14.4" customHeight="1" x14ac:dyDescent="0.3">
      <c r="A46" s="659" t="s">
        <v>561</v>
      </c>
      <c r="B46" s="660" t="s">
        <v>562</v>
      </c>
      <c r="C46" s="661" t="s">
        <v>567</v>
      </c>
      <c r="D46" s="662" t="s">
        <v>2864</v>
      </c>
      <c r="E46" s="661" t="s">
        <v>4977</v>
      </c>
      <c r="F46" s="662" t="s">
        <v>4978</v>
      </c>
      <c r="G46" s="661" t="s">
        <v>3510</v>
      </c>
      <c r="H46" s="661" t="s">
        <v>3511</v>
      </c>
      <c r="I46" s="663">
        <v>176.03</v>
      </c>
      <c r="J46" s="663">
        <v>1</v>
      </c>
      <c r="K46" s="664">
        <v>176.03</v>
      </c>
    </row>
    <row r="47" spans="1:11" ht="14.4" customHeight="1" x14ac:dyDescent="0.3">
      <c r="A47" s="659" t="s">
        <v>561</v>
      </c>
      <c r="B47" s="660" t="s">
        <v>562</v>
      </c>
      <c r="C47" s="661" t="s">
        <v>567</v>
      </c>
      <c r="D47" s="662" t="s">
        <v>2864</v>
      </c>
      <c r="E47" s="661" t="s">
        <v>4977</v>
      </c>
      <c r="F47" s="662" t="s">
        <v>4978</v>
      </c>
      <c r="G47" s="661" t="s">
        <v>3512</v>
      </c>
      <c r="H47" s="661" t="s">
        <v>3513</v>
      </c>
      <c r="I47" s="663">
        <v>5.13</v>
      </c>
      <c r="J47" s="663">
        <v>250</v>
      </c>
      <c r="K47" s="664">
        <v>1282.5</v>
      </c>
    </row>
    <row r="48" spans="1:11" ht="14.4" customHeight="1" x14ac:dyDescent="0.3">
      <c r="A48" s="659" t="s">
        <v>561</v>
      </c>
      <c r="B48" s="660" t="s">
        <v>562</v>
      </c>
      <c r="C48" s="661" t="s">
        <v>567</v>
      </c>
      <c r="D48" s="662" t="s">
        <v>2864</v>
      </c>
      <c r="E48" s="661" t="s">
        <v>4977</v>
      </c>
      <c r="F48" s="662" t="s">
        <v>4978</v>
      </c>
      <c r="G48" s="661" t="s">
        <v>3514</v>
      </c>
      <c r="H48" s="661" t="s">
        <v>3515</v>
      </c>
      <c r="I48" s="663">
        <v>126.07</v>
      </c>
      <c r="J48" s="663">
        <v>1</v>
      </c>
      <c r="K48" s="664">
        <v>126.07</v>
      </c>
    </row>
    <row r="49" spans="1:11" ht="14.4" customHeight="1" x14ac:dyDescent="0.3">
      <c r="A49" s="659" t="s">
        <v>561</v>
      </c>
      <c r="B49" s="660" t="s">
        <v>562</v>
      </c>
      <c r="C49" s="661" t="s">
        <v>567</v>
      </c>
      <c r="D49" s="662" t="s">
        <v>2864</v>
      </c>
      <c r="E49" s="661" t="s">
        <v>4977</v>
      </c>
      <c r="F49" s="662" t="s">
        <v>4978</v>
      </c>
      <c r="G49" s="661" t="s">
        <v>3516</v>
      </c>
      <c r="H49" s="661" t="s">
        <v>3517</v>
      </c>
      <c r="I49" s="663">
        <v>17.98</v>
      </c>
      <c r="J49" s="663">
        <v>50</v>
      </c>
      <c r="K49" s="664">
        <v>899</v>
      </c>
    </row>
    <row r="50" spans="1:11" ht="14.4" customHeight="1" x14ac:dyDescent="0.3">
      <c r="A50" s="659" t="s">
        <v>561</v>
      </c>
      <c r="B50" s="660" t="s">
        <v>562</v>
      </c>
      <c r="C50" s="661" t="s">
        <v>567</v>
      </c>
      <c r="D50" s="662" t="s">
        <v>2864</v>
      </c>
      <c r="E50" s="661" t="s">
        <v>4977</v>
      </c>
      <c r="F50" s="662" t="s">
        <v>4978</v>
      </c>
      <c r="G50" s="661" t="s">
        <v>3518</v>
      </c>
      <c r="H50" s="661" t="s">
        <v>3519</v>
      </c>
      <c r="I50" s="663">
        <v>17.98</v>
      </c>
      <c r="J50" s="663">
        <v>100</v>
      </c>
      <c r="K50" s="664">
        <v>1798</v>
      </c>
    </row>
    <row r="51" spans="1:11" ht="14.4" customHeight="1" x14ac:dyDescent="0.3">
      <c r="A51" s="659" t="s">
        <v>561</v>
      </c>
      <c r="B51" s="660" t="s">
        <v>562</v>
      </c>
      <c r="C51" s="661" t="s">
        <v>567</v>
      </c>
      <c r="D51" s="662" t="s">
        <v>2864</v>
      </c>
      <c r="E51" s="661" t="s">
        <v>4977</v>
      </c>
      <c r="F51" s="662" t="s">
        <v>4978</v>
      </c>
      <c r="G51" s="661" t="s">
        <v>3520</v>
      </c>
      <c r="H51" s="661" t="s">
        <v>3521</v>
      </c>
      <c r="I51" s="663">
        <v>12.102999999999998</v>
      </c>
      <c r="J51" s="663">
        <v>76</v>
      </c>
      <c r="K51" s="664">
        <v>919.9</v>
      </c>
    </row>
    <row r="52" spans="1:11" ht="14.4" customHeight="1" x14ac:dyDescent="0.3">
      <c r="A52" s="659" t="s">
        <v>561</v>
      </c>
      <c r="B52" s="660" t="s">
        <v>562</v>
      </c>
      <c r="C52" s="661" t="s">
        <v>567</v>
      </c>
      <c r="D52" s="662" t="s">
        <v>2864</v>
      </c>
      <c r="E52" s="661" t="s">
        <v>4977</v>
      </c>
      <c r="F52" s="662" t="s">
        <v>4978</v>
      </c>
      <c r="G52" s="661" t="s">
        <v>3522</v>
      </c>
      <c r="H52" s="661" t="s">
        <v>3523</v>
      </c>
      <c r="I52" s="663">
        <v>2.91</v>
      </c>
      <c r="J52" s="663">
        <v>50</v>
      </c>
      <c r="K52" s="664">
        <v>145.5</v>
      </c>
    </row>
    <row r="53" spans="1:11" ht="14.4" customHeight="1" x14ac:dyDescent="0.3">
      <c r="A53" s="659" t="s">
        <v>561</v>
      </c>
      <c r="B53" s="660" t="s">
        <v>562</v>
      </c>
      <c r="C53" s="661" t="s">
        <v>567</v>
      </c>
      <c r="D53" s="662" t="s">
        <v>2864</v>
      </c>
      <c r="E53" s="661" t="s">
        <v>4977</v>
      </c>
      <c r="F53" s="662" t="s">
        <v>4978</v>
      </c>
      <c r="G53" s="661" t="s">
        <v>3522</v>
      </c>
      <c r="H53" s="661" t="s">
        <v>3524</v>
      </c>
      <c r="I53" s="663">
        <v>2.9166666666666665</v>
      </c>
      <c r="J53" s="663">
        <v>150</v>
      </c>
      <c r="K53" s="664">
        <v>437.5</v>
      </c>
    </row>
    <row r="54" spans="1:11" ht="14.4" customHeight="1" x14ac:dyDescent="0.3">
      <c r="A54" s="659" t="s">
        <v>561</v>
      </c>
      <c r="B54" s="660" t="s">
        <v>562</v>
      </c>
      <c r="C54" s="661" t="s">
        <v>567</v>
      </c>
      <c r="D54" s="662" t="s">
        <v>2864</v>
      </c>
      <c r="E54" s="661" t="s">
        <v>4977</v>
      </c>
      <c r="F54" s="662" t="s">
        <v>4978</v>
      </c>
      <c r="G54" s="661" t="s">
        <v>3525</v>
      </c>
      <c r="H54" s="661" t="s">
        <v>3526</v>
      </c>
      <c r="I54" s="663">
        <v>13.201250000000002</v>
      </c>
      <c r="J54" s="663">
        <v>160</v>
      </c>
      <c r="K54" s="664">
        <v>2112.1999999999998</v>
      </c>
    </row>
    <row r="55" spans="1:11" ht="14.4" customHeight="1" x14ac:dyDescent="0.3">
      <c r="A55" s="659" t="s">
        <v>561</v>
      </c>
      <c r="B55" s="660" t="s">
        <v>562</v>
      </c>
      <c r="C55" s="661" t="s">
        <v>567</v>
      </c>
      <c r="D55" s="662" t="s">
        <v>2864</v>
      </c>
      <c r="E55" s="661" t="s">
        <v>4977</v>
      </c>
      <c r="F55" s="662" t="s">
        <v>4978</v>
      </c>
      <c r="G55" s="661" t="s">
        <v>3527</v>
      </c>
      <c r="H55" s="661" t="s">
        <v>3528</v>
      </c>
      <c r="I55" s="663">
        <v>13.2</v>
      </c>
      <c r="J55" s="663">
        <v>110</v>
      </c>
      <c r="K55" s="664">
        <v>1452</v>
      </c>
    </row>
    <row r="56" spans="1:11" ht="14.4" customHeight="1" x14ac:dyDescent="0.3">
      <c r="A56" s="659" t="s">
        <v>561</v>
      </c>
      <c r="B56" s="660" t="s">
        <v>562</v>
      </c>
      <c r="C56" s="661" t="s">
        <v>567</v>
      </c>
      <c r="D56" s="662" t="s">
        <v>2864</v>
      </c>
      <c r="E56" s="661" t="s">
        <v>4977</v>
      </c>
      <c r="F56" s="662" t="s">
        <v>4978</v>
      </c>
      <c r="G56" s="661" t="s">
        <v>3529</v>
      </c>
      <c r="H56" s="661" t="s">
        <v>3530</v>
      </c>
      <c r="I56" s="663">
        <v>13.21</v>
      </c>
      <c r="J56" s="663">
        <v>10</v>
      </c>
      <c r="K56" s="664">
        <v>132.1</v>
      </c>
    </row>
    <row r="57" spans="1:11" ht="14.4" customHeight="1" x14ac:dyDescent="0.3">
      <c r="A57" s="659" t="s">
        <v>561</v>
      </c>
      <c r="B57" s="660" t="s">
        <v>562</v>
      </c>
      <c r="C57" s="661" t="s">
        <v>567</v>
      </c>
      <c r="D57" s="662" t="s">
        <v>2864</v>
      </c>
      <c r="E57" s="661" t="s">
        <v>4977</v>
      </c>
      <c r="F57" s="662" t="s">
        <v>4978</v>
      </c>
      <c r="G57" s="661" t="s">
        <v>3531</v>
      </c>
      <c r="H57" s="661" t="s">
        <v>3532</v>
      </c>
      <c r="I57" s="663">
        <v>1.5550000000000002</v>
      </c>
      <c r="J57" s="663">
        <v>150</v>
      </c>
      <c r="K57" s="664">
        <v>233.25</v>
      </c>
    </row>
    <row r="58" spans="1:11" ht="14.4" customHeight="1" x14ac:dyDescent="0.3">
      <c r="A58" s="659" t="s">
        <v>561</v>
      </c>
      <c r="B58" s="660" t="s">
        <v>562</v>
      </c>
      <c r="C58" s="661" t="s">
        <v>567</v>
      </c>
      <c r="D58" s="662" t="s">
        <v>2864</v>
      </c>
      <c r="E58" s="661" t="s">
        <v>4977</v>
      </c>
      <c r="F58" s="662" t="s">
        <v>4978</v>
      </c>
      <c r="G58" s="661" t="s">
        <v>3533</v>
      </c>
      <c r="H58" s="661" t="s">
        <v>3534</v>
      </c>
      <c r="I58" s="663">
        <v>21.23</v>
      </c>
      <c r="J58" s="663">
        <v>10</v>
      </c>
      <c r="K58" s="664">
        <v>212.3</v>
      </c>
    </row>
    <row r="59" spans="1:11" ht="14.4" customHeight="1" x14ac:dyDescent="0.3">
      <c r="A59" s="659" t="s">
        <v>561</v>
      </c>
      <c r="B59" s="660" t="s">
        <v>562</v>
      </c>
      <c r="C59" s="661" t="s">
        <v>567</v>
      </c>
      <c r="D59" s="662" t="s">
        <v>2864</v>
      </c>
      <c r="E59" s="661" t="s">
        <v>4977</v>
      </c>
      <c r="F59" s="662" t="s">
        <v>4978</v>
      </c>
      <c r="G59" s="661" t="s">
        <v>3535</v>
      </c>
      <c r="H59" s="661" t="s">
        <v>3536</v>
      </c>
      <c r="I59" s="663">
        <v>21.23</v>
      </c>
      <c r="J59" s="663">
        <v>11</v>
      </c>
      <c r="K59" s="664">
        <v>233.53</v>
      </c>
    </row>
    <row r="60" spans="1:11" ht="14.4" customHeight="1" x14ac:dyDescent="0.3">
      <c r="A60" s="659" t="s">
        <v>561</v>
      </c>
      <c r="B60" s="660" t="s">
        <v>562</v>
      </c>
      <c r="C60" s="661" t="s">
        <v>567</v>
      </c>
      <c r="D60" s="662" t="s">
        <v>2864</v>
      </c>
      <c r="E60" s="661" t="s">
        <v>4977</v>
      </c>
      <c r="F60" s="662" t="s">
        <v>4978</v>
      </c>
      <c r="G60" s="661" t="s">
        <v>3537</v>
      </c>
      <c r="H60" s="661" t="s">
        <v>3538</v>
      </c>
      <c r="I60" s="663">
        <v>9.5399999999999991</v>
      </c>
      <c r="J60" s="663">
        <v>10</v>
      </c>
      <c r="K60" s="664">
        <v>95.4</v>
      </c>
    </row>
    <row r="61" spans="1:11" ht="14.4" customHeight="1" x14ac:dyDescent="0.3">
      <c r="A61" s="659" t="s">
        <v>561</v>
      </c>
      <c r="B61" s="660" t="s">
        <v>562</v>
      </c>
      <c r="C61" s="661" t="s">
        <v>567</v>
      </c>
      <c r="D61" s="662" t="s">
        <v>2864</v>
      </c>
      <c r="E61" s="661" t="s">
        <v>4977</v>
      </c>
      <c r="F61" s="662" t="s">
        <v>4978</v>
      </c>
      <c r="G61" s="661" t="s">
        <v>3539</v>
      </c>
      <c r="H61" s="661" t="s">
        <v>3540</v>
      </c>
      <c r="I61" s="663">
        <v>13.2</v>
      </c>
      <c r="J61" s="663">
        <v>10</v>
      </c>
      <c r="K61" s="664">
        <v>132</v>
      </c>
    </row>
    <row r="62" spans="1:11" ht="14.4" customHeight="1" x14ac:dyDescent="0.3">
      <c r="A62" s="659" t="s">
        <v>561</v>
      </c>
      <c r="B62" s="660" t="s">
        <v>562</v>
      </c>
      <c r="C62" s="661" t="s">
        <v>567</v>
      </c>
      <c r="D62" s="662" t="s">
        <v>2864</v>
      </c>
      <c r="E62" s="661" t="s">
        <v>4977</v>
      </c>
      <c r="F62" s="662" t="s">
        <v>4978</v>
      </c>
      <c r="G62" s="661" t="s">
        <v>3541</v>
      </c>
      <c r="H62" s="661" t="s">
        <v>3542</v>
      </c>
      <c r="I62" s="663">
        <v>0.47499999999999998</v>
      </c>
      <c r="J62" s="663">
        <v>200</v>
      </c>
      <c r="K62" s="664">
        <v>95</v>
      </c>
    </row>
    <row r="63" spans="1:11" ht="14.4" customHeight="1" x14ac:dyDescent="0.3">
      <c r="A63" s="659" t="s">
        <v>561</v>
      </c>
      <c r="B63" s="660" t="s">
        <v>562</v>
      </c>
      <c r="C63" s="661" t="s">
        <v>567</v>
      </c>
      <c r="D63" s="662" t="s">
        <v>2864</v>
      </c>
      <c r="E63" s="661" t="s">
        <v>4977</v>
      </c>
      <c r="F63" s="662" t="s">
        <v>4978</v>
      </c>
      <c r="G63" s="661" t="s">
        <v>3543</v>
      </c>
      <c r="H63" s="661" t="s">
        <v>3544</v>
      </c>
      <c r="I63" s="663">
        <v>2.88</v>
      </c>
      <c r="J63" s="663">
        <v>20</v>
      </c>
      <c r="K63" s="664">
        <v>57.6</v>
      </c>
    </row>
    <row r="64" spans="1:11" ht="14.4" customHeight="1" x14ac:dyDescent="0.3">
      <c r="A64" s="659" t="s">
        <v>561</v>
      </c>
      <c r="B64" s="660" t="s">
        <v>562</v>
      </c>
      <c r="C64" s="661" t="s">
        <v>567</v>
      </c>
      <c r="D64" s="662" t="s">
        <v>2864</v>
      </c>
      <c r="E64" s="661" t="s">
        <v>4977</v>
      </c>
      <c r="F64" s="662" t="s">
        <v>4978</v>
      </c>
      <c r="G64" s="661" t="s">
        <v>3543</v>
      </c>
      <c r="H64" s="661" t="s">
        <v>3545</v>
      </c>
      <c r="I64" s="663">
        <v>2.92</v>
      </c>
      <c r="J64" s="663">
        <v>40</v>
      </c>
      <c r="K64" s="664">
        <v>116.8</v>
      </c>
    </row>
    <row r="65" spans="1:11" ht="14.4" customHeight="1" x14ac:dyDescent="0.3">
      <c r="A65" s="659" t="s">
        <v>561</v>
      </c>
      <c r="B65" s="660" t="s">
        <v>562</v>
      </c>
      <c r="C65" s="661" t="s">
        <v>567</v>
      </c>
      <c r="D65" s="662" t="s">
        <v>2864</v>
      </c>
      <c r="E65" s="661" t="s">
        <v>4977</v>
      </c>
      <c r="F65" s="662" t="s">
        <v>4978</v>
      </c>
      <c r="G65" s="661" t="s">
        <v>3546</v>
      </c>
      <c r="H65" s="661" t="s">
        <v>3547</v>
      </c>
      <c r="I65" s="663">
        <v>5.0199999999999996</v>
      </c>
      <c r="J65" s="663">
        <v>250</v>
      </c>
      <c r="K65" s="664">
        <v>1255.4000000000001</v>
      </c>
    </row>
    <row r="66" spans="1:11" ht="14.4" customHeight="1" x14ac:dyDescent="0.3">
      <c r="A66" s="659" t="s">
        <v>561</v>
      </c>
      <c r="B66" s="660" t="s">
        <v>562</v>
      </c>
      <c r="C66" s="661" t="s">
        <v>567</v>
      </c>
      <c r="D66" s="662" t="s">
        <v>2864</v>
      </c>
      <c r="E66" s="661" t="s">
        <v>4977</v>
      </c>
      <c r="F66" s="662" t="s">
        <v>4978</v>
      </c>
      <c r="G66" s="661" t="s">
        <v>3548</v>
      </c>
      <c r="H66" s="661" t="s">
        <v>3549</v>
      </c>
      <c r="I66" s="663">
        <v>9.2000000000000011</v>
      </c>
      <c r="J66" s="663">
        <v>600</v>
      </c>
      <c r="K66" s="664">
        <v>5520</v>
      </c>
    </row>
    <row r="67" spans="1:11" ht="14.4" customHeight="1" x14ac:dyDescent="0.3">
      <c r="A67" s="659" t="s">
        <v>561</v>
      </c>
      <c r="B67" s="660" t="s">
        <v>562</v>
      </c>
      <c r="C67" s="661" t="s">
        <v>567</v>
      </c>
      <c r="D67" s="662" t="s">
        <v>2864</v>
      </c>
      <c r="E67" s="661" t="s">
        <v>4977</v>
      </c>
      <c r="F67" s="662" t="s">
        <v>4978</v>
      </c>
      <c r="G67" s="661" t="s">
        <v>3550</v>
      </c>
      <c r="H67" s="661" t="s">
        <v>3551</v>
      </c>
      <c r="I67" s="663">
        <v>172.5</v>
      </c>
      <c r="J67" s="663">
        <v>1</v>
      </c>
      <c r="K67" s="664">
        <v>172.5</v>
      </c>
    </row>
    <row r="68" spans="1:11" ht="14.4" customHeight="1" x14ac:dyDescent="0.3">
      <c r="A68" s="659" t="s">
        <v>561</v>
      </c>
      <c r="B68" s="660" t="s">
        <v>562</v>
      </c>
      <c r="C68" s="661" t="s">
        <v>567</v>
      </c>
      <c r="D68" s="662" t="s">
        <v>2864</v>
      </c>
      <c r="E68" s="661" t="s">
        <v>4979</v>
      </c>
      <c r="F68" s="662" t="s">
        <v>4980</v>
      </c>
      <c r="G68" s="661" t="s">
        <v>3552</v>
      </c>
      <c r="H68" s="661" t="s">
        <v>3553</v>
      </c>
      <c r="I68" s="663">
        <v>8.5</v>
      </c>
      <c r="J68" s="663">
        <v>5</v>
      </c>
      <c r="K68" s="664">
        <v>42.5</v>
      </c>
    </row>
    <row r="69" spans="1:11" ht="14.4" customHeight="1" x14ac:dyDescent="0.3">
      <c r="A69" s="659" t="s">
        <v>561</v>
      </c>
      <c r="B69" s="660" t="s">
        <v>562</v>
      </c>
      <c r="C69" s="661" t="s">
        <v>567</v>
      </c>
      <c r="D69" s="662" t="s">
        <v>2864</v>
      </c>
      <c r="E69" s="661" t="s">
        <v>4981</v>
      </c>
      <c r="F69" s="662" t="s">
        <v>4982</v>
      </c>
      <c r="G69" s="661" t="s">
        <v>3554</v>
      </c>
      <c r="H69" s="661" t="s">
        <v>3555</v>
      </c>
      <c r="I69" s="663">
        <v>8.17</v>
      </c>
      <c r="J69" s="663">
        <v>50</v>
      </c>
      <c r="K69" s="664">
        <v>408.5</v>
      </c>
    </row>
    <row r="70" spans="1:11" ht="14.4" customHeight="1" x14ac:dyDescent="0.3">
      <c r="A70" s="659" t="s">
        <v>561</v>
      </c>
      <c r="B70" s="660" t="s">
        <v>562</v>
      </c>
      <c r="C70" s="661" t="s">
        <v>567</v>
      </c>
      <c r="D70" s="662" t="s">
        <v>2864</v>
      </c>
      <c r="E70" s="661" t="s">
        <v>4983</v>
      </c>
      <c r="F70" s="662" t="s">
        <v>4984</v>
      </c>
      <c r="G70" s="661" t="s">
        <v>3556</v>
      </c>
      <c r="H70" s="661" t="s">
        <v>3557</v>
      </c>
      <c r="I70" s="663">
        <v>0.3</v>
      </c>
      <c r="J70" s="663">
        <v>100</v>
      </c>
      <c r="K70" s="664">
        <v>30</v>
      </c>
    </row>
    <row r="71" spans="1:11" ht="14.4" customHeight="1" x14ac:dyDescent="0.3">
      <c r="A71" s="659" t="s">
        <v>561</v>
      </c>
      <c r="B71" s="660" t="s">
        <v>562</v>
      </c>
      <c r="C71" s="661" t="s">
        <v>567</v>
      </c>
      <c r="D71" s="662" t="s">
        <v>2864</v>
      </c>
      <c r="E71" s="661" t="s">
        <v>4983</v>
      </c>
      <c r="F71" s="662" t="s">
        <v>4984</v>
      </c>
      <c r="G71" s="661" t="s">
        <v>3558</v>
      </c>
      <c r="H71" s="661" t="s">
        <v>3559</v>
      </c>
      <c r="I71" s="663">
        <v>0.30499999999999999</v>
      </c>
      <c r="J71" s="663">
        <v>500</v>
      </c>
      <c r="K71" s="664">
        <v>153</v>
      </c>
    </row>
    <row r="72" spans="1:11" ht="14.4" customHeight="1" x14ac:dyDescent="0.3">
      <c r="A72" s="659" t="s">
        <v>561</v>
      </c>
      <c r="B72" s="660" t="s">
        <v>562</v>
      </c>
      <c r="C72" s="661" t="s">
        <v>567</v>
      </c>
      <c r="D72" s="662" t="s">
        <v>2864</v>
      </c>
      <c r="E72" s="661" t="s">
        <v>4983</v>
      </c>
      <c r="F72" s="662" t="s">
        <v>4984</v>
      </c>
      <c r="G72" s="661" t="s">
        <v>3558</v>
      </c>
      <c r="H72" s="661" t="s">
        <v>3560</v>
      </c>
      <c r="I72" s="663">
        <v>0.3</v>
      </c>
      <c r="J72" s="663">
        <v>500</v>
      </c>
      <c r="K72" s="664">
        <v>150</v>
      </c>
    </row>
    <row r="73" spans="1:11" ht="14.4" customHeight="1" x14ac:dyDescent="0.3">
      <c r="A73" s="659" t="s">
        <v>561</v>
      </c>
      <c r="B73" s="660" t="s">
        <v>562</v>
      </c>
      <c r="C73" s="661" t="s">
        <v>567</v>
      </c>
      <c r="D73" s="662" t="s">
        <v>2864</v>
      </c>
      <c r="E73" s="661" t="s">
        <v>4983</v>
      </c>
      <c r="F73" s="662" t="s">
        <v>4984</v>
      </c>
      <c r="G73" s="661" t="s">
        <v>3561</v>
      </c>
      <c r="H73" s="661" t="s">
        <v>3562</v>
      </c>
      <c r="I73" s="663">
        <v>0.30333333333333329</v>
      </c>
      <c r="J73" s="663">
        <v>900</v>
      </c>
      <c r="K73" s="664">
        <v>273</v>
      </c>
    </row>
    <row r="74" spans="1:11" ht="14.4" customHeight="1" x14ac:dyDescent="0.3">
      <c r="A74" s="659" t="s">
        <v>561</v>
      </c>
      <c r="B74" s="660" t="s">
        <v>562</v>
      </c>
      <c r="C74" s="661" t="s">
        <v>567</v>
      </c>
      <c r="D74" s="662" t="s">
        <v>2864</v>
      </c>
      <c r="E74" s="661" t="s">
        <v>4983</v>
      </c>
      <c r="F74" s="662" t="s">
        <v>4984</v>
      </c>
      <c r="G74" s="661" t="s">
        <v>3561</v>
      </c>
      <c r="H74" s="661" t="s">
        <v>3563</v>
      </c>
      <c r="I74" s="663">
        <v>0.30399999999999999</v>
      </c>
      <c r="J74" s="663">
        <v>1070</v>
      </c>
      <c r="K74" s="664">
        <v>324.7</v>
      </c>
    </row>
    <row r="75" spans="1:11" ht="14.4" customHeight="1" x14ac:dyDescent="0.3">
      <c r="A75" s="659" t="s">
        <v>561</v>
      </c>
      <c r="B75" s="660" t="s">
        <v>562</v>
      </c>
      <c r="C75" s="661" t="s">
        <v>567</v>
      </c>
      <c r="D75" s="662" t="s">
        <v>2864</v>
      </c>
      <c r="E75" s="661" t="s">
        <v>4983</v>
      </c>
      <c r="F75" s="662" t="s">
        <v>4984</v>
      </c>
      <c r="G75" s="661" t="s">
        <v>3564</v>
      </c>
      <c r="H75" s="661" t="s">
        <v>3565</v>
      </c>
      <c r="I75" s="663">
        <v>0.30666666666666664</v>
      </c>
      <c r="J75" s="663">
        <v>700</v>
      </c>
      <c r="K75" s="664">
        <v>215</v>
      </c>
    </row>
    <row r="76" spans="1:11" ht="14.4" customHeight="1" x14ac:dyDescent="0.3">
      <c r="A76" s="659" t="s">
        <v>561</v>
      </c>
      <c r="B76" s="660" t="s">
        <v>562</v>
      </c>
      <c r="C76" s="661" t="s">
        <v>567</v>
      </c>
      <c r="D76" s="662" t="s">
        <v>2864</v>
      </c>
      <c r="E76" s="661" t="s">
        <v>4983</v>
      </c>
      <c r="F76" s="662" t="s">
        <v>4984</v>
      </c>
      <c r="G76" s="661" t="s">
        <v>3564</v>
      </c>
      <c r="H76" s="661" t="s">
        <v>3566</v>
      </c>
      <c r="I76" s="663">
        <v>0.30666666666666664</v>
      </c>
      <c r="J76" s="663">
        <v>700</v>
      </c>
      <c r="K76" s="664">
        <v>215</v>
      </c>
    </row>
    <row r="77" spans="1:11" ht="14.4" customHeight="1" x14ac:dyDescent="0.3">
      <c r="A77" s="659" t="s">
        <v>561</v>
      </c>
      <c r="B77" s="660" t="s">
        <v>562</v>
      </c>
      <c r="C77" s="661" t="s">
        <v>567</v>
      </c>
      <c r="D77" s="662" t="s">
        <v>2864</v>
      </c>
      <c r="E77" s="661" t="s">
        <v>4983</v>
      </c>
      <c r="F77" s="662" t="s">
        <v>4984</v>
      </c>
      <c r="G77" s="661" t="s">
        <v>3567</v>
      </c>
      <c r="H77" s="661" t="s">
        <v>3568</v>
      </c>
      <c r="I77" s="663">
        <v>0.48</v>
      </c>
      <c r="J77" s="663">
        <v>100</v>
      </c>
      <c r="K77" s="664">
        <v>48</v>
      </c>
    </row>
    <row r="78" spans="1:11" ht="14.4" customHeight="1" x14ac:dyDescent="0.3">
      <c r="A78" s="659" t="s">
        <v>561</v>
      </c>
      <c r="B78" s="660" t="s">
        <v>562</v>
      </c>
      <c r="C78" s="661" t="s">
        <v>567</v>
      </c>
      <c r="D78" s="662" t="s">
        <v>2864</v>
      </c>
      <c r="E78" s="661" t="s">
        <v>4983</v>
      </c>
      <c r="F78" s="662" t="s">
        <v>4984</v>
      </c>
      <c r="G78" s="661" t="s">
        <v>3569</v>
      </c>
      <c r="H78" s="661" t="s">
        <v>3570</v>
      </c>
      <c r="I78" s="663">
        <v>0.41000000000000003</v>
      </c>
      <c r="J78" s="663">
        <v>1600</v>
      </c>
      <c r="K78" s="664">
        <v>656</v>
      </c>
    </row>
    <row r="79" spans="1:11" ht="14.4" customHeight="1" x14ac:dyDescent="0.3">
      <c r="A79" s="659" t="s">
        <v>561</v>
      </c>
      <c r="B79" s="660" t="s">
        <v>562</v>
      </c>
      <c r="C79" s="661" t="s">
        <v>567</v>
      </c>
      <c r="D79" s="662" t="s">
        <v>2864</v>
      </c>
      <c r="E79" s="661" t="s">
        <v>4983</v>
      </c>
      <c r="F79" s="662" t="s">
        <v>4984</v>
      </c>
      <c r="G79" s="661" t="s">
        <v>3571</v>
      </c>
      <c r="H79" s="661" t="s">
        <v>3572</v>
      </c>
      <c r="I79" s="663">
        <v>1.7549999999999999</v>
      </c>
      <c r="J79" s="663">
        <v>400</v>
      </c>
      <c r="K79" s="664">
        <v>702</v>
      </c>
    </row>
    <row r="80" spans="1:11" ht="14.4" customHeight="1" x14ac:dyDescent="0.3">
      <c r="A80" s="659" t="s">
        <v>561</v>
      </c>
      <c r="B80" s="660" t="s">
        <v>562</v>
      </c>
      <c r="C80" s="661" t="s">
        <v>567</v>
      </c>
      <c r="D80" s="662" t="s">
        <v>2864</v>
      </c>
      <c r="E80" s="661" t="s">
        <v>4985</v>
      </c>
      <c r="F80" s="662" t="s">
        <v>4986</v>
      </c>
      <c r="G80" s="661" t="s">
        <v>3573</v>
      </c>
      <c r="H80" s="661" t="s">
        <v>3574</v>
      </c>
      <c r="I80" s="663">
        <v>11.01</v>
      </c>
      <c r="J80" s="663">
        <v>40</v>
      </c>
      <c r="K80" s="664">
        <v>440.4</v>
      </c>
    </row>
    <row r="81" spans="1:11" ht="14.4" customHeight="1" x14ac:dyDescent="0.3">
      <c r="A81" s="659" t="s">
        <v>561</v>
      </c>
      <c r="B81" s="660" t="s">
        <v>562</v>
      </c>
      <c r="C81" s="661" t="s">
        <v>567</v>
      </c>
      <c r="D81" s="662" t="s">
        <v>2864</v>
      </c>
      <c r="E81" s="661" t="s">
        <v>4985</v>
      </c>
      <c r="F81" s="662" t="s">
        <v>4986</v>
      </c>
      <c r="G81" s="661" t="s">
        <v>3575</v>
      </c>
      <c r="H81" s="661" t="s">
        <v>3576</v>
      </c>
      <c r="I81" s="663">
        <v>11.013333333333334</v>
      </c>
      <c r="J81" s="663">
        <v>50</v>
      </c>
      <c r="K81" s="664">
        <v>550.70000000000005</v>
      </c>
    </row>
    <row r="82" spans="1:11" ht="14.4" customHeight="1" x14ac:dyDescent="0.3">
      <c r="A82" s="659" t="s">
        <v>561</v>
      </c>
      <c r="B82" s="660" t="s">
        <v>562</v>
      </c>
      <c r="C82" s="661" t="s">
        <v>567</v>
      </c>
      <c r="D82" s="662" t="s">
        <v>2864</v>
      </c>
      <c r="E82" s="661" t="s">
        <v>4985</v>
      </c>
      <c r="F82" s="662" t="s">
        <v>4986</v>
      </c>
      <c r="G82" s="661" t="s">
        <v>3577</v>
      </c>
      <c r="H82" s="661" t="s">
        <v>3578</v>
      </c>
      <c r="I82" s="663">
        <v>0.77333333333333343</v>
      </c>
      <c r="J82" s="663">
        <v>1800</v>
      </c>
      <c r="K82" s="664">
        <v>1393</v>
      </c>
    </row>
    <row r="83" spans="1:11" ht="14.4" customHeight="1" x14ac:dyDescent="0.3">
      <c r="A83" s="659" t="s">
        <v>561</v>
      </c>
      <c r="B83" s="660" t="s">
        <v>562</v>
      </c>
      <c r="C83" s="661" t="s">
        <v>567</v>
      </c>
      <c r="D83" s="662" t="s">
        <v>2864</v>
      </c>
      <c r="E83" s="661" t="s">
        <v>4985</v>
      </c>
      <c r="F83" s="662" t="s">
        <v>4986</v>
      </c>
      <c r="G83" s="661" t="s">
        <v>3579</v>
      </c>
      <c r="H83" s="661" t="s">
        <v>3580</v>
      </c>
      <c r="I83" s="663">
        <v>0.77</v>
      </c>
      <c r="J83" s="663">
        <v>2300</v>
      </c>
      <c r="K83" s="664">
        <v>1771</v>
      </c>
    </row>
    <row r="84" spans="1:11" ht="14.4" customHeight="1" x14ac:dyDescent="0.3">
      <c r="A84" s="659" t="s">
        <v>561</v>
      </c>
      <c r="B84" s="660" t="s">
        <v>562</v>
      </c>
      <c r="C84" s="661" t="s">
        <v>567</v>
      </c>
      <c r="D84" s="662" t="s">
        <v>2864</v>
      </c>
      <c r="E84" s="661" t="s">
        <v>4985</v>
      </c>
      <c r="F84" s="662" t="s">
        <v>4986</v>
      </c>
      <c r="G84" s="661" t="s">
        <v>3581</v>
      </c>
      <c r="H84" s="661" t="s">
        <v>3582</v>
      </c>
      <c r="I84" s="663">
        <v>0.71</v>
      </c>
      <c r="J84" s="663">
        <v>2000</v>
      </c>
      <c r="K84" s="664">
        <v>1420</v>
      </c>
    </row>
    <row r="85" spans="1:11" ht="14.4" customHeight="1" x14ac:dyDescent="0.3">
      <c r="A85" s="659" t="s">
        <v>561</v>
      </c>
      <c r="B85" s="660" t="s">
        <v>562</v>
      </c>
      <c r="C85" s="661" t="s">
        <v>567</v>
      </c>
      <c r="D85" s="662" t="s">
        <v>2864</v>
      </c>
      <c r="E85" s="661" t="s">
        <v>4985</v>
      </c>
      <c r="F85" s="662" t="s">
        <v>4986</v>
      </c>
      <c r="G85" s="661" t="s">
        <v>3581</v>
      </c>
      <c r="H85" s="661" t="s">
        <v>3583</v>
      </c>
      <c r="I85" s="663">
        <v>0.71</v>
      </c>
      <c r="J85" s="663">
        <v>4800</v>
      </c>
      <c r="K85" s="664">
        <v>3408</v>
      </c>
    </row>
    <row r="86" spans="1:11" ht="14.4" customHeight="1" x14ac:dyDescent="0.3">
      <c r="A86" s="659" t="s">
        <v>561</v>
      </c>
      <c r="B86" s="660" t="s">
        <v>562</v>
      </c>
      <c r="C86" s="661" t="s">
        <v>567</v>
      </c>
      <c r="D86" s="662" t="s">
        <v>2864</v>
      </c>
      <c r="E86" s="661" t="s">
        <v>4985</v>
      </c>
      <c r="F86" s="662" t="s">
        <v>4986</v>
      </c>
      <c r="G86" s="661" t="s">
        <v>3584</v>
      </c>
      <c r="H86" s="661" t="s">
        <v>3585</v>
      </c>
      <c r="I86" s="663">
        <v>0.71</v>
      </c>
      <c r="J86" s="663">
        <v>2000</v>
      </c>
      <c r="K86" s="664">
        <v>1420</v>
      </c>
    </row>
    <row r="87" spans="1:11" ht="14.4" customHeight="1" x14ac:dyDescent="0.3">
      <c r="A87" s="659" t="s">
        <v>561</v>
      </c>
      <c r="B87" s="660" t="s">
        <v>562</v>
      </c>
      <c r="C87" s="661" t="s">
        <v>567</v>
      </c>
      <c r="D87" s="662" t="s">
        <v>2864</v>
      </c>
      <c r="E87" s="661" t="s">
        <v>4985</v>
      </c>
      <c r="F87" s="662" t="s">
        <v>4986</v>
      </c>
      <c r="G87" s="661" t="s">
        <v>3584</v>
      </c>
      <c r="H87" s="661" t="s">
        <v>3586</v>
      </c>
      <c r="I87" s="663">
        <v>0.71</v>
      </c>
      <c r="J87" s="663">
        <v>4800</v>
      </c>
      <c r="K87" s="664">
        <v>3408</v>
      </c>
    </row>
    <row r="88" spans="1:11" ht="14.4" customHeight="1" x14ac:dyDescent="0.3">
      <c r="A88" s="659" t="s">
        <v>561</v>
      </c>
      <c r="B88" s="660" t="s">
        <v>562</v>
      </c>
      <c r="C88" s="661" t="s">
        <v>567</v>
      </c>
      <c r="D88" s="662" t="s">
        <v>2864</v>
      </c>
      <c r="E88" s="661" t="s">
        <v>4987</v>
      </c>
      <c r="F88" s="662" t="s">
        <v>4988</v>
      </c>
      <c r="G88" s="661" t="s">
        <v>3490</v>
      </c>
      <c r="H88" s="661" t="s">
        <v>3491</v>
      </c>
      <c r="I88" s="663">
        <v>13.92</v>
      </c>
      <c r="J88" s="663">
        <v>15</v>
      </c>
      <c r="K88" s="664">
        <v>208.8</v>
      </c>
    </row>
    <row r="89" spans="1:11" ht="14.4" customHeight="1" x14ac:dyDescent="0.3">
      <c r="A89" s="659" t="s">
        <v>561</v>
      </c>
      <c r="B89" s="660" t="s">
        <v>562</v>
      </c>
      <c r="C89" s="661" t="s">
        <v>572</v>
      </c>
      <c r="D89" s="662" t="s">
        <v>2865</v>
      </c>
      <c r="E89" s="661" t="s">
        <v>4975</v>
      </c>
      <c r="F89" s="662" t="s">
        <v>4976</v>
      </c>
      <c r="G89" s="661" t="s">
        <v>3428</v>
      </c>
      <c r="H89" s="661" t="s">
        <v>3429</v>
      </c>
      <c r="I89" s="663">
        <v>166.76</v>
      </c>
      <c r="J89" s="663">
        <v>4</v>
      </c>
      <c r="K89" s="664">
        <v>667.04</v>
      </c>
    </row>
    <row r="90" spans="1:11" ht="14.4" customHeight="1" x14ac:dyDescent="0.3">
      <c r="A90" s="659" t="s">
        <v>561</v>
      </c>
      <c r="B90" s="660" t="s">
        <v>562</v>
      </c>
      <c r="C90" s="661" t="s">
        <v>572</v>
      </c>
      <c r="D90" s="662" t="s">
        <v>2865</v>
      </c>
      <c r="E90" s="661" t="s">
        <v>4975</v>
      </c>
      <c r="F90" s="662" t="s">
        <v>4976</v>
      </c>
      <c r="G90" s="661" t="s">
        <v>3432</v>
      </c>
      <c r="H90" s="661" t="s">
        <v>3433</v>
      </c>
      <c r="I90" s="663">
        <v>12.079166666666667</v>
      </c>
      <c r="J90" s="663">
        <v>420</v>
      </c>
      <c r="K90" s="664">
        <v>5073.3</v>
      </c>
    </row>
    <row r="91" spans="1:11" ht="14.4" customHeight="1" x14ac:dyDescent="0.3">
      <c r="A91" s="659" t="s">
        <v>561</v>
      </c>
      <c r="B91" s="660" t="s">
        <v>562</v>
      </c>
      <c r="C91" s="661" t="s">
        <v>572</v>
      </c>
      <c r="D91" s="662" t="s">
        <v>2865</v>
      </c>
      <c r="E91" s="661" t="s">
        <v>4975</v>
      </c>
      <c r="F91" s="662" t="s">
        <v>4976</v>
      </c>
      <c r="G91" s="661" t="s">
        <v>3587</v>
      </c>
      <c r="H91" s="661" t="s">
        <v>3588</v>
      </c>
      <c r="I91" s="663">
        <v>2.96</v>
      </c>
      <c r="J91" s="663">
        <v>10</v>
      </c>
      <c r="K91" s="664">
        <v>29.6</v>
      </c>
    </row>
    <row r="92" spans="1:11" ht="14.4" customHeight="1" x14ac:dyDescent="0.3">
      <c r="A92" s="659" t="s">
        <v>561</v>
      </c>
      <c r="B92" s="660" t="s">
        <v>562</v>
      </c>
      <c r="C92" s="661" t="s">
        <v>572</v>
      </c>
      <c r="D92" s="662" t="s">
        <v>2865</v>
      </c>
      <c r="E92" s="661" t="s">
        <v>4975</v>
      </c>
      <c r="F92" s="662" t="s">
        <v>4976</v>
      </c>
      <c r="G92" s="661" t="s">
        <v>3438</v>
      </c>
      <c r="H92" s="661" t="s">
        <v>3439</v>
      </c>
      <c r="I92" s="663">
        <v>27.389999999999997</v>
      </c>
      <c r="J92" s="663">
        <v>40</v>
      </c>
      <c r="K92" s="664">
        <v>1095.8</v>
      </c>
    </row>
    <row r="93" spans="1:11" ht="14.4" customHeight="1" x14ac:dyDescent="0.3">
      <c r="A93" s="659" t="s">
        <v>561</v>
      </c>
      <c r="B93" s="660" t="s">
        <v>562</v>
      </c>
      <c r="C93" s="661" t="s">
        <v>572</v>
      </c>
      <c r="D93" s="662" t="s">
        <v>2865</v>
      </c>
      <c r="E93" s="661" t="s">
        <v>4975</v>
      </c>
      <c r="F93" s="662" t="s">
        <v>4976</v>
      </c>
      <c r="G93" s="661" t="s">
        <v>3440</v>
      </c>
      <c r="H93" s="661" t="s">
        <v>3441</v>
      </c>
      <c r="I93" s="663">
        <v>6.0350000000000001</v>
      </c>
      <c r="J93" s="663">
        <v>400</v>
      </c>
      <c r="K93" s="664">
        <v>2414</v>
      </c>
    </row>
    <row r="94" spans="1:11" ht="14.4" customHeight="1" x14ac:dyDescent="0.3">
      <c r="A94" s="659" t="s">
        <v>561</v>
      </c>
      <c r="B94" s="660" t="s">
        <v>562</v>
      </c>
      <c r="C94" s="661" t="s">
        <v>572</v>
      </c>
      <c r="D94" s="662" t="s">
        <v>2865</v>
      </c>
      <c r="E94" s="661" t="s">
        <v>4975</v>
      </c>
      <c r="F94" s="662" t="s">
        <v>4976</v>
      </c>
      <c r="G94" s="661" t="s">
        <v>3589</v>
      </c>
      <c r="H94" s="661" t="s">
        <v>3590</v>
      </c>
      <c r="I94" s="663">
        <v>30.176666666666666</v>
      </c>
      <c r="J94" s="663">
        <v>67</v>
      </c>
      <c r="K94" s="664">
        <v>2021.96</v>
      </c>
    </row>
    <row r="95" spans="1:11" ht="14.4" customHeight="1" x14ac:dyDescent="0.3">
      <c r="A95" s="659" t="s">
        <v>561</v>
      </c>
      <c r="B95" s="660" t="s">
        <v>562</v>
      </c>
      <c r="C95" s="661" t="s">
        <v>572</v>
      </c>
      <c r="D95" s="662" t="s">
        <v>2865</v>
      </c>
      <c r="E95" s="661" t="s">
        <v>4975</v>
      </c>
      <c r="F95" s="662" t="s">
        <v>4976</v>
      </c>
      <c r="G95" s="661" t="s">
        <v>3591</v>
      </c>
      <c r="H95" s="661" t="s">
        <v>3592</v>
      </c>
      <c r="I95" s="663">
        <v>1.21</v>
      </c>
      <c r="J95" s="663">
        <v>500</v>
      </c>
      <c r="K95" s="664">
        <v>605</v>
      </c>
    </row>
    <row r="96" spans="1:11" ht="14.4" customHeight="1" x14ac:dyDescent="0.3">
      <c r="A96" s="659" t="s">
        <v>561</v>
      </c>
      <c r="B96" s="660" t="s">
        <v>562</v>
      </c>
      <c r="C96" s="661" t="s">
        <v>572</v>
      </c>
      <c r="D96" s="662" t="s">
        <v>2865</v>
      </c>
      <c r="E96" s="661" t="s">
        <v>4975</v>
      </c>
      <c r="F96" s="662" t="s">
        <v>4976</v>
      </c>
      <c r="G96" s="661" t="s">
        <v>3442</v>
      </c>
      <c r="H96" s="661" t="s">
        <v>3443</v>
      </c>
      <c r="I96" s="663">
        <v>1.38</v>
      </c>
      <c r="J96" s="663">
        <v>350</v>
      </c>
      <c r="K96" s="664">
        <v>483</v>
      </c>
    </row>
    <row r="97" spans="1:11" ht="14.4" customHeight="1" x14ac:dyDescent="0.3">
      <c r="A97" s="659" t="s">
        <v>561</v>
      </c>
      <c r="B97" s="660" t="s">
        <v>562</v>
      </c>
      <c r="C97" s="661" t="s">
        <v>572</v>
      </c>
      <c r="D97" s="662" t="s">
        <v>2865</v>
      </c>
      <c r="E97" s="661" t="s">
        <v>4975</v>
      </c>
      <c r="F97" s="662" t="s">
        <v>4976</v>
      </c>
      <c r="G97" s="661" t="s">
        <v>3444</v>
      </c>
      <c r="H97" s="661" t="s">
        <v>3445</v>
      </c>
      <c r="I97" s="663">
        <v>109.3</v>
      </c>
      <c r="J97" s="663">
        <v>9</v>
      </c>
      <c r="K97" s="664">
        <v>983.7</v>
      </c>
    </row>
    <row r="98" spans="1:11" ht="14.4" customHeight="1" x14ac:dyDescent="0.3">
      <c r="A98" s="659" t="s">
        <v>561</v>
      </c>
      <c r="B98" s="660" t="s">
        <v>562</v>
      </c>
      <c r="C98" s="661" t="s">
        <v>572</v>
      </c>
      <c r="D98" s="662" t="s">
        <v>2865</v>
      </c>
      <c r="E98" s="661" t="s">
        <v>4975</v>
      </c>
      <c r="F98" s="662" t="s">
        <v>4976</v>
      </c>
      <c r="G98" s="661" t="s">
        <v>3593</v>
      </c>
      <c r="H98" s="661" t="s">
        <v>3594</v>
      </c>
      <c r="I98" s="663">
        <v>39.1</v>
      </c>
      <c r="J98" s="663">
        <v>50</v>
      </c>
      <c r="K98" s="664">
        <v>1955.0700000000002</v>
      </c>
    </row>
    <row r="99" spans="1:11" ht="14.4" customHeight="1" x14ac:dyDescent="0.3">
      <c r="A99" s="659" t="s">
        <v>561</v>
      </c>
      <c r="B99" s="660" t="s">
        <v>562</v>
      </c>
      <c r="C99" s="661" t="s">
        <v>572</v>
      </c>
      <c r="D99" s="662" t="s">
        <v>2865</v>
      </c>
      <c r="E99" s="661" t="s">
        <v>4975</v>
      </c>
      <c r="F99" s="662" t="s">
        <v>4976</v>
      </c>
      <c r="G99" s="661" t="s">
        <v>3446</v>
      </c>
      <c r="H99" s="661" t="s">
        <v>3447</v>
      </c>
      <c r="I99" s="663">
        <v>0.6</v>
      </c>
      <c r="J99" s="663">
        <v>3700</v>
      </c>
      <c r="K99" s="664">
        <v>2220</v>
      </c>
    </row>
    <row r="100" spans="1:11" ht="14.4" customHeight="1" x14ac:dyDescent="0.3">
      <c r="A100" s="659" t="s">
        <v>561</v>
      </c>
      <c r="B100" s="660" t="s">
        <v>562</v>
      </c>
      <c r="C100" s="661" t="s">
        <v>572</v>
      </c>
      <c r="D100" s="662" t="s">
        <v>2865</v>
      </c>
      <c r="E100" s="661" t="s">
        <v>4975</v>
      </c>
      <c r="F100" s="662" t="s">
        <v>4976</v>
      </c>
      <c r="G100" s="661" t="s">
        <v>3448</v>
      </c>
      <c r="H100" s="661" t="s">
        <v>3449</v>
      </c>
      <c r="I100" s="663">
        <v>0.44000000000000006</v>
      </c>
      <c r="J100" s="663">
        <v>5000</v>
      </c>
      <c r="K100" s="664">
        <v>2200</v>
      </c>
    </row>
    <row r="101" spans="1:11" ht="14.4" customHeight="1" x14ac:dyDescent="0.3">
      <c r="A101" s="659" t="s">
        <v>561</v>
      </c>
      <c r="B101" s="660" t="s">
        <v>562</v>
      </c>
      <c r="C101" s="661" t="s">
        <v>572</v>
      </c>
      <c r="D101" s="662" t="s">
        <v>2865</v>
      </c>
      <c r="E101" s="661" t="s">
        <v>4975</v>
      </c>
      <c r="F101" s="662" t="s">
        <v>4976</v>
      </c>
      <c r="G101" s="661" t="s">
        <v>3450</v>
      </c>
      <c r="H101" s="661" t="s">
        <v>3451</v>
      </c>
      <c r="I101" s="663">
        <v>8.58</v>
      </c>
      <c r="J101" s="663">
        <v>96</v>
      </c>
      <c r="K101" s="664">
        <v>823.68000000000006</v>
      </c>
    </row>
    <row r="102" spans="1:11" ht="14.4" customHeight="1" x14ac:dyDescent="0.3">
      <c r="A102" s="659" t="s">
        <v>561</v>
      </c>
      <c r="B102" s="660" t="s">
        <v>562</v>
      </c>
      <c r="C102" s="661" t="s">
        <v>572</v>
      </c>
      <c r="D102" s="662" t="s">
        <v>2865</v>
      </c>
      <c r="E102" s="661" t="s">
        <v>4975</v>
      </c>
      <c r="F102" s="662" t="s">
        <v>4976</v>
      </c>
      <c r="G102" s="661" t="s">
        <v>3454</v>
      </c>
      <c r="H102" s="661" t="s">
        <v>3455</v>
      </c>
      <c r="I102" s="663">
        <v>28.054545454545451</v>
      </c>
      <c r="J102" s="663">
        <v>31</v>
      </c>
      <c r="K102" s="664">
        <v>869.00999999999988</v>
      </c>
    </row>
    <row r="103" spans="1:11" ht="14.4" customHeight="1" x14ac:dyDescent="0.3">
      <c r="A103" s="659" t="s">
        <v>561</v>
      </c>
      <c r="B103" s="660" t="s">
        <v>562</v>
      </c>
      <c r="C103" s="661" t="s">
        <v>572</v>
      </c>
      <c r="D103" s="662" t="s">
        <v>2865</v>
      </c>
      <c r="E103" s="661" t="s">
        <v>4975</v>
      </c>
      <c r="F103" s="662" t="s">
        <v>4976</v>
      </c>
      <c r="G103" s="661" t="s">
        <v>3456</v>
      </c>
      <c r="H103" s="661" t="s">
        <v>3457</v>
      </c>
      <c r="I103" s="663">
        <v>1.29</v>
      </c>
      <c r="J103" s="663">
        <v>2500</v>
      </c>
      <c r="K103" s="664">
        <v>3225</v>
      </c>
    </row>
    <row r="104" spans="1:11" ht="14.4" customHeight="1" x14ac:dyDescent="0.3">
      <c r="A104" s="659" t="s">
        <v>561</v>
      </c>
      <c r="B104" s="660" t="s">
        <v>562</v>
      </c>
      <c r="C104" s="661" t="s">
        <v>572</v>
      </c>
      <c r="D104" s="662" t="s">
        <v>2865</v>
      </c>
      <c r="E104" s="661" t="s">
        <v>4975</v>
      </c>
      <c r="F104" s="662" t="s">
        <v>4976</v>
      </c>
      <c r="G104" s="661" t="s">
        <v>3595</v>
      </c>
      <c r="H104" s="661" t="s">
        <v>3596</v>
      </c>
      <c r="I104" s="663">
        <v>0.92571428571428582</v>
      </c>
      <c r="J104" s="663">
        <v>3300</v>
      </c>
      <c r="K104" s="664">
        <v>3054</v>
      </c>
    </row>
    <row r="105" spans="1:11" ht="14.4" customHeight="1" x14ac:dyDescent="0.3">
      <c r="A105" s="659" t="s">
        <v>561</v>
      </c>
      <c r="B105" s="660" t="s">
        <v>562</v>
      </c>
      <c r="C105" s="661" t="s">
        <v>572</v>
      </c>
      <c r="D105" s="662" t="s">
        <v>2865</v>
      </c>
      <c r="E105" s="661" t="s">
        <v>4975</v>
      </c>
      <c r="F105" s="662" t="s">
        <v>4976</v>
      </c>
      <c r="G105" s="661" t="s">
        <v>3460</v>
      </c>
      <c r="H105" s="661" t="s">
        <v>3461</v>
      </c>
      <c r="I105" s="663">
        <v>7.5099999999999989</v>
      </c>
      <c r="J105" s="663">
        <v>128</v>
      </c>
      <c r="K105" s="664">
        <v>961.27999999999986</v>
      </c>
    </row>
    <row r="106" spans="1:11" ht="14.4" customHeight="1" x14ac:dyDescent="0.3">
      <c r="A106" s="659" t="s">
        <v>561</v>
      </c>
      <c r="B106" s="660" t="s">
        <v>562</v>
      </c>
      <c r="C106" s="661" t="s">
        <v>572</v>
      </c>
      <c r="D106" s="662" t="s">
        <v>2865</v>
      </c>
      <c r="E106" s="661" t="s">
        <v>4975</v>
      </c>
      <c r="F106" s="662" t="s">
        <v>4976</v>
      </c>
      <c r="G106" s="661" t="s">
        <v>3597</v>
      </c>
      <c r="H106" s="661" t="s">
        <v>3598</v>
      </c>
      <c r="I106" s="663">
        <v>0.86</v>
      </c>
      <c r="J106" s="663">
        <v>100</v>
      </c>
      <c r="K106" s="664">
        <v>86</v>
      </c>
    </row>
    <row r="107" spans="1:11" ht="14.4" customHeight="1" x14ac:dyDescent="0.3">
      <c r="A107" s="659" t="s">
        <v>561</v>
      </c>
      <c r="B107" s="660" t="s">
        <v>562</v>
      </c>
      <c r="C107" s="661" t="s">
        <v>572</v>
      </c>
      <c r="D107" s="662" t="s">
        <v>2865</v>
      </c>
      <c r="E107" s="661" t="s">
        <v>4975</v>
      </c>
      <c r="F107" s="662" t="s">
        <v>4976</v>
      </c>
      <c r="G107" s="661" t="s">
        <v>3597</v>
      </c>
      <c r="H107" s="661" t="s">
        <v>3599</v>
      </c>
      <c r="I107" s="663">
        <v>0.86</v>
      </c>
      <c r="J107" s="663">
        <v>200</v>
      </c>
      <c r="K107" s="664">
        <v>172</v>
      </c>
    </row>
    <row r="108" spans="1:11" ht="14.4" customHeight="1" x14ac:dyDescent="0.3">
      <c r="A108" s="659" t="s">
        <v>561</v>
      </c>
      <c r="B108" s="660" t="s">
        <v>562</v>
      </c>
      <c r="C108" s="661" t="s">
        <v>572</v>
      </c>
      <c r="D108" s="662" t="s">
        <v>2865</v>
      </c>
      <c r="E108" s="661" t="s">
        <v>4975</v>
      </c>
      <c r="F108" s="662" t="s">
        <v>4976</v>
      </c>
      <c r="G108" s="661" t="s">
        <v>3462</v>
      </c>
      <c r="H108" s="661" t="s">
        <v>3463</v>
      </c>
      <c r="I108" s="663">
        <v>1.52</v>
      </c>
      <c r="J108" s="663">
        <v>350</v>
      </c>
      <c r="K108" s="664">
        <v>532</v>
      </c>
    </row>
    <row r="109" spans="1:11" ht="14.4" customHeight="1" x14ac:dyDescent="0.3">
      <c r="A109" s="659" t="s">
        <v>561</v>
      </c>
      <c r="B109" s="660" t="s">
        <v>562</v>
      </c>
      <c r="C109" s="661" t="s">
        <v>572</v>
      </c>
      <c r="D109" s="662" t="s">
        <v>2865</v>
      </c>
      <c r="E109" s="661" t="s">
        <v>4975</v>
      </c>
      <c r="F109" s="662" t="s">
        <v>4976</v>
      </c>
      <c r="G109" s="661" t="s">
        <v>3464</v>
      </c>
      <c r="H109" s="661" t="s">
        <v>3465</v>
      </c>
      <c r="I109" s="663">
        <v>2.0649999999999999</v>
      </c>
      <c r="J109" s="663">
        <v>700</v>
      </c>
      <c r="K109" s="664">
        <v>1446</v>
      </c>
    </row>
    <row r="110" spans="1:11" ht="14.4" customHeight="1" x14ac:dyDescent="0.3">
      <c r="A110" s="659" t="s">
        <v>561</v>
      </c>
      <c r="B110" s="660" t="s">
        <v>562</v>
      </c>
      <c r="C110" s="661" t="s">
        <v>572</v>
      </c>
      <c r="D110" s="662" t="s">
        <v>2865</v>
      </c>
      <c r="E110" s="661" t="s">
        <v>4975</v>
      </c>
      <c r="F110" s="662" t="s">
        <v>4976</v>
      </c>
      <c r="G110" s="661" t="s">
        <v>3466</v>
      </c>
      <c r="H110" s="661" t="s">
        <v>3467</v>
      </c>
      <c r="I110" s="663">
        <v>3.3659999999999997</v>
      </c>
      <c r="J110" s="663">
        <v>350</v>
      </c>
      <c r="K110" s="664">
        <v>1178</v>
      </c>
    </row>
    <row r="111" spans="1:11" ht="14.4" customHeight="1" x14ac:dyDescent="0.3">
      <c r="A111" s="659" t="s">
        <v>561</v>
      </c>
      <c r="B111" s="660" t="s">
        <v>562</v>
      </c>
      <c r="C111" s="661" t="s">
        <v>572</v>
      </c>
      <c r="D111" s="662" t="s">
        <v>2865</v>
      </c>
      <c r="E111" s="661" t="s">
        <v>4975</v>
      </c>
      <c r="F111" s="662" t="s">
        <v>4976</v>
      </c>
      <c r="G111" s="661" t="s">
        <v>3468</v>
      </c>
      <c r="H111" s="661" t="s">
        <v>3469</v>
      </c>
      <c r="I111" s="663">
        <v>0.91</v>
      </c>
      <c r="J111" s="663">
        <v>250</v>
      </c>
      <c r="K111" s="664">
        <v>227.71</v>
      </c>
    </row>
    <row r="112" spans="1:11" ht="14.4" customHeight="1" x14ac:dyDescent="0.3">
      <c r="A112" s="659" t="s">
        <v>561</v>
      </c>
      <c r="B112" s="660" t="s">
        <v>562</v>
      </c>
      <c r="C112" s="661" t="s">
        <v>572</v>
      </c>
      <c r="D112" s="662" t="s">
        <v>2865</v>
      </c>
      <c r="E112" s="661" t="s">
        <v>4975</v>
      </c>
      <c r="F112" s="662" t="s">
        <v>4976</v>
      </c>
      <c r="G112" s="661" t="s">
        <v>3470</v>
      </c>
      <c r="H112" s="661" t="s">
        <v>3471</v>
      </c>
      <c r="I112" s="663">
        <v>96.18</v>
      </c>
      <c r="J112" s="663">
        <v>13</v>
      </c>
      <c r="K112" s="664">
        <v>1250.32</v>
      </c>
    </row>
    <row r="113" spans="1:11" ht="14.4" customHeight="1" x14ac:dyDescent="0.3">
      <c r="A113" s="659" t="s">
        <v>561</v>
      </c>
      <c r="B113" s="660" t="s">
        <v>562</v>
      </c>
      <c r="C113" s="661" t="s">
        <v>572</v>
      </c>
      <c r="D113" s="662" t="s">
        <v>2865</v>
      </c>
      <c r="E113" s="661" t="s">
        <v>4975</v>
      </c>
      <c r="F113" s="662" t="s">
        <v>4976</v>
      </c>
      <c r="G113" s="661" t="s">
        <v>3600</v>
      </c>
      <c r="H113" s="661" t="s">
        <v>3601</v>
      </c>
      <c r="I113" s="663">
        <v>12.91</v>
      </c>
      <c r="J113" s="663">
        <v>2</v>
      </c>
      <c r="K113" s="664">
        <v>25.82</v>
      </c>
    </row>
    <row r="114" spans="1:11" ht="14.4" customHeight="1" x14ac:dyDescent="0.3">
      <c r="A114" s="659" t="s">
        <v>561</v>
      </c>
      <c r="B114" s="660" t="s">
        <v>562</v>
      </c>
      <c r="C114" s="661" t="s">
        <v>572</v>
      </c>
      <c r="D114" s="662" t="s">
        <v>2865</v>
      </c>
      <c r="E114" s="661" t="s">
        <v>4975</v>
      </c>
      <c r="F114" s="662" t="s">
        <v>4976</v>
      </c>
      <c r="G114" s="661" t="s">
        <v>3602</v>
      </c>
      <c r="H114" s="661" t="s">
        <v>3603</v>
      </c>
      <c r="I114" s="663">
        <v>13.04</v>
      </c>
      <c r="J114" s="663">
        <v>10</v>
      </c>
      <c r="K114" s="664">
        <v>130.41</v>
      </c>
    </row>
    <row r="115" spans="1:11" ht="14.4" customHeight="1" x14ac:dyDescent="0.3">
      <c r="A115" s="659" t="s">
        <v>561</v>
      </c>
      <c r="B115" s="660" t="s">
        <v>562</v>
      </c>
      <c r="C115" s="661" t="s">
        <v>572</v>
      </c>
      <c r="D115" s="662" t="s">
        <v>2865</v>
      </c>
      <c r="E115" s="661" t="s">
        <v>4977</v>
      </c>
      <c r="F115" s="662" t="s">
        <v>4978</v>
      </c>
      <c r="G115" s="661" t="s">
        <v>3604</v>
      </c>
      <c r="H115" s="661" t="s">
        <v>3605</v>
      </c>
      <c r="I115" s="663">
        <v>2.9039999999999999</v>
      </c>
      <c r="J115" s="663">
        <v>25</v>
      </c>
      <c r="K115" s="664">
        <v>73.349999999999994</v>
      </c>
    </row>
    <row r="116" spans="1:11" ht="14.4" customHeight="1" x14ac:dyDescent="0.3">
      <c r="A116" s="659" t="s">
        <v>561</v>
      </c>
      <c r="B116" s="660" t="s">
        <v>562</v>
      </c>
      <c r="C116" s="661" t="s">
        <v>572</v>
      </c>
      <c r="D116" s="662" t="s">
        <v>2865</v>
      </c>
      <c r="E116" s="661" t="s">
        <v>4977</v>
      </c>
      <c r="F116" s="662" t="s">
        <v>4978</v>
      </c>
      <c r="G116" s="661" t="s">
        <v>3474</v>
      </c>
      <c r="H116" s="661" t="s">
        <v>3475</v>
      </c>
      <c r="I116" s="663">
        <v>4.8600000000000003</v>
      </c>
      <c r="J116" s="663">
        <v>87</v>
      </c>
      <c r="K116" s="664">
        <v>422.41</v>
      </c>
    </row>
    <row r="117" spans="1:11" ht="14.4" customHeight="1" x14ac:dyDescent="0.3">
      <c r="A117" s="659" t="s">
        <v>561</v>
      </c>
      <c r="B117" s="660" t="s">
        <v>562</v>
      </c>
      <c r="C117" s="661" t="s">
        <v>572</v>
      </c>
      <c r="D117" s="662" t="s">
        <v>2865</v>
      </c>
      <c r="E117" s="661" t="s">
        <v>4977</v>
      </c>
      <c r="F117" s="662" t="s">
        <v>4978</v>
      </c>
      <c r="G117" s="661" t="s">
        <v>3606</v>
      </c>
      <c r="H117" s="661" t="s">
        <v>3607</v>
      </c>
      <c r="I117" s="663">
        <v>5.0199999999999996</v>
      </c>
      <c r="J117" s="663">
        <v>50</v>
      </c>
      <c r="K117" s="664">
        <v>251.08</v>
      </c>
    </row>
    <row r="118" spans="1:11" ht="14.4" customHeight="1" x14ac:dyDescent="0.3">
      <c r="A118" s="659" t="s">
        <v>561</v>
      </c>
      <c r="B118" s="660" t="s">
        <v>562</v>
      </c>
      <c r="C118" s="661" t="s">
        <v>572</v>
      </c>
      <c r="D118" s="662" t="s">
        <v>2865</v>
      </c>
      <c r="E118" s="661" t="s">
        <v>4977</v>
      </c>
      <c r="F118" s="662" t="s">
        <v>4978</v>
      </c>
      <c r="G118" s="661" t="s">
        <v>3608</v>
      </c>
      <c r="H118" s="661" t="s">
        <v>3609</v>
      </c>
      <c r="I118" s="663">
        <v>11.145000000000001</v>
      </c>
      <c r="J118" s="663">
        <v>300</v>
      </c>
      <c r="K118" s="664">
        <v>3343.5</v>
      </c>
    </row>
    <row r="119" spans="1:11" ht="14.4" customHeight="1" x14ac:dyDescent="0.3">
      <c r="A119" s="659" t="s">
        <v>561</v>
      </c>
      <c r="B119" s="660" t="s">
        <v>562</v>
      </c>
      <c r="C119" s="661" t="s">
        <v>572</v>
      </c>
      <c r="D119" s="662" t="s">
        <v>2865</v>
      </c>
      <c r="E119" s="661" t="s">
        <v>4977</v>
      </c>
      <c r="F119" s="662" t="s">
        <v>4978</v>
      </c>
      <c r="G119" s="661" t="s">
        <v>3480</v>
      </c>
      <c r="H119" s="661" t="s">
        <v>3481</v>
      </c>
      <c r="I119" s="663">
        <v>1.0390000000000001</v>
      </c>
      <c r="J119" s="663">
        <v>1500</v>
      </c>
      <c r="K119" s="664">
        <v>1568</v>
      </c>
    </row>
    <row r="120" spans="1:11" ht="14.4" customHeight="1" x14ac:dyDescent="0.3">
      <c r="A120" s="659" t="s">
        <v>561</v>
      </c>
      <c r="B120" s="660" t="s">
        <v>562</v>
      </c>
      <c r="C120" s="661" t="s">
        <v>572</v>
      </c>
      <c r="D120" s="662" t="s">
        <v>2865</v>
      </c>
      <c r="E120" s="661" t="s">
        <v>4977</v>
      </c>
      <c r="F120" s="662" t="s">
        <v>4978</v>
      </c>
      <c r="G120" s="661" t="s">
        <v>3482</v>
      </c>
      <c r="H120" s="661" t="s">
        <v>3483</v>
      </c>
      <c r="I120" s="663">
        <v>1.6179999999999999</v>
      </c>
      <c r="J120" s="663">
        <v>700</v>
      </c>
      <c r="K120" s="664">
        <v>1119</v>
      </c>
    </row>
    <row r="121" spans="1:11" ht="14.4" customHeight="1" x14ac:dyDescent="0.3">
      <c r="A121" s="659" t="s">
        <v>561</v>
      </c>
      <c r="B121" s="660" t="s">
        <v>562</v>
      </c>
      <c r="C121" s="661" t="s">
        <v>572</v>
      </c>
      <c r="D121" s="662" t="s">
        <v>2865</v>
      </c>
      <c r="E121" s="661" t="s">
        <v>4977</v>
      </c>
      <c r="F121" s="662" t="s">
        <v>4978</v>
      </c>
      <c r="G121" s="661" t="s">
        <v>3484</v>
      </c>
      <c r="H121" s="661" t="s">
        <v>3485</v>
      </c>
      <c r="I121" s="663">
        <v>0.46</v>
      </c>
      <c r="J121" s="663">
        <v>2500</v>
      </c>
      <c r="K121" s="664">
        <v>1152</v>
      </c>
    </row>
    <row r="122" spans="1:11" ht="14.4" customHeight="1" x14ac:dyDescent="0.3">
      <c r="A122" s="659" t="s">
        <v>561</v>
      </c>
      <c r="B122" s="660" t="s">
        <v>562</v>
      </c>
      <c r="C122" s="661" t="s">
        <v>572</v>
      </c>
      <c r="D122" s="662" t="s">
        <v>2865</v>
      </c>
      <c r="E122" s="661" t="s">
        <v>4977</v>
      </c>
      <c r="F122" s="662" t="s">
        <v>4978</v>
      </c>
      <c r="G122" s="661" t="s">
        <v>3486</v>
      </c>
      <c r="H122" s="661" t="s">
        <v>3487</v>
      </c>
      <c r="I122" s="663">
        <v>0.63888888888888884</v>
      </c>
      <c r="J122" s="663">
        <v>1700</v>
      </c>
      <c r="K122" s="664">
        <v>1083</v>
      </c>
    </row>
    <row r="123" spans="1:11" ht="14.4" customHeight="1" x14ac:dyDescent="0.3">
      <c r="A123" s="659" t="s">
        <v>561</v>
      </c>
      <c r="B123" s="660" t="s">
        <v>562</v>
      </c>
      <c r="C123" s="661" t="s">
        <v>572</v>
      </c>
      <c r="D123" s="662" t="s">
        <v>2865</v>
      </c>
      <c r="E123" s="661" t="s">
        <v>4977</v>
      </c>
      <c r="F123" s="662" t="s">
        <v>4978</v>
      </c>
      <c r="G123" s="661" t="s">
        <v>3610</v>
      </c>
      <c r="H123" s="661" t="s">
        <v>3611</v>
      </c>
      <c r="I123" s="663">
        <v>2.17875</v>
      </c>
      <c r="J123" s="663">
        <v>1700</v>
      </c>
      <c r="K123" s="664">
        <v>3702.55</v>
      </c>
    </row>
    <row r="124" spans="1:11" ht="14.4" customHeight="1" x14ac:dyDescent="0.3">
      <c r="A124" s="659" t="s">
        <v>561</v>
      </c>
      <c r="B124" s="660" t="s">
        <v>562</v>
      </c>
      <c r="C124" s="661" t="s">
        <v>572</v>
      </c>
      <c r="D124" s="662" t="s">
        <v>2865</v>
      </c>
      <c r="E124" s="661" t="s">
        <v>4977</v>
      </c>
      <c r="F124" s="662" t="s">
        <v>4978</v>
      </c>
      <c r="G124" s="661" t="s">
        <v>3612</v>
      </c>
      <c r="H124" s="661" t="s">
        <v>3613</v>
      </c>
      <c r="I124" s="663">
        <v>68.53</v>
      </c>
      <c r="J124" s="663">
        <v>10</v>
      </c>
      <c r="K124" s="664">
        <v>685.3</v>
      </c>
    </row>
    <row r="125" spans="1:11" ht="14.4" customHeight="1" x14ac:dyDescent="0.3">
      <c r="A125" s="659" t="s">
        <v>561</v>
      </c>
      <c r="B125" s="660" t="s">
        <v>562</v>
      </c>
      <c r="C125" s="661" t="s">
        <v>572</v>
      </c>
      <c r="D125" s="662" t="s">
        <v>2865</v>
      </c>
      <c r="E125" s="661" t="s">
        <v>4977</v>
      </c>
      <c r="F125" s="662" t="s">
        <v>4978</v>
      </c>
      <c r="G125" s="661" t="s">
        <v>3490</v>
      </c>
      <c r="H125" s="661" t="s">
        <v>3614</v>
      </c>
      <c r="I125" s="663">
        <v>17.97</v>
      </c>
      <c r="J125" s="663">
        <v>25</v>
      </c>
      <c r="K125" s="664">
        <v>449.25</v>
      </c>
    </row>
    <row r="126" spans="1:11" ht="14.4" customHeight="1" x14ac:dyDescent="0.3">
      <c r="A126" s="659" t="s">
        <v>561</v>
      </c>
      <c r="B126" s="660" t="s">
        <v>562</v>
      </c>
      <c r="C126" s="661" t="s">
        <v>572</v>
      </c>
      <c r="D126" s="662" t="s">
        <v>2865</v>
      </c>
      <c r="E126" s="661" t="s">
        <v>4977</v>
      </c>
      <c r="F126" s="662" t="s">
        <v>4978</v>
      </c>
      <c r="G126" s="661" t="s">
        <v>3490</v>
      </c>
      <c r="H126" s="661" t="s">
        <v>3491</v>
      </c>
      <c r="I126" s="663">
        <v>14.14</v>
      </c>
      <c r="J126" s="663">
        <v>75</v>
      </c>
      <c r="K126" s="664">
        <v>1065.5</v>
      </c>
    </row>
    <row r="127" spans="1:11" ht="14.4" customHeight="1" x14ac:dyDescent="0.3">
      <c r="A127" s="659" t="s">
        <v>561</v>
      </c>
      <c r="B127" s="660" t="s">
        <v>562</v>
      </c>
      <c r="C127" s="661" t="s">
        <v>572</v>
      </c>
      <c r="D127" s="662" t="s">
        <v>2865</v>
      </c>
      <c r="E127" s="661" t="s">
        <v>4977</v>
      </c>
      <c r="F127" s="662" t="s">
        <v>4978</v>
      </c>
      <c r="G127" s="661" t="s">
        <v>3492</v>
      </c>
      <c r="H127" s="661" t="s">
        <v>3493</v>
      </c>
      <c r="I127" s="663">
        <v>5.57</v>
      </c>
      <c r="J127" s="663">
        <v>180</v>
      </c>
      <c r="K127" s="664">
        <v>1002.6000000000001</v>
      </c>
    </row>
    <row r="128" spans="1:11" ht="14.4" customHeight="1" x14ac:dyDescent="0.3">
      <c r="A128" s="659" t="s">
        <v>561</v>
      </c>
      <c r="B128" s="660" t="s">
        <v>562</v>
      </c>
      <c r="C128" s="661" t="s">
        <v>572</v>
      </c>
      <c r="D128" s="662" t="s">
        <v>2865</v>
      </c>
      <c r="E128" s="661" t="s">
        <v>4977</v>
      </c>
      <c r="F128" s="662" t="s">
        <v>4978</v>
      </c>
      <c r="G128" s="661" t="s">
        <v>3615</v>
      </c>
      <c r="H128" s="661" t="s">
        <v>3616</v>
      </c>
      <c r="I128" s="663">
        <v>1.81</v>
      </c>
      <c r="J128" s="663">
        <v>30</v>
      </c>
      <c r="K128" s="664">
        <v>54.3</v>
      </c>
    </row>
    <row r="129" spans="1:11" ht="14.4" customHeight="1" x14ac:dyDescent="0.3">
      <c r="A129" s="659" t="s">
        <v>561</v>
      </c>
      <c r="B129" s="660" t="s">
        <v>562</v>
      </c>
      <c r="C129" s="661" t="s">
        <v>572</v>
      </c>
      <c r="D129" s="662" t="s">
        <v>2865</v>
      </c>
      <c r="E129" s="661" t="s">
        <v>4977</v>
      </c>
      <c r="F129" s="662" t="s">
        <v>4978</v>
      </c>
      <c r="G129" s="661" t="s">
        <v>3494</v>
      </c>
      <c r="H129" s="661" t="s">
        <v>3495</v>
      </c>
      <c r="I129" s="663">
        <v>1.81</v>
      </c>
      <c r="J129" s="663">
        <v>50</v>
      </c>
      <c r="K129" s="664">
        <v>90.5</v>
      </c>
    </row>
    <row r="130" spans="1:11" ht="14.4" customHeight="1" x14ac:dyDescent="0.3">
      <c r="A130" s="659" t="s">
        <v>561</v>
      </c>
      <c r="B130" s="660" t="s">
        <v>562</v>
      </c>
      <c r="C130" s="661" t="s">
        <v>572</v>
      </c>
      <c r="D130" s="662" t="s">
        <v>2865</v>
      </c>
      <c r="E130" s="661" t="s">
        <v>4977</v>
      </c>
      <c r="F130" s="662" t="s">
        <v>4978</v>
      </c>
      <c r="G130" s="661" t="s">
        <v>3496</v>
      </c>
      <c r="H130" s="661" t="s">
        <v>3497</v>
      </c>
      <c r="I130" s="663">
        <v>1.86</v>
      </c>
      <c r="J130" s="663">
        <v>150</v>
      </c>
      <c r="K130" s="664">
        <v>279</v>
      </c>
    </row>
    <row r="131" spans="1:11" ht="14.4" customHeight="1" x14ac:dyDescent="0.3">
      <c r="A131" s="659" t="s">
        <v>561</v>
      </c>
      <c r="B131" s="660" t="s">
        <v>562</v>
      </c>
      <c r="C131" s="661" t="s">
        <v>572</v>
      </c>
      <c r="D131" s="662" t="s">
        <v>2865</v>
      </c>
      <c r="E131" s="661" t="s">
        <v>4977</v>
      </c>
      <c r="F131" s="662" t="s">
        <v>4978</v>
      </c>
      <c r="G131" s="661" t="s">
        <v>3498</v>
      </c>
      <c r="H131" s="661" t="s">
        <v>3499</v>
      </c>
      <c r="I131" s="663">
        <v>1.798</v>
      </c>
      <c r="J131" s="663">
        <v>250</v>
      </c>
      <c r="K131" s="664">
        <v>449.5</v>
      </c>
    </row>
    <row r="132" spans="1:11" ht="14.4" customHeight="1" x14ac:dyDescent="0.3">
      <c r="A132" s="659" t="s">
        <v>561</v>
      </c>
      <c r="B132" s="660" t="s">
        <v>562</v>
      </c>
      <c r="C132" s="661" t="s">
        <v>572</v>
      </c>
      <c r="D132" s="662" t="s">
        <v>2865</v>
      </c>
      <c r="E132" s="661" t="s">
        <v>4977</v>
      </c>
      <c r="F132" s="662" t="s">
        <v>4978</v>
      </c>
      <c r="G132" s="661" t="s">
        <v>3617</v>
      </c>
      <c r="H132" s="661" t="s">
        <v>3618</v>
      </c>
      <c r="I132" s="663">
        <v>1.92</v>
      </c>
      <c r="J132" s="663">
        <v>50</v>
      </c>
      <c r="K132" s="664">
        <v>96</v>
      </c>
    </row>
    <row r="133" spans="1:11" ht="14.4" customHeight="1" x14ac:dyDescent="0.3">
      <c r="A133" s="659" t="s">
        <v>561</v>
      </c>
      <c r="B133" s="660" t="s">
        <v>562</v>
      </c>
      <c r="C133" s="661" t="s">
        <v>572</v>
      </c>
      <c r="D133" s="662" t="s">
        <v>2865</v>
      </c>
      <c r="E133" s="661" t="s">
        <v>4977</v>
      </c>
      <c r="F133" s="662" t="s">
        <v>4978</v>
      </c>
      <c r="G133" s="661" t="s">
        <v>3500</v>
      </c>
      <c r="H133" s="661" t="s">
        <v>3501</v>
      </c>
      <c r="I133" s="663">
        <v>1.75</v>
      </c>
      <c r="J133" s="663">
        <v>100</v>
      </c>
      <c r="K133" s="664">
        <v>175</v>
      </c>
    </row>
    <row r="134" spans="1:11" ht="14.4" customHeight="1" x14ac:dyDescent="0.3">
      <c r="A134" s="659" t="s">
        <v>561</v>
      </c>
      <c r="B134" s="660" t="s">
        <v>562</v>
      </c>
      <c r="C134" s="661" t="s">
        <v>572</v>
      </c>
      <c r="D134" s="662" t="s">
        <v>2865</v>
      </c>
      <c r="E134" s="661" t="s">
        <v>4977</v>
      </c>
      <c r="F134" s="662" t="s">
        <v>4978</v>
      </c>
      <c r="G134" s="661" t="s">
        <v>3502</v>
      </c>
      <c r="H134" s="661" t="s">
        <v>3503</v>
      </c>
      <c r="I134" s="663">
        <v>0.01</v>
      </c>
      <c r="J134" s="663">
        <v>550</v>
      </c>
      <c r="K134" s="664">
        <v>5.5</v>
      </c>
    </row>
    <row r="135" spans="1:11" ht="14.4" customHeight="1" x14ac:dyDescent="0.3">
      <c r="A135" s="659" t="s">
        <v>561</v>
      </c>
      <c r="B135" s="660" t="s">
        <v>562</v>
      </c>
      <c r="C135" s="661" t="s">
        <v>572</v>
      </c>
      <c r="D135" s="662" t="s">
        <v>2865</v>
      </c>
      <c r="E135" s="661" t="s">
        <v>4977</v>
      </c>
      <c r="F135" s="662" t="s">
        <v>4978</v>
      </c>
      <c r="G135" s="661" t="s">
        <v>3619</v>
      </c>
      <c r="H135" s="661" t="s">
        <v>3620</v>
      </c>
      <c r="I135" s="663">
        <v>2.8359999999999999</v>
      </c>
      <c r="J135" s="663">
        <v>250</v>
      </c>
      <c r="K135" s="664">
        <v>709</v>
      </c>
    </row>
    <row r="136" spans="1:11" ht="14.4" customHeight="1" x14ac:dyDescent="0.3">
      <c r="A136" s="659" t="s">
        <v>561</v>
      </c>
      <c r="B136" s="660" t="s">
        <v>562</v>
      </c>
      <c r="C136" s="661" t="s">
        <v>572</v>
      </c>
      <c r="D136" s="662" t="s">
        <v>2865</v>
      </c>
      <c r="E136" s="661" t="s">
        <v>4977</v>
      </c>
      <c r="F136" s="662" t="s">
        <v>4978</v>
      </c>
      <c r="G136" s="661" t="s">
        <v>3504</v>
      </c>
      <c r="H136" s="661" t="s">
        <v>3505</v>
      </c>
      <c r="I136" s="663">
        <v>2.11</v>
      </c>
      <c r="J136" s="663">
        <v>150</v>
      </c>
      <c r="K136" s="664">
        <v>316.5</v>
      </c>
    </row>
    <row r="137" spans="1:11" ht="14.4" customHeight="1" x14ac:dyDescent="0.3">
      <c r="A137" s="659" t="s">
        <v>561</v>
      </c>
      <c r="B137" s="660" t="s">
        <v>562</v>
      </c>
      <c r="C137" s="661" t="s">
        <v>572</v>
      </c>
      <c r="D137" s="662" t="s">
        <v>2865</v>
      </c>
      <c r="E137" s="661" t="s">
        <v>4977</v>
      </c>
      <c r="F137" s="662" t="s">
        <v>4978</v>
      </c>
      <c r="G137" s="661" t="s">
        <v>3508</v>
      </c>
      <c r="H137" s="661" t="s">
        <v>3509</v>
      </c>
      <c r="I137" s="663">
        <v>2.1759999999999997</v>
      </c>
      <c r="J137" s="663">
        <v>800</v>
      </c>
      <c r="K137" s="664">
        <v>1741</v>
      </c>
    </row>
    <row r="138" spans="1:11" ht="14.4" customHeight="1" x14ac:dyDescent="0.3">
      <c r="A138" s="659" t="s">
        <v>561</v>
      </c>
      <c r="B138" s="660" t="s">
        <v>562</v>
      </c>
      <c r="C138" s="661" t="s">
        <v>572</v>
      </c>
      <c r="D138" s="662" t="s">
        <v>2865</v>
      </c>
      <c r="E138" s="661" t="s">
        <v>4977</v>
      </c>
      <c r="F138" s="662" t="s">
        <v>4978</v>
      </c>
      <c r="G138" s="661" t="s">
        <v>3512</v>
      </c>
      <c r="H138" s="661" t="s">
        <v>3513</v>
      </c>
      <c r="I138" s="663">
        <v>5.13</v>
      </c>
      <c r="J138" s="663">
        <v>480</v>
      </c>
      <c r="K138" s="664">
        <v>2462.3999999999996</v>
      </c>
    </row>
    <row r="139" spans="1:11" ht="14.4" customHeight="1" x14ac:dyDescent="0.3">
      <c r="A139" s="659" t="s">
        <v>561</v>
      </c>
      <c r="B139" s="660" t="s">
        <v>562</v>
      </c>
      <c r="C139" s="661" t="s">
        <v>572</v>
      </c>
      <c r="D139" s="662" t="s">
        <v>2865</v>
      </c>
      <c r="E139" s="661" t="s">
        <v>4977</v>
      </c>
      <c r="F139" s="662" t="s">
        <v>4978</v>
      </c>
      <c r="G139" s="661" t="s">
        <v>3516</v>
      </c>
      <c r="H139" s="661" t="s">
        <v>3517</v>
      </c>
      <c r="I139" s="663">
        <v>17.98</v>
      </c>
      <c r="J139" s="663">
        <v>100</v>
      </c>
      <c r="K139" s="664">
        <v>1798</v>
      </c>
    </row>
    <row r="140" spans="1:11" ht="14.4" customHeight="1" x14ac:dyDescent="0.3">
      <c r="A140" s="659" t="s">
        <v>561</v>
      </c>
      <c r="B140" s="660" t="s">
        <v>562</v>
      </c>
      <c r="C140" s="661" t="s">
        <v>572</v>
      </c>
      <c r="D140" s="662" t="s">
        <v>2865</v>
      </c>
      <c r="E140" s="661" t="s">
        <v>4977</v>
      </c>
      <c r="F140" s="662" t="s">
        <v>4978</v>
      </c>
      <c r="G140" s="661" t="s">
        <v>3518</v>
      </c>
      <c r="H140" s="661" t="s">
        <v>3519</v>
      </c>
      <c r="I140" s="663">
        <v>17.98</v>
      </c>
      <c r="J140" s="663">
        <v>280</v>
      </c>
      <c r="K140" s="664">
        <v>5034.3999999999996</v>
      </c>
    </row>
    <row r="141" spans="1:11" ht="14.4" customHeight="1" x14ac:dyDescent="0.3">
      <c r="A141" s="659" t="s">
        <v>561</v>
      </c>
      <c r="B141" s="660" t="s">
        <v>562</v>
      </c>
      <c r="C141" s="661" t="s">
        <v>572</v>
      </c>
      <c r="D141" s="662" t="s">
        <v>2865</v>
      </c>
      <c r="E141" s="661" t="s">
        <v>4977</v>
      </c>
      <c r="F141" s="662" t="s">
        <v>4978</v>
      </c>
      <c r="G141" s="661" t="s">
        <v>3621</v>
      </c>
      <c r="H141" s="661" t="s">
        <v>3622</v>
      </c>
      <c r="I141" s="663">
        <v>15.002857142857142</v>
      </c>
      <c r="J141" s="663">
        <v>56</v>
      </c>
      <c r="K141" s="664">
        <v>840.2</v>
      </c>
    </row>
    <row r="142" spans="1:11" ht="14.4" customHeight="1" x14ac:dyDescent="0.3">
      <c r="A142" s="659" t="s">
        <v>561</v>
      </c>
      <c r="B142" s="660" t="s">
        <v>562</v>
      </c>
      <c r="C142" s="661" t="s">
        <v>572</v>
      </c>
      <c r="D142" s="662" t="s">
        <v>2865</v>
      </c>
      <c r="E142" s="661" t="s">
        <v>4977</v>
      </c>
      <c r="F142" s="662" t="s">
        <v>4978</v>
      </c>
      <c r="G142" s="661" t="s">
        <v>3522</v>
      </c>
      <c r="H142" s="661" t="s">
        <v>3524</v>
      </c>
      <c r="I142" s="663">
        <v>2.9166666666666665</v>
      </c>
      <c r="J142" s="663">
        <v>150</v>
      </c>
      <c r="K142" s="664">
        <v>437.5</v>
      </c>
    </row>
    <row r="143" spans="1:11" ht="14.4" customHeight="1" x14ac:dyDescent="0.3">
      <c r="A143" s="659" t="s">
        <v>561</v>
      </c>
      <c r="B143" s="660" t="s">
        <v>562</v>
      </c>
      <c r="C143" s="661" t="s">
        <v>572</v>
      </c>
      <c r="D143" s="662" t="s">
        <v>2865</v>
      </c>
      <c r="E143" s="661" t="s">
        <v>4977</v>
      </c>
      <c r="F143" s="662" t="s">
        <v>4978</v>
      </c>
      <c r="G143" s="661" t="s">
        <v>3623</v>
      </c>
      <c r="H143" s="661" t="s">
        <v>3624</v>
      </c>
      <c r="I143" s="663">
        <v>5.21</v>
      </c>
      <c r="J143" s="663">
        <v>25</v>
      </c>
      <c r="K143" s="664">
        <v>130.25</v>
      </c>
    </row>
    <row r="144" spans="1:11" ht="14.4" customHeight="1" x14ac:dyDescent="0.3">
      <c r="A144" s="659" t="s">
        <v>561</v>
      </c>
      <c r="B144" s="660" t="s">
        <v>562</v>
      </c>
      <c r="C144" s="661" t="s">
        <v>572</v>
      </c>
      <c r="D144" s="662" t="s">
        <v>2865</v>
      </c>
      <c r="E144" s="661" t="s">
        <v>4977</v>
      </c>
      <c r="F144" s="662" t="s">
        <v>4978</v>
      </c>
      <c r="G144" s="661" t="s">
        <v>3525</v>
      </c>
      <c r="H144" s="661" t="s">
        <v>3526</v>
      </c>
      <c r="I144" s="663">
        <v>13.2</v>
      </c>
      <c r="J144" s="663">
        <v>60</v>
      </c>
      <c r="K144" s="664">
        <v>792</v>
      </c>
    </row>
    <row r="145" spans="1:11" ht="14.4" customHeight="1" x14ac:dyDescent="0.3">
      <c r="A145" s="659" t="s">
        <v>561</v>
      </c>
      <c r="B145" s="660" t="s">
        <v>562</v>
      </c>
      <c r="C145" s="661" t="s">
        <v>572</v>
      </c>
      <c r="D145" s="662" t="s">
        <v>2865</v>
      </c>
      <c r="E145" s="661" t="s">
        <v>4977</v>
      </c>
      <c r="F145" s="662" t="s">
        <v>4978</v>
      </c>
      <c r="G145" s="661" t="s">
        <v>3527</v>
      </c>
      <c r="H145" s="661" t="s">
        <v>3528</v>
      </c>
      <c r="I145" s="663">
        <v>13.200000000000001</v>
      </c>
      <c r="J145" s="663">
        <v>120</v>
      </c>
      <c r="K145" s="664">
        <v>1584</v>
      </c>
    </row>
    <row r="146" spans="1:11" ht="14.4" customHeight="1" x14ac:dyDescent="0.3">
      <c r="A146" s="659" t="s">
        <v>561</v>
      </c>
      <c r="B146" s="660" t="s">
        <v>562</v>
      </c>
      <c r="C146" s="661" t="s">
        <v>572</v>
      </c>
      <c r="D146" s="662" t="s">
        <v>2865</v>
      </c>
      <c r="E146" s="661" t="s">
        <v>4977</v>
      </c>
      <c r="F146" s="662" t="s">
        <v>4978</v>
      </c>
      <c r="G146" s="661" t="s">
        <v>3531</v>
      </c>
      <c r="H146" s="661" t="s">
        <v>3532</v>
      </c>
      <c r="I146" s="663">
        <v>1.5550000000000002</v>
      </c>
      <c r="J146" s="663">
        <v>150</v>
      </c>
      <c r="K146" s="664">
        <v>233.25</v>
      </c>
    </row>
    <row r="147" spans="1:11" ht="14.4" customHeight="1" x14ac:dyDescent="0.3">
      <c r="A147" s="659" t="s">
        <v>561</v>
      </c>
      <c r="B147" s="660" t="s">
        <v>562</v>
      </c>
      <c r="C147" s="661" t="s">
        <v>572</v>
      </c>
      <c r="D147" s="662" t="s">
        <v>2865</v>
      </c>
      <c r="E147" s="661" t="s">
        <v>4977</v>
      </c>
      <c r="F147" s="662" t="s">
        <v>4978</v>
      </c>
      <c r="G147" s="661" t="s">
        <v>3533</v>
      </c>
      <c r="H147" s="661" t="s">
        <v>3534</v>
      </c>
      <c r="I147" s="663">
        <v>20.9925</v>
      </c>
      <c r="J147" s="663">
        <v>17</v>
      </c>
      <c r="K147" s="664">
        <v>358.06000000000006</v>
      </c>
    </row>
    <row r="148" spans="1:11" ht="14.4" customHeight="1" x14ac:dyDescent="0.3">
      <c r="A148" s="659" t="s">
        <v>561</v>
      </c>
      <c r="B148" s="660" t="s">
        <v>562</v>
      </c>
      <c r="C148" s="661" t="s">
        <v>572</v>
      </c>
      <c r="D148" s="662" t="s">
        <v>2865</v>
      </c>
      <c r="E148" s="661" t="s">
        <v>4977</v>
      </c>
      <c r="F148" s="662" t="s">
        <v>4978</v>
      </c>
      <c r="G148" s="661" t="s">
        <v>3535</v>
      </c>
      <c r="H148" s="661" t="s">
        <v>3536</v>
      </c>
      <c r="I148" s="663">
        <v>21.23</v>
      </c>
      <c r="J148" s="663">
        <v>16</v>
      </c>
      <c r="K148" s="664">
        <v>339.68</v>
      </c>
    </row>
    <row r="149" spans="1:11" ht="14.4" customHeight="1" x14ac:dyDescent="0.3">
      <c r="A149" s="659" t="s">
        <v>561</v>
      </c>
      <c r="B149" s="660" t="s">
        <v>562</v>
      </c>
      <c r="C149" s="661" t="s">
        <v>572</v>
      </c>
      <c r="D149" s="662" t="s">
        <v>2865</v>
      </c>
      <c r="E149" s="661" t="s">
        <v>4977</v>
      </c>
      <c r="F149" s="662" t="s">
        <v>4978</v>
      </c>
      <c r="G149" s="661" t="s">
        <v>3541</v>
      </c>
      <c r="H149" s="661" t="s">
        <v>3542</v>
      </c>
      <c r="I149" s="663">
        <v>0.47249999999999998</v>
      </c>
      <c r="J149" s="663">
        <v>400</v>
      </c>
      <c r="K149" s="664">
        <v>189</v>
      </c>
    </row>
    <row r="150" spans="1:11" ht="14.4" customHeight="1" x14ac:dyDescent="0.3">
      <c r="A150" s="659" t="s">
        <v>561</v>
      </c>
      <c r="B150" s="660" t="s">
        <v>562</v>
      </c>
      <c r="C150" s="661" t="s">
        <v>572</v>
      </c>
      <c r="D150" s="662" t="s">
        <v>2865</v>
      </c>
      <c r="E150" s="661" t="s">
        <v>4977</v>
      </c>
      <c r="F150" s="662" t="s">
        <v>4978</v>
      </c>
      <c r="G150" s="661" t="s">
        <v>3546</v>
      </c>
      <c r="H150" s="661" t="s">
        <v>3547</v>
      </c>
      <c r="I150" s="663">
        <v>5.0199999999999996</v>
      </c>
      <c r="J150" s="663">
        <v>150</v>
      </c>
      <c r="K150" s="664">
        <v>753.23</v>
      </c>
    </row>
    <row r="151" spans="1:11" ht="14.4" customHeight="1" x14ac:dyDescent="0.3">
      <c r="A151" s="659" t="s">
        <v>561</v>
      </c>
      <c r="B151" s="660" t="s">
        <v>562</v>
      </c>
      <c r="C151" s="661" t="s">
        <v>572</v>
      </c>
      <c r="D151" s="662" t="s">
        <v>2865</v>
      </c>
      <c r="E151" s="661" t="s">
        <v>4977</v>
      </c>
      <c r="F151" s="662" t="s">
        <v>4978</v>
      </c>
      <c r="G151" s="661" t="s">
        <v>3625</v>
      </c>
      <c r="H151" s="661" t="s">
        <v>3626</v>
      </c>
      <c r="I151" s="663">
        <v>141.69</v>
      </c>
      <c r="J151" s="663">
        <v>1</v>
      </c>
      <c r="K151" s="664">
        <v>141.69</v>
      </c>
    </row>
    <row r="152" spans="1:11" ht="14.4" customHeight="1" x14ac:dyDescent="0.3">
      <c r="A152" s="659" t="s">
        <v>561</v>
      </c>
      <c r="B152" s="660" t="s">
        <v>562</v>
      </c>
      <c r="C152" s="661" t="s">
        <v>572</v>
      </c>
      <c r="D152" s="662" t="s">
        <v>2865</v>
      </c>
      <c r="E152" s="661" t="s">
        <v>4977</v>
      </c>
      <c r="F152" s="662" t="s">
        <v>4978</v>
      </c>
      <c r="G152" s="661" t="s">
        <v>3627</v>
      </c>
      <c r="H152" s="661" t="s">
        <v>3628</v>
      </c>
      <c r="I152" s="663">
        <v>9.6</v>
      </c>
      <c r="J152" s="663">
        <v>600</v>
      </c>
      <c r="K152" s="664">
        <v>5760</v>
      </c>
    </row>
    <row r="153" spans="1:11" ht="14.4" customHeight="1" x14ac:dyDescent="0.3">
      <c r="A153" s="659" t="s">
        <v>561</v>
      </c>
      <c r="B153" s="660" t="s">
        <v>562</v>
      </c>
      <c r="C153" s="661" t="s">
        <v>572</v>
      </c>
      <c r="D153" s="662" t="s">
        <v>2865</v>
      </c>
      <c r="E153" s="661" t="s">
        <v>4977</v>
      </c>
      <c r="F153" s="662" t="s">
        <v>4978</v>
      </c>
      <c r="G153" s="661" t="s">
        <v>3629</v>
      </c>
      <c r="H153" s="661" t="s">
        <v>3630</v>
      </c>
      <c r="I153" s="663">
        <v>24.2</v>
      </c>
      <c r="J153" s="663">
        <v>20</v>
      </c>
      <c r="K153" s="664">
        <v>484</v>
      </c>
    </row>
    <row r="154" spans="1:11" ht="14.4" customHeight="1" x14ac:dyDescent="0.3">
      <c r="A154" s="659" t="s">
        <v>561</v>
      </c>
      <c r="B154" s="660" t="s">
        <v>562</v>
      </c>
      <c r="C154" s="661" t="s">
        <v>572</v>
      </c>
      <c r="D154" s="662" t="s">
        <v>2865</v>
      </c>
      <c r="E154" s="661" t="s">
        <v>4977</v>
      </c>
      <c r="F154" s="662" t="s">
        <v>4978</v>
      </c>
      <c r="G154" s="661" t="s">
        <v>3548</v>
      </c>
      <c r="H154" s="661" t="s">
        <v>3549</v>
      </c>
      <c r="I154" s="663">
        <v>9.2000000000000011</v>
      </c>
      <c r="J154" s="663">
        <v>1450</v>
      </c>
      <c r="K154" s="664">
        <v>13340</v>
      </c>
    </row>
    <row r="155" spans="1:11" ht="14.4" customHeight="1" x14ac:dyDescent="0.3">
      <c r="A155" s="659" t="s">
        <v>561</v>
      </c>
      <c r="B155" s="660" t="s">
        <v>562</v>
      </c>
      <c r="C155" s="661" t="s">
        <v>572</v>
      </c>
      <c r="D155" s="662" t="s">
        <v>2865</v>
      </c>
      <c r="E155" s="661" t="s">
        <v>4977</v>
      </c>
      <c r="F155" s="662" t="s">
        <v>4978</v>
      </c>
      <c r="G155" s="661" t="s">
        <v>3550</v>
      </c>
      <c r="H155" s="661" t="s">
        <v>3551</v>
      </c>
      <c r="I155" s="663">
        <v>172.5</v>
      </c>
      <c r="J155" s="663">
        <v>3</v>
      </c>
      <c r="K155" s="664">
        <v>517.5</v>
      </c>
    </row>
    <row r="156" spans="1:11" ht="14.4" customHeight="1" x14ac:dyDescent="0.3">
      <c r="A156" s="659" t="s">
        <v>561</v>
      </c>
      <c r="B156" s="660" t="s">
        <v>562</v>
      </c>
      <c r="C156" s="661" t="s">
        <v>572</v>
      </c>
      <c r="D156" s="662" t="s">
        <v>2865</v>
      </c>
      <c r="E156" s="661" t="s">
        <v>4977</v>
      </c>
      <c r="F156" s="662" t="s">
        <v>4978</v>
      </c>
      <c r="G156" s="661" t="s">
        <v>3631</v>
      </c>
      <c r="H156" s="661" t="s">
        <v>3632</v>
      </c>
      <c r="I156" s="663">
        <v>9.68</v>
      </c>
      <c r="J156" s="663">
        <v>300</v>
      </c>
      <c r="K156" s="664">
        <v>2904</v>
      </c>
    </row>
    <row r="157" spans="1:11" ht="14.4" customHeight="1" x14ac:dyDescent="0.3">
      <c r="A157" s="659" t="s">
        <v>561</v>
      </c>
      <c r="B157" s="660" t="s">
        <v>562</v>
      </c>
      <c r="C157" s="661" t="s">
        <v>572</v>
      </c>
      <c r="D157" s="662" t="s">
        <v>2865</v>
      </c>
      <c r="E157" s="661" t="s">
        <v>4977</v>
      </c>
      <c r="F157" s="662" t="s">
        <v>4978</v>
      </c>
      <c r="G157" s="661" t="s">
        <v>3633</v>
      </c>
      <c r="H157" s="661" t="s">
        <v>3634</v>
      </c>
      <c r="I157" s="663">
        <v>272.25</v>
      </c>
      <c r="J157" s="663">
        <v>1</v>
      </c>
      <c r="K157" s="664">
        <v>272.25</v>
      </c>
    </row>
    <row r="158" spans="1:11" ht="14.4" customHeight="1" x14ac:dyDescent="0.3">
      <c r="A158" s="659" t="s">
        <v>561</v>
      </c>
      <c r="B158" s="660" t="s">
        <v>562</v>
      </c>
      <c r="C158" s="661" t="s">
        <v>572</v>
      </c>
      <c r="D158" s="662" t="s">
        <v>2865</v>
      </c>
      <c r="E158" s="661" t="s">
        <v>4977</v>
      </c>
      <c r="F158" s="662" t="s">
        <v>4978</v>
      </c>
      <c r="G158" s="661" t="s">
        <v>3635</v>
      </c>
      <c r="H158" s="661" t="s">
        <v>3636</v>
      </c>
      <c r="I158" s="663">
        <v>43.08</v>
      </c>
      <c r="J158" s="663">
        <v>100</v>
      </c>
      <c r="K158" s="664">
        <v>4307.6000000000004</v>
      </c>
    </row>
    <row r="159" spans="1:11" ht="14.4" customHeight="1" x14ac:dyDescent="0.3">
      <c r="A159" s="659" t="s">
        <v>561</v>
      </c>
      <c r="B159" s="660" t="s">
        <v>562</v>
      </c>
      <c r="C159" s="661" t="s">
        <v>572</v>
      </c>
      <c r="D159" s="662" t="s">
        <v>2865</v>
      </c>
      <c r="E159" s="661" t="s">
        <v>4979</v>
      </c>
      <c r="F159" s="662" t="s">
        <v>4980</v>
      </c>
      <c r="G159" s="661" t="s">
        <v>3552</v>
      </c>
      <c r="H159" s="661" t="s">
        <v>3553</v>
      </c>
      <c r="I159" s="663">
        <v>8.5</v>
      </c>
      <c r="J159" s="663">
        <v>15</v>
      </c>
      <c r="K159" s="664">
        <v>127.5</v>
      </c>
    </row>
    <row r="160" spans="1:11" ht="14.4" customHeight="1" x14ac:dyDescent="0.3">
      <c r="A160" s="659" t="s">
        <v>561</v>
      </c>
      <c r="B160" s="660" t="s">
        <v>562</v>
      </c>
      <c r="C160" s="661" t="s">
        <v>572</v>
      </c>
      <c r="D160" s="662" t="s">
        <v>2865</v>
      </c>
      <c r="E160" s="661" t="s">
        <v>4981</v>
      </c>
      <c r="F160" s="662" t="s">
        <v>4982</v>
      </c>
      <c r="G160" s="661" t="s">
        <v>3554</v>
      </c>
      <c r="H160" s="661" t="s">
        <v>3637</v>
      </c>
      <c r="I160" s="663">
        <v>8.17</v>
      </c>
      <c r="J160" s="663">
        <v>800</v>
      </c>
      <c r="K160" s="664">
        <v>6536</v>
      </c>
    </row>
    <row r="161" spans="1:11" ht="14.4" customHeight="1" x14ac:dyDescent="0.3">
      <c r="A161" s="659" t="s">
        <v>561</v>
      </c>
      <c r="B161" s="660" t="s">
        <v>562</v>
      </c>
      <c r="C161" s="661" t="s">
        <v>572</v>
      </c>
      <c r="D161" s="662" t="s">
        <v>2865</v>
      </c>
      <c r="E161" s="661" t="s">
        <v>4983</v>
      </c>
      <c r="F161" s="662" t="s">
        <v>4984</v>
      </c>
      <c r="G161" s="661" t="s">
        <v>3561</v>
      </c>
      <c r="H161" s="661" t="s">
        <v>3562</v>
      </c>
      <c r="I161" s="663">
        <v>0.3</v>
      </c>
      <c r="J161" s="663">
        <v>900</v>
      </c>
      <c r="K161" s="664">
        <v>270</v>
      </c>
    </row>
    <row r="162" spans="1:11" ht="14.4" customHeight="1" x14ac:dyDescent="0.3">
      <c r="A162" s="659" t="s">
        <v>561</v>
      </c>
      <c r="B162" s="660" t="s">
        <v>562</v>
      </c>
      <c r="C162" s="661" t="s">
        <v>572</v>
      </c>
      <c r="D162" s="662" t="s">
        <v>2865</v>
      </c>
      <c r="E162" s="661" t="s">
        <v>4983</v>
      </c>
      <c r="F162" s="662" t="s">
        <v>4984</v>
      </c>
      <c r="G162" s="661" t="s">
        <v>3561</v>
      </c>
      <c r="H162" s="661" t="s">
        <v>3563</v>
      </c>
      <c r="I162" s="663">
        <v>0.30166666666666669</v>
      </c>
      <c r="J162" s="663">
        <v>1200</v>
      </c>
      <c r="K162" s="664">
        <v>361</v>
      </c>
    </row>
    <row r="163" spans="1:11" ht="14.4" customHeight="1" x14ac:dyDescent="0.3">
      <c r="A163" s="659" t="s">
        <v>561</v>
      </c>
      <c r="B163" s="660" t="s">
        <v>562</v>
      </c>
      <c r="C163" s="661" t="s">
        <v>572</v>
      </c>
      <c r="D163" s="662" t="s">
        <v>2865</v>
      </c>
      <c r="E163" s="661" t="s">
        <v>4983</v>
      </c>
      <c r="F163" s="662" t="s">
        <v>4984</v>
      </c>
      <c r="G163" s="661" t="s">
        <v>3564</v>
      </c>
      <c r="H163" s="661" t="s">
        <v>3565</v>
      </c>
      <c r="I163" s="663">
        <v>0.3075</v>
      </c>
      <c r="J163" s="663">
        <v>500</v>
      </c>
      <c r="K163" s="664">
        <v>154</v>
      </c>
    </row>
    <row r="164" spans="1:11" ht="14.4" customHeight="1" x14ac:dyDescent="0.3">
      <c r="A164" s="659" t="s">
        <v>561</v>
      </c>
      <c r="B164" s="660" t="s">
        <v>562</v>
      </c>
      <c r="C164" s="661" t="s">
        <v>572</v>
      </c>
      <c r="D164" s="662" t="s">
        <v>2865</v>
      </c>
      <c r="E164" s="661" t="s">
        <v>4983</v>
      </c>
      <c r="F164" s="662" t="s">
        <v>4984</v>
      </c>
      <c r="G164" s="661" t="s">
        <v>3564</v>
      </c>
      <c r="H164" s="661" t="s">
        <v>3566</v>
      </c>
      <c r="I164" s="663">
        <v>0.30499999999999999</v>
      </c>
      <c r="J164" s="663">
        <v>800</v>
      </c>
      <c r="K164" s="664">
        <v>243</v>
      </c>
    </row>
    <row r="165" spans="1:11" ht="14.4" customHeight="1" x14ac:dyDescent="0.3">
      <c r="A165" s="659" t="s">
        <v>561</v>
      </c>
      <c r="B165" s="660" t="s">
        <v>562</v>
      </c>
      <c r="C165" s="661" t="s">
        <v>572</v>
      </c>
      <c r="D165" s="662" t="s">
        <v>2865</v>
      </c>
      <c r="E165" s="661" t="s">
        <v>4983</v>
      </c>
      <c r="F165" s="662" t="s">
        <v>4984</v>
      </c>
      <c r="G165" s="661" t="s">
        <v>3569</v>
      </c>
      <c r="H165" s="661" t="s">
        <v>3570</v>
      </c>
      <c r="I165" s="663">
        <v>0.40333333333333332</v>
      </c>
      <c r="J165" s="663">
        <v>2000</v>
      </c>
      <c r="K165" s="664">
        <v>811</v>
      </c>
    </row>
    <row r="166" spans="1:11" ht="14.4" customHeight="1" x14ac:dyDescent="0.3">
      <c r="A166" s="659" t="s">
        <v>561</v>
      </c>
      <c r="B166" s="660" t="s">
        <v>562</v>
      </c>
      <c r="C166" s="661" t="s">
        <v>572</v>
      </c>
      <c r="D166" s="662" t="s">
        <v>2865</v>
      </c>
      <c r="E166" s="661" t="s">
        <v>4983</v>
      </c>
      <c r="F166" s="662" t="s">
        <v>4984</v>
      </c>
      <c r="G166" s="661" t="s">
        <v>3500</v>
      </c>
      <c r="H166" s="661" t="s">
        <v>3501</v>
      </c>
      <c r="I166" s="663">
        <v>1.76</v>
      </c>
      <c r="J166" s="663">
        <v>100</v>
      </c>
      <c r="K166" s="664">
        <v>176</v>
      </c>
    </row>
    <row r="167" spans="1:11" ht="14.4" customHeight="1" x14ac:dyDescent="0.3">
      <c r="A167" s="659" t="s">
        <v>561</v>
      </c>
      <c r="B167" s="660" t="s">
        <v>562</v>
      </c>
      <c r="C167" s="661" t="s">
        <v>572</v>
      </c>
      <c r="D167" s="662" t="s">
        <v>2865</v>
      </c>
      <c r="E167" s="661" t="s">
        <v>4983</v>
      </c>
      <c r="F167" s="662" t="s">
        <v>4984</v>
      </c>
      <c r="G167" s="661" t="s">
        <v>3571</v>
      </c>
      <c r="H167" s="661" t="s">
        <v>3572</v>
      </c>
      <c r="I167" s="663">
        <v>1.75</v>
      </c>
      <c r="J167" s="663">
        <v>200</v>
      </c>
      <c r="K167" s="664">
        <v>350</v>
      </c>
    </row>
    <row r="168" spans="1:11" ht="14.4" customHeight="1" x14ac:dyDescent="0.3">
      <c r="A168" s="659" t="s">
        <v>561</v>
      </c>
      <c r="B168" s="660" t="s">
        <v>562</v>
      </c>
      <c r="C168" s="661" t="s">
        <v>572</v>
      </c>
      <c r="D168" s="662" t="s">
        <v>2865</v>
      </c>
      <c r="E168" s="661" t="s">
        <v>4985</v>
      </c>
      <c r="F168" s="662" t="s">
        <v>4986</v>
      </c>
      <c r="G168" s="661" t="s">
        <v>3575</v>
      </c>
      <c r="H168" s="661" t="s">
        <v>3576</v>
      </c>
      <c r="I168" s="663">
        <v>11.01</v>
      </c>
      <c r="J168" s="663">
        <v>120</v>
      </c>
      <c r="K168" s="664">
        <v>1321.1999999999998</v>
      </c>
    </row>
    <row r="169" spans="1:11" ht="14.4" customHeight="1" x14ac:dyDescent="0.3">
      <c r="A169" s="659" t="s">
        <v>561</v>
      </c>
      <c r="B169" s="660" t="s">
        <v>562</v>
      </c>
      <c r="C169" s="661" t="s">
        <v>572</v>
      </c>
      <c r="D169" s="662" t="s">
        <v>2865</v>
      </c>
      <c r="E169" s="661" t="s">
        <v>4985</v>
      </c>
      <c r="F169" s="662" t="s">
        <v>4986</v>
      </c>
      <c r="G169" s="661" t="s">
        <v>3579</v>
      </c>
      <c r="H169" s="661" t="s">
        <v>3580</v>
      </c>
      <c r="I169" s="663">
        <v>0.77249999999999996</v>
      </c>
      <c r="J169" s="663">
        <v>5000</v>
      </c>
      <c r="K169" s="664">
        <v>3870</v>
      </c>
    </row>
    <row r="170" spans="1:11" ht="14.4" customHeight="1" x14ac:dyDescent="0.3">
      <c r="A170" s="659" t="s">
        <v>561</v>
      </c>
      <c r="B170" s="660" t="s">
        <v>562</v>
      </c>
      <c r="C170" s="661" t="s">
        <v>572</v>
      </c>
      <c r="D170" s="662" t="s">
        <v>2865</v>
      </c>
      <c r="E170" s="661" t="s">
        <v>4985</v>
      </c>
      <c r="F170" s="662" t="s">
        <v>4986</v>
      </c>
      <c r="G170" s="661" t="s">
        <v>3581</v>
      </c>
      <c r="H170" s="661" t="s">
        <v>3582</v>
      </c>
      <c r="I170" s="663">
        <v>0.71</v>
      </c>
      <c r="J170" s="663">
        <v>6000</v>
      </c>
      <c r="K170" s="664">
        <v>4260</v>
      </c>
    </row>
    <row r="171" spans="1:11" ht="14.4" customHeight="1" x14ac:dyDescent="0.3">
      <c r="A171" s="659" t="s">
        <v>561</v>
      </c>
      <c r="B171" s="660" t="s">
        <v>562</v>
      </c>
      <c r="C171" s="661" t="s">
        <v>572</v>
      </c>
      <c r="D171" s="662" t="s">
        <v>2865</v>
      </c>
      <c r="E171" s="661" t="s">
        <v>4985</v>
      </c>
      <c r="F171" s="662" t="s">
        <v>4986</v>
      </c>
      <c r="G171" s="661" t="s">
        <v>3581</v>
      </c>
      <c r="H171" s="661" t="s">
        <v>3583</v>
      </c>
      <c r="I171" s="663">
        <v>0.71</v>
      </c>
      <c r="J171" s="663">
        <v>10800</v>
      </c>
      <c r="K171" s="664">
        <v>7668</v>
      </c>
    </row>
    <row r="172" spans="1:11" ht="14.4" customHeight="1" x14ac:dyDescent="0.3">
      <c r="A172" s="659" t="s">
        <v>561</v>
      </c>
      <c r="B172" s="660" t="s">
        <v>562</v>
      </c>
      <c r="C172" s="661" t="s">
        <v>572</v>
      </c>
      <c r="D172" s="662" t="s">
        <v>2865</v>
      </c>
      <c r="E172" s="661" t="s">
        <v>4985</v>
      </c>
      <c r="F172" s="662" t="s">
        <v>4986</v>
      </c>
      <c r="G172" s="661" t="s">
        <v>3638</v>
      </c>
      <c r="H172" s="661" t="s">
        <v>3639</v>
      </c>
      <c r="I172" s="663">
        <v>0.71</v>
      </c>
      <c r="J172" s="663">
        <v>800</v>
      </c>
      <c r="K172" s="664">
        <v>568</v>
      </c>
    </row>
    <row r="173" spans="1:11" ht="14.4" customHeight="1" x14ac:dyDescent="0.3">
      <c r="A173" s="659" t="s">
        <v>561</v>
      </c>
      <c r="B173" s="660" t="s">
        <v>562</v>
      </c>
      <c r="C173" s="661" t="s">
        <v>572</v>
      </c>
      <c r="D173" s="662" t="s">
        <v>2865</v>
      </c>
      <c r="E173" s="661" t="s">
        <v>4987</v>
      </c>
      <c r="F173" s="662" t="s">
        <v>4988</v>
      </c>
      <c r="G173" s="661" t="s">
        <v>3490</v>
      </c>
      <c r="H173" s="661" t="s">
        <v>3491</v>
      </c>
      <c r="I173" s="663">
        <v>13.914999999999999</v>
      </c>
      <c r="J173" s="663">
        <v>75</v>
      </c>
      <c r="K173" s="664">
        <v>1043.5</v>
      </c>
    </row>
    <row r="174" spans="1:11" ht="14.4" customHeight="1" x14ac:dyDescent="0.3">
      <c r="A174" s="659" t="s">
        <v>561</v>
      </c>
      <c r="B174" s="660" t="s">
        <v>562</v>
      </c>
      <c r="C174" s="661" t="s">
        <v>575</v>
      </c>
      <c r="D174" s="662" t="s">
        <v>2866</v>
      </c>
      <c r="E174" s="661" t="s">
        <v>4975</v>
      </c>
      <c r="F174" s="662" t="s">
        <v>4976</v>
      </c>
      <c r="G174" s="661" t="s">
        <v>3640</v>
      </c>
      <c r="H174" s="661" t="s">
        <v>3641</v>
      </c>
      <c r="I174" s="663">
        <v>2.39</v>
      </c>
      <c r="J174" s="663">
        <v>40</v>
      </c>
      <c r="K174" s="664">
        <v>95.6</v>
      </c>
    </row>
    <row r="175" spans="1:11" ht="14.4" customHeight="1" x14ac:dyDescent="0.3">
      <c r="A175" s="659" t="s">
        <v>561</v>
      </c>
      <c r="B175" s="660" t="s">
        <v>562</v>
      </c>
      <c r="C175" s="661" t="s">
        <v>575</v>
      </c>
      <c r="D175" s="662" t="s">
        <v>2866</v>
      </c>
      <c r="E175" s="661" t="s">
        <v>4975</v>
      </c>
      <c r="F175" s="662" t="s">
        <v>4976</v>
      </c>
      <c r="G175" s="661" t="s">
        <v>3642</v>
      </c>
      <c r="H175" s="661" t="s">
        <v>3643</v>
      </c>
      <c r="I175" s="663">
        <v>124.45</v>
      </c>
      <c r="J175" s="663">
        <v>1</v>
      </c>
      <c r="K175" s="664">
        <v>124.45</v>
      </c>
    </row>
    <row r="176" spans="1:11" ht="14.4" customHeight="1" x14ac:dyDescent="0.3">
      <c r="A176" s="659" t="s">
        <v>561</v>
      </c>
      <c r="B176" s="660" t="s">
        <v>562</v>
      </c>
      <c r="C176" s="661" t="s">
        <v>575</v>
      </c>
      <c r="D176" s="662" t="s">
        <v>2866</v>
      </c>
      <c r="E176" s="661" t="s">
        <v>4975</v>
      </c>
      <c r="F176" s="662" t="s">
        <v>4976</v>
      </c>
      <c r="G176" s="661" t="s">
        <v>3438</v>
      </c>
      <c r="H176" s="661" t="s">
        <v>3439</v>
      </c>
      <c r="I176" s="663">
        <v>27.395000000000003</v>
      </c>
      <c r="J176" s="663">
        <v>8</v>
      </c>
      <c r="K176" s="664">
        <v>219.16000000000003</v>
      </c>
    </row>
    <row r="177" spans="1:11" ht="14.4" customHeight="1" x14ac:dyDescent="0.3">
      <c r="A177" s="659" t="s">
        <v>561</v>
      </c>
      <c r="B177" s="660" t="s">
        <v>562</v>
      </c>
      <c r="C177" s="661" t="s">
        <v>575</v>
      </c>
      <c r="D177" s="662" t="s">
        <v>2866</v>
      </c>
      <c r="E177" s="661" t="s">
        <v>4975</v>
      </c>
      <c r="F177" s="662" t="s">
        <v>4976</v>
      </c>
      <c r="G177" s="661" t="s">
        <v>3644</v>
      </c>
      <c r="H177" s="661" t="s">
        <v>3645</v>
      </c>
      <c r="I177" s="663">
        <v>2.8233333333333337</v>
      </c>
      <c r="J177" s="663">
        <v>190</v>
      </c>
      <c r="K177" s="664">
        <v>516.79999999999995</v>
      </c>
    </row>
    <row r="178" spans="1:11" ht="14.4" customHeight="1" x14ac:dyDescent="0.3">
      <c r="A178" s="659" t="s">
        <v>561</v>
      </c>
      <c r="B178" s="660" t="s">
        <v>562</v>
      </c>
      <c r="C178" s="661" t="s">
        <v>575</v>
      </c>
      <c r="D178" s="662" t="s">
        <v>2866</v>
      </c>
      <c r="E178" s="661" t="s">
        <v>4975</v>
      </c>
      <c r="F178" s="662" t="s">
        <v>4976</v>
      </c>
      <c r="G178" s="661" t="s">
        <v>3646</v>
      </c>
      <c r="H178" s="661" t="s">
        <v>3647</v>
      </c>
      <c r="I178" s="663">
        <v>0.88</v>
      </c>
      <c r="J178" s="663">
        <v>1400</v>
      </c>
      <c r="K178" s="664">
        <v>1232</v>
      </c>
    </row>
    <row r="179" spans="1:11" ht="14.4" customHeight="1" x14ac:dyDescent="0.3">
      <c r="A179" s="659" t="s">
        <v>561</v>
      </c>
      <c r="B179" s="660" t="s">
        <v>562</v>
      </c>
      <c r="C179" s="661" t="s">
        <v>575</v>
      </c>
      <c r="D179" s="662" t="s">
        <v>2866</v>
      </c>
      <c r="E179" s="661" t="s">
        <v>4975</v>
      </c>
      <c r="F179" s="662" t="s">
        <v>4976</v>
      </c>
      <c r="G179" s="661" t="s">
        <v>3648</v>
      </c>
      <c r="H179" s="661" t="s">
        <v>3649</v>
      </c>
      <c r="I179" s="663">
        <v>20.977499999999999</v>
      </c>
      <c r="J179" s="663">
        <v>95</v>
      </c>
      <c r="K179" s="664">
        <v>1987</v>
      </c>
    </row>
    <row r="180" spans="1:11" ht="14.4" customHeight="1" x14ac:dyDescent="0.3">
      <c r="A180" s="659" t="s">
        <v>561</v>
      </c>
      <c r="B180" s="660" t="s">
        <v>562</v>
      </c>
      <c r="C180" s="661" t="s">
        <v>575</v>
      </c>
      <c r="D180" s="662" t="s">
        <v>2866</v>
      </c>
      <c r="E180" s="661" t="s">
        <v>4975</v>
      </c>
      <c r="F180" s="662" t="s">
        <v>4976</v>
      </c>
      <c r="G180" s="661" t="s">
        <v>3446</v>
      </c>
      <c r="H180" s="661" t="s">
        <v>3447</v>
      </c>
      <c r="I180" s="663">
        <v>0.6</v>
      </c>
      <c r="J180" s="663">
        <v>560</v>
      </c>
      <c r="K180" s="664">
        <v>336</v>
      </c>
    </row>
    <row r="181" spans="1:11" ht="14.4" customHeight="1" x14ac:dyDescent="0.3">
      <c r="A181" s="659" t="s">
        <v>561</v>
      </c>
      <c r="B181" s="660" t="s">
        <v>562</v>
      </c>
      <c r="C181" s="661" t="s">
        <v>575</v>
      </c>
      <c r="D181" s="662" t="s">
        <v>2866</v>
      </c>
      <c r="E181" s="661" t="s">
        <v>4975</v>
      </c>
      <c r="F181" s="662" t="s">
        <v>4976</v>
      </c>
      <c r="G181" s="661" t="s">
        <v>3450</v>
      </c>
      <c r="H181" s="661" t="s">
        <v>3451</v>
      </c>
      <c r="I181" s="663">
        <v>8.58</v>
      </c>
      <c r="J181" s="663">
        <v>12</v>
      </c>
      <c r="K181" s="664">
        <v>102.96</v>
      </c>
    </row>
    <row r="182" spans="1:11" ht="14.4" customHeight="1" x14ac:dyDescent="0.3">
      <c r="A182" s="659" t="s">
        <v>561</v>
      </c>
      <c r="B182" s="660" t="s">
        <v>562</v>
      </c>
      <c r="C182" s="661" t="s">
        <v>575</v>
      </c>
      <c r="D182" s="662" t="s">
        <v>2866</v>
      </c>
      <c r="E182" s="661" t="s">
        <v>4975</v>
      </c>
      <c r="F182" s="662" t="s">
        <v>4976</v>
      </c>
      <c r="G182" s="661" t="s">
        <v>3454</v>
      </c>
      <c r="H182" s="661" t="s">
        <v>3455</v>
      </c>
      <c r="I182" s="663">
        <v>28.015000000000001</v>
      </c>
      <c r="J182" s="663">
        <v>2</v>
      </c>
      <c r="K182" s="664">
        <v>56.03</v>
      </c>
    </row>
    <row r="183" spans="1:11" ht="14.4" customHeight="1" x14ac:dyDescent="0.3">
      <c r="A183" s="659" t="s">
        <v>561</v>
      </c>
      <c r="B183" s="660" t="s">
        <v>562</v>
      </c>
      <c r="C183" s="661" t="s">
        <v>575</v>
      </c>
      <c r="D183" s="662" t="s">
        <v>2866</v>
      </c>
      <c r="E183" s="661" t="s">
        <v>4975</v>
      </c>
      <c r="F183" s="662" t="s">
        <v>4976</v>
      </c>
      <c r="G183" s="661" t="s">
        <v>3456</v>
      </c>
      <c r="H183" s="661" t="s">
        <v>3457</v>
      </c>
      <c r="I183" s="663">
        <v>1.29</v>
      </c>
      <c r="J183" s="663">
        <v>100</v>
      </c>
      <c r="K183" s="664">
        <v>129</v>
      </c>
    </row>
    <row r="184" spans="1:11" ht="14.4" customHeight="1" x14ac:dyDescent="0.3">
      <c r="A184" s="659" t="s">
        <v>561</v>
      </c>
      <c r="B184" s="660" t="s">
        <v>562</v>
      </c>
      <c r="C184" s="661" t="s">
        <v>575</v>
      </c>
      <c r="D184" s="662" t="s">
        <v>2866</v>
      </c>
      <c r="E184" s="661" t="s">
        <v>4975</v>
      </c>
      <c r="F184" s="662" t="s">
        <v>4976</v>
      </c>
      <c r="G184" s="661" t="s">
        <v>3650</v>
      </c>
      <c r="H184" s="661" t="s">
        <v>3651</v>
      </c>
      <c r="I184" s="663">
        <v>1.59</v>
      </c>
      <c r="J184" s="663">
        <v>90</v>
      </c>
      <c r="K184" s="664">
        <v>143.1</v>
      </c>
    </row>
    <row r="185" spans="1:11" ht="14.4" customHeight="1" x14ac:dyDescent="0.3">
      <c r="A185" s="659" t="s">
        <v>561</v>
      </c>
      <c r="B185" s="660" t="s">
        <v>562</v>
      </c>
      <c r="C185" s="661" t="s">
        <v>575</v>
      </c>
      <c r="D185" s="662" t="s">
        <v>2866</v>
      </c>
      <c r="E185" s="661" t="s">
        <v>4975</v>
      </c>
      <c r="F185" s="662" t="s">
        <v>4976</v>
      </c>
      <c r="G185" s="661" t="s">
        <v>3597</v>
      </c>
      <c r="H185" s="661" t="s">
        <v>3598</v>
      </c>
      <c r="I185" s="663">
        <v>0.85</v>
      </c>
      <c r="J185" s="663">
        <v>100</v>
      </c>
      <c r="K185" s="664">
        <v>85</v>
      </c>
    </row>
    <row r="186" spans="1:11" ht="14.4" customHeight="1" x14ac:dyDescent="0.3">
      <c r="A186" s="659" t="s">
        <v>561</v>
      </c>
      <c r="B186" s="660" t="s">
        <v>562</v>
      </c>
      <c r="C186" s="661" t="s">
        <v>575</v>
      </c>
      <c r="D186" s="662" t="s">
        <v>2866</v>
      </c>
      <c r="E186" s="661" t="s">
        <v>4975</v>
      </c>
      <c r="F186" s="662" t="s">
        <v>4976</v>
      </c>
      <c r="G186" s="661" t="s">
        <v>3597</v>
      </c>
      <c r="H186" s="661" t="s">
        <v>3599</v>
      </c>
      <c r="I186" s="663">
        <v>0.86</v>
      </c>
      <c r="J186" s="663">
        <v>100</v>
      </c>
      <c r="K186" s="664">
        <v>86</v>
      </c>
    </row>
    <row r="187" spans="1:11" ht="14.4" customHeight="1" x14ac:dyDescent="0.3">
      <c r="A187" s="659" t="s">
        <v>561</v>
      </c>
      <c r="B187" s="660" t="s">
        <v>562</v>
      </c>
      <c r="C187" s="661" t="s">
        <v>575</v>
      </c>
      <c r="D187" s="662" t="s">
        <v>2866</v>
      </c>
      <c r="E187" s="661" t="s">
        <v>4975</v>
      </c>
      <c r="F187" s="662" t="s">
        <v>4976</v>
      </c>
      <c r="G187" s="661" t="s">
        <v>3462</v>
      </c>
      <c r="H187" s="661" t="s">
        <v>3463</v>
      </c>
      <c r="I187" s="663">
        <v>1.52</v>
      </c>
      <c r="J187" s="663">
        <v>100</v>
      </c>
      <c r="K187" s="664">
        <v>152</v>
      </c>
    </row>
    <row r="188" spans="1:11" ht="14.4" customHeight="1" x14ac:dyDescent="0.3">
      <c r="A188" s="659" t="s">
        <v>561</v>
      </c>
      <c r="B188" s="660" t="s">
        <v>562</v>
      </c>
      <c r="C188" s="661" t="s">
        <v>575</v>
      </c>
      <c r="D188" s="662" t="s">
        <v>2866</v>
      </c>
      <c r="E188" s="661" t="s">
        <v>4975</v>
      </c>
      <c r="F188" s="662" t="s">
        <v>4976</v>
      </c>
      <c r="G188" s="661" t="s">
        <v>3464</v>
      </c>
      <c r="H188" s="661" t="s">
        <v>3465</v>
      </c>
      <c r="I188" s="663">
        <v>2.063333333333333</v>
      </c>
      <c r="J188" s="663">
        <v>250</v>
      </c>
      <c r="K188" s="664">
        <v>516</v>
      </c>
    </row>
    <row r="189" spans="1:11" ht="14.4" customHeight="1" x14ac:dyDescent="0.3">
      <c r="A189" s="659" t="s">
        <v>561</v>
      </c>
      <c r="B189" s="660" t="s">
        <v>562</v>
      </c>
      <c r="C189" s="661" t="s">
        <v>575</v>
      </c>
      <c r="D189" s="662" t="s">
        <v>2866</v>
      </c>
      <c r="E189" s="661" t="s">
        <v>4975</v>
      </c>
      <c r="F189" s="662" t="s">
        <v>4976</v>
      </c>
      <c r="G189" s="661" t="s">
        <v>3466</v>
      </c>
      <c r="H189" s="661" t="s">
        <v>3467</v>
      </c>
      <c r="I189" s="663">
        <v>3.36</v>
      </c>
      <c r="J189" s="663">
        <v>100</v>
      </c>
      <c r="K189" s="664">
        <v>336</v>
      </c>
    </row>
    <row r="190" spans="1:11" ht="14.4" customHeight="1" x14ac:dyDescent="0.3">
      <c r="A190" s="659" t="s">
        <v>561</v>
      </c>
      <c r="B190" s="660" t="s">
        <v>562</v>
      </c>
      <c r="C190" s="661" t="s">
        <v>575</v>
      </c>
      <c r="D190" s="662" t="s">
        <v>2866</v>
      </c>
      <c r="E190" s="661" t="s">
        <v>4975</v>
      </c>
      <c r="F190" s="662" t="s">
        <v>4976</v>
      </c>
      <c r="G190" s="661" t="s">
        <v>3652</v>
      </c>
      <c r="H190" s="661" t="s">
        <v>3653</v>
      </c>
      <c r="I190" s="663">
        <v>18.75</v>
      </c>
      <c r="J190" s="663">
        <v>10</v>
      </c>
      <c r="K190" s="664">
        <v>187.53</v>
      </c>
    </row>
    <row r="191" spans="1:11" ht="14.4" customHeight="1" x14ac:dyDescent="0.3">
      <c r="A191" s="659" t="s">
        <v>561</v>
      </c>
      <c r="B191" s="660" t="s">
        <v>562</v>
      </c>
      <c r="C191" s="661" t="s">
        <v>575</v>
      </c>
      <c r="D191" s="662" t="s">
        <v>2866</v>
      </c>
      <c r="E191" s="661" t="s">
        <v>4975</v>
      </c>
      <c r="F191" s="662" t="s">
        <v>4976</v>
      </c>
      <c r="G191" s="661" t="s">
        <v>3602</v>
      </c>
      <c r="H191" s="661" t="s">
        <v>3603</v>
      </c>
      <c r="I191" s="663">
        <v>13.04</v>
      </c>
      <c r="J191" s="663">
        <v>20</v>
      </c>
      <c r="K191" s="664">
        <v>260.82</v>
      </c>
    </row>
    <row r="192" spans="1:11" ht="14.4" customHeight="1" x14ac:dyDescent="0.3">
      <c r="A192" s="659" t="s">
        <v>561</v>
      </c>
      <c r="B192" s="660" t="s">
        <v>562</v>
      </c>
      <c r="C192" s="661" t="s">
        <v>575</v>
      </c>
      <c r="D192" s="662" t="s">
        <v>2866</v>
      </c>
      <c r="E192" s="661" t="s">
        <v>4975</v>
      </c>
      <c r="F192" s="662" t="s">
        <v>4976</v>
      </c>
      <c r="G192" s="661" t="s">
        <v>3654</v>
      </c>
      <c r="H192" s="661" t="s">
        <v>3655</v>
      </c>
      <c r="I192" s="663">
        <v>5.28</v>
      </c>
      <c r="J192" s="663">
        <v>10</v>
      </c>
      <c r="K192" s="664">
        <v>52.8</v>
      </c>
    </row>
    <row r="193" spans="1:11" ht="14.4" customHeight="1" x14ac:dyDescent="0.3">
      <c r="A193" s="659" t="s">
        <v>561</v>
      </c>
      <c r="B193" s="660" t="s">
        <v>562</v>
      </c>
      <c r="C193" s="661" t="s">
        <v>575</v>
      </c>
      <c r="D193" s="662" t="s">
        <v>2866</v>
      </c>
      <c r="E193" s="661" t="s">
        <v>4977</v>
      </c>
      <c r="F193" s="662" t="s">
        <v>4978</v>
      </c>
      <c r="G193" s="661" t="s">
        <v>3482</v>
      </c>
      <c r="H193" s="661" t="s">
        <v>3483</v>
      </c>
      <c r="I193" s="663">
        <v>1.68</v>
      </c>
      <c r="J193" s="663">
        <v>100</v>
      </c>
      <c r="K193" s="664">
        <v>168</v>
      </c>
    </row>
    <row r="194" spans="1:11" ht="14.4" customHeight="1" x14ac:dyDescent="0.3">
      <c r="A194" s="659" t="s">
        <v>561</v>
      </c>
      <c r="B194" s="660" t="s">
        <v>562</v>
      </c>
      <c r="C194" s="661" t="s">
        <v>575</v>
      </c>
      <c r="D194" s="662" t="s">
        <v>2866</v>
      </c>
      <c r="E194" s="661" t="s">
        <v>4977</v>
      </c>
      <c r="F194" s="662" t="s">
        <v>4978</v>
      </c>
      <c r="G194" s="661" t="s">
        <v>3656</v>
      </c>
      <c r="H194" s="661" t="s">
        <v>3657</v>
      </c>
      <c r="I194" s="663">
        <v>5.33</v>
      </c>
      <c r="J194" s="663">
        <v>100</v>
      </c>
      <c r="K194" s="664">
        <v>533</v>
      </c>
    </row>
    <row r="195" spans="1:11" ht="14.4" customHeight="1" x14ac:dyDescent="0.3">
      <c r="A195" s="659" t="s">
        <v>561</v>
      </c>
      <c r="B195" s="660" t="s">
        <v>562</v>
      </c>
      <c r="C195" s="661" t="s">
        <v>575</v>
      </c>
      <c r="D195" s="662" t="s">
        <v>2866</v>
      </c>
      <c r="E195" s="661" t="s">
        <v>4977</v>
      </c>
      <c r="F195" s="662" t="s">
        <v>4978</v>
      </c>
      <c r="G195" s="661" t="s">
        <v>3612</v>
      </c>
      <c r="H195" s="661" t="s">
        <v>3613</v>
      </c>
      <c r="I195" s="663">
        <v>68.53</v>
      </c>
      <c r="J195" s="663">
        <v>1</v>
      </c>
      <c r="K195" s="664">
        <v>68.53</v>
      </c>
    </row>
    <row r="196" spans="1:11" ht="14.4" customHeight="1" x14ac:dyDescent="0.3">
      <c r="A196" s="659" t="s">
        <v>561</v>
      </c>
      <c r="B196" s="660" t="s">
        <v>562</v>
      </c>
      <c r="C196" s="661" t="s">
        <v>575</v>
      </c>
      <c r="D196" s="662" t="s">
        <v>2866</v>
      </c>
      <c r="E196" s="661" t="s">
        <v>4977</v>
      </c>
      <c r="F196" s="662" t="s">
        <v>4978</v>
      </c>
      <c r="G196" s="661" t="s">
        <v>3658</v>
      </c>
      <c r="H196" s="661" t="s">
        <v>3659</v>
      </c>
      <c r="I196" s="663">
        <v>94.38</v>
      </c>
      <c r="J196" s="663">
        <v>5</v>
      </c>
      <c r="K196" s="664">
        <v>471.9</v>
      </c>
    </row>
    <row r="197" spans="1:11" ht="14.4" customHeight="1" x14ac:dyDescent="0.3">
      <c r="A197" s="659" t="s">
        <v>561</v>
      </c>
      <c r="B197" s="660" t="s">
        <v>562</v>
      </c>
      <c r="C197" s="661" t="s">
        <v>575</v>
      </c>
      <c r="D197" s="662" t="s">
        <v>2866</v>
      </c>
      <c r="E197" s="661" t="s">
        <v>4977</v>
      </c>
      <c r="F197" s="662" t="s">
        <v>4978</v>
      </c>
      <c r="G197" s="661" t="s">
        <v>3496</v>
      </c>
      <c r="H197" s="661" t="s">
        <v>3497</v>
      </c>
      <c r="I197" s="663">
        <v>1.87</v>
      </c>
      <c r="J197" s="663">
        <v>40</v>
      </c>
      <c r="K197" s="664">
        <v>74.8</v>
      </c>
    </row>
    <row r="198" spans="1:11" ht="14.4" customHeight="1" x14ac:dyDescent="0.3">
      <c r="A198" s="659" t="s">
        <v>561</v>
      </c>
      <c r="B198" s="660" t="s">
        <v>562</v>
      </c>
      <c r="C198" s="661" t="s">
        <v>575</v>
      </c>
      <c r="D198" s="662" t="s">
        <v>2866</v>
      </c>
      <c r="E198" s="661" t="s">
        <v>4977</v>
      </c>
      <c r="F198" s="662" t="s">
        <v>4978</v>
      </c>
      <c r="G198" s="661" t="s">
        <v>3660</v>
      </c>
      <c r="H198" s="661" t="s">
        <v>3661</v>
      </c>
      <c r="I198" s="663">
        <v>2.99</v>
      </c>
      <c r="J198" s="663">
        <v>5</v>
      </c>
      <c r="K198" s="664">
        <v>14.95</v>
      </c>
    </row>
    <row r="199" spans="1:11" ht="14.4" customHeight="1" x14ac:dyDescent="0.3">
      <c r="A199" s="659" t="s">
        <v>561</v>
      </c>
      <c r="B199" s="660" t="s">
        <v>562</v>
      </c>
      <c r="C199" s="661" t="s">
        <v>575</v>
      </c>
      <c r="D199" s="662" t="s">
        <v>2866</v>
      </c>
      <c r="E199" s="661" t="s">
        <v>4977</v>
      </c>
      <c r="F199" s="662" t="s">
        <v>4978</v>
      </c>
      <c r="G199" s="661" t="s">
        <v>3617</v>
      </c>
      <c r="H199" s="661" t="s">
        <v>3618</v>
      </c>
      <c r="I199" s="663">
        <v>1.85</v>
      </c>
      <c r="J199" s="663">
        <v>10</v>
      </c>
      <c r="K199" s="664">
        <v>18.5</v>
      </c>
    </row>
    <row r="200" spans="1:11" ht="14.4" customHeight="1" x14ac:dyDescent="0.3">
      <c r="A200" s="659" t="s">
        <v>561</v>
      </c>
      <c r="B200" s="660" t="s">
        <v>562</v>
      </c>
      <c r="C200" s="661" t="s">
        <v>575</v>
      </c>
      <c r="D200" s="662" t="s">
        <v>2866</v>
      </c>
      <c r="E200" s="661" t="s">
        <v>4977</v>
      </c>
      <c r="F200" s="662" t="s">
        <v>4978</v>
      </c>
      <c r="G200" s="661" t="s">
        <v>3500</v>
      </c>
      <c r="H200" s="661" t="s">
        <v>3501</v>
      </c>
      <c r="I200" s="663">
        <v>1.76</v>
      </c>
      <c r="J200" s="663">
        <v>20</v>
      </c>
      <c r="K200" s="664">
        <v>35.200000000000003</v>
      </c>
    </row>
    <row r="201" spans="1:11" ht="14.4" customHeight="1" x14ac:dyDescent="0.3">
      <c r="A201" s="659" t="s">
        <v>561</v>
      </c>
      <c r="B201" s="660" t="s">
        <v>562</v>
      </c>
      <c r="C201" s="661" t="s">
        <v>575</v>
      </c>
      <c r="D201" s="662" t="s">
        <v>2866</v>
      </c>
      <c r="E201" s="661" t="s">
        <v>4977</v>
      </c>
      <c r="F201" s="662" t="s">
        <v>4978</v>
      </c>
      <c r="G201" s="661" t="s">
        <v>3502</v>
      </c>
      <c r="H201" s="661" t="s">
        <v>3503</v>
      </c>
      <c r="I201" s="663">
        <v>0.01</v>
      </c>
      <c r="J201" s="663">
        <v>170</v>
      </c>
      <c r="K201" s="664">
        <v>1.7</v>
      </c>
    </row>
    <row r="202" spans="1:11" ht="14.4" customHeight="1" x14ac:dyDescent="0.3">
      <c r="A202" s="659" t="s">
        <v>561</v>
      </c>
      <c r="B202" s="660" t="s">
        <v>562</v>
      </c>
      <c r="C202" s="661" t="s">
        <v>575</v>
      </c>
      <c r="D202" s="662" t="s">
        <v>2866</v>
      </c>
      <c r="E202" s="661" t="s">
        <v>4977</v>
      </c>
      <c r="F202" s="662" t="s">
        <v>4978</v>
      </c>
      <c r="G202" s="661" t="s">
        <v>3619</v>
      </c>
      <c r="H202" s="661" t="s">
        <v>3620</v>
      </c>
      <c r="I202" s="663">
        <v>2.8479999999999999</v>
      </c>
      <c r="J202" s="663">
        <v>50</v>
      </c>
      <c r="K202" s="664">
        <v>142.4</v>
      </c>
    </row>
    <row r="203" spans="1:11" ht="14.4" customHeight="1" x14ac:dyDescent="0.3">
      <c r="A203" s="659" t="s">
        <v>561</v>
      </c>
      <c r="B203" s="660" t="s">
        <v>562</v>
      </c>
      <c r="C203" s="661" t="s">
        <v>575</v>
      </c>
      <c r="D203" s="662" t="s">
        <v>2866</v>
      </c>
      <c r="E203" s="661" t="s">
        <v>4977</v>
      </c>
      <c r="F203" s="662" t="s">
        <v>4978</v>
      </c>
      <c r="G203" s="661" t="s">
        <v>3504</v>
      </c>
      <c r="H203" s="661" t="s">
        <v>3505</v>
      </c>
      <c r="I203" s="663">
        <v>2.12</v>
      </c>
      <c r="J203" s="663">
        <v>30</v>
      </c>
      <c r="K203" s="664">
        <v>63.6</v>
      </c>
    </row>
    <row r="204" spans="1:11" ht="14.4" customHeight="1" x14ac:dyDescent="0.3">
      <c r="A204" s="659" t="s">
        <v>561</v>
      </c>
      <c r="B204" s="660" t="s">
        <v>562</v>
      </c>
      <c r="C204" s="661" t="s">
        <v>575</v>
      </c>
      <c r="D204" s="662" t="s">
        <v>2866</v>
      </c>
      <c r="E204" s="661" t="s">
        <v>4977</v>
      </c>
      <c r="F204" s="662" t="s">
        <v>4978</v>
      </c>
      <c r="G204" s="661" t="s">
        <v>3662</v>
      </c>
      <c r="H204" s="661" t="s">
        <v>3663</v>
      </c>
      <c r="I204" s="663">
        <v>3.145</v>
      </c>
      <c r="J204" s="663">
        <v>6</v>
      </c>
      <c r="K204" s="664">
        <v>18.869999999999997</v>
      </c>
    </row>
    <row r="205" spans="1:11" ht="14.4" customHeight="1" x14ac:dyDescent="0.3">
      <c r="A205" s="659" t="s">
        <v>561</v>
      </c>
      <c r="B205" s="660" t="s">
        <v>562</v>
      </c>
      <c r="C205" s="661" t="s">
        <v>575</v>
      </c>
      <c r="D205" s="662" t="s">
        <v>2866</v>
      </c>
      <c r="E205" s="661" t="s">
        <v>4977</v>
      </c>
      <c r="F205" s="662" t="s">
        <v>4978</v>
      </c>
      <c r="G205" s="661" t="s">
        <v>3510</v>
      </c>
      <c r="H205" s="661" t="s">
        <v>3511</v>
      </c>
      <c r="I205" s="663">
        <v>176.63</v>
      </c>
      <c r="J205" s="663">
        <v>5</v>
      </c>
      <c r="K205" s="664">
        <v>883.15</v>
      </c>
    </row>
    <row r="206" spans="1:11" ht="14.4" customHeight="1" x14ac:dyDescent="0.3">
      <c r="A206" s="659" t="s">
        <v>561</v>
      </c>
      <c r="B206" s="660" t="s">
        <v>562</v>
      </c>
      <c r="C206" s="661" t="s">
        <v>575</v>
      </c>
      <c r="D206" s="662" t="s">
        <v>2866</v>
      </c>
      <c r="E206" s="661" t="s">
        <v>4977</v>
      </c>
      <c r="F206" s="662" t="s">
        <v>4978</v>
      </c>
      <c r="G206" s="661" t="s">
        <v>3520</v>
      </c>
      <c r="H206" s="661" t="s">
        <v>3521</v>
      </c>
      <c r="I206" s="663">
        <v>12.105</v>
      </c>
      <c r="J206" s="663">
        <v>13</v>
      </c>
      <c r="K206" s="664">
        <v>157.39999999999998</v>
      </c>
    </row>
    <row r="207" spans="1:11" ht="14.4" customHeight="1" x14ac:dyDescent="0.3">
      <c r="A207" s="659" t="s">
        <v>561</v>
      </c>
      <c r="B207" s="660" t="s">
        <v>562</v>
      </c>
      <c r="C207" s="661" t="s">
        <v>575</v>
      </c>
      <c r="D207" s="662" t="s">
        <v>2866</v>
      </c>
      <c r="E207" s="661" t="s">
        <v>4977</v>
      </c>
      <c r="F207" s="662" t="s">
        <v>4978</v>
      </c>
      <c r="G207" s="661" t="s">
        <v>3522</v>
      </c>
      <c r="H207" s="661" t="s">
        <v>3523</v>
      </c>
      <c r="I207" s="663">
        <v>2.85</v>
      </c>
      <c r="J207" s="663">
        <v>20</v>
      </c>
      <c r="K207" s="664">
        <v>57</v>
      </c>
    </row>
    <row r="208" spans="1:11" ht="14.4" customHeight="1" x14ac:dyDescent="0.3">
      <c r="A208" s="659" t="s">
        <v>561</v>
      </c>
      <c r="B208" s="660" t="s">
        <v>562</v>
      </c>
      <c r="C208" s="661" t="s">
        <v>575</v>
      </c>
      <c r="D208" s="662" t="s">
        <v>2866</v>
      </c>
      <c r="E208" s="661" t="s">
        <v>4977</v>
      </c>
      <c r="F208" s="662" t="s">
        <v>4978</v>
      </c>
      <c r="G208" s="661" t="s">
        <v>3522</v>
      </c>
      <c r="H208" s="661" t="s">
        <v>3524</v>
      </c>
      <c r="I208" s="663">
        <v>2.6566666666666663</v>
      </c>
      <c r="J208" s="663">
        <v>150</v>
      </c>
      <c r="K208" s="664">
        <v>398.5</v>
      </c>
    </row>
    <row r="209" spans="1:11" ht="14.4" customHeight="1" x14ac:dyDescent="0.3">
      <c r="A209" s="659" t="s">
        <v>561</v>
      </c>
      <c r="B209" s="660" t="s">
        <v>562</v>
      </c>
      <c r="C209" s="661" t="s">
        <v>575</v>
      </c>
      <c r="D209" s="662" t="s">
        <v>2866</v>
      </c>
      <c r="E209" s="661" t="s">
        <v>4983</v>
      </c>
      <c r="F209" s="662" t="s">
        <v>4984</v>
      </c>
      <c r="G209" s="661" t="s">
        <v>3561</v>
      </c>
      <c r="H209" s="661" t="s">
        <v>3562</v>
      </c>
      <c r="I209" s="663">
        <v>0.31</v>
      </c>
      <c r="J209" s="663">
        <v>100</v>
      </c>
      <c r="K209" s="664">
        <v>31</v>
      </c>
    </row>
    <row r="210" spans="1:11" ht="14.4" customHeight="1" x14ac:dyDescent="0.3">
      <c r="A210" s="659" t="s">
        <v>561</v>
      </c>
      <c r="B210" s="660" t="s">
        <v>562</v>
      </c>
      <c r="C210" s="661" t="s">
        <v>575</v>
      </c>
      <c r="D210" s="662" t="s">
        <v>2866</v>
      </c>
      <c r="E210" s="661" t="s">
        <v>4983</v>
      </c>
      <c r="F210" s="662" t="s">
        <v>4984</v>
      </c>
      <c r="G210" s="661" t="s">
        <v>3564</v>
      </c>
      <c r="H210" s="661" t="s">
        <v>3565</v>
      </c>
      <c r="I210" s="663">
        <v>0.31</v>
      </c>
      <c r="J210" s="663">
        <v>100</v>
      </c>
      <c r="K210" s="664">
        <v>31</v>
      </c>
    </row>
    <row r="211" spans="1:11" ht="14.4" customHeight="1" x14ac:dyDescent="0.3">
      <c r="A211" s="659" t="s">
        <v>561</v>
      </c>
      <c r="B211" s="660" t="s">
        <v>562</v>
      </c>
      <c r="C211" s="661" t="s">
        <v>575</v>
      </c>
      <c r="D211" s="662" t="s">
        <v>2866</v>
      </c>
      <c r="E211" s="661" t="s">
        <v>4983</v>
      </c>
      <c r="F211" s="662" t="s">
        <v>4984</v>
      </c>
      <c r="G211" s="661" t="s">
        <v>3571</v>
      </c>
      <c r="H211" s="661" t="s">
        <v>3572</v>
      </c>
      <c r="I211" s="663">
        <v>1.7566666666666666</v>
      </c>
      <c r="J211" s="663">
        <v>70</v>
      </c>
      <c r="K211" s="664">
        <v>123</v>
      </c>
    </row>
    <row r="212" spans="1:11" ht="14.4" customHeight="1" x14ac:dyDescent="0.3">
      <c r="A212" s="659" t="s">
        <v>561</v>
      </c>
      <c r="B212" s="660" t="s">
        <v>562</v>
      </c>
      <c r="C212" s="661" t="s">
        <v>575</v>
      </c>
      <c r="D212" s="662" t="s">
        <v>2866</v>
      </c>
      <c r="E212" s="661" t="s">
        <v>4985</v>
      </c>
      <c r="F212" s="662" t="s">
        <v>4986</v>
      </c>
      <c r="G212" s="661" t="s">
        <v>3575</v>
      </c>
      <c r="H212" s="661" t="s">
        <v>3576</v>
      </c>
      <c r="I212" s="663">
        <v>11.01</v>
      </c>
      <c r="J212" s="663">
        <v>150</v>
      </c>
      <c r="K212" s="664">
        <v>1651.5</v>
      </c>
    </row>
    <row r="213" spans="1:11" ht="14.4" customHeight="1" x14ac:dyDescent="0.3">
      <c r="A213" s="659" t="s">
        <v>561</v>
      </c>
      <c r="B213" s="660" t="s">
        <v>562</v>
      </c>
      <c r="C213" s="661" t="s">
        <v>575</v>
      </c>
      <c r="D213" s="662" t="s">
        <v>2866</v>
      </c>
      <c r="E213" s="661" t="s">
        <v>4985</v>
      </c>
      <c r="F213" s="662" t="s">
        <v>4986</v>
      </c>
      <c r="G213" s="661" t="s">
        <v>3581</v>
      </c>
      <c r="H213" s="661" t="s">
        <v>3583</v>
      </c>
      <c r="I213" s="663">
        <v>0.71</v>
      </c>
      <c r="J213" s="663">
        <v>1800</v>
      </c>
      <c r="K213" s="664">
        <v>1278</v>
      </c>
    </row>
    <row r="214" spans="1:11" ht="14.4" customHeight="1" x14ac:dyDescent="0.3">
      <c r="A214" s="659" t="s">
        <v>561</v>
      </c>
      <c r="B214" s="660" t="s">
        <v>562</v>
      </c>
      <c r="C214" s="661" t="s">
        <v>575</v>
      </c>
      <c r="D214" s="662" t="s">
        <v>2866</v>
      </c>
      <c r="E214" s="661" t="s">
        <v>4987</v>
      </c>
      <c r="F214" s="662" t="s">
        <v>4988</v>
      </c>
      <c r="G214" s="661" t="s">
        <v>3490</v>
      </c>
      <c r="H214" s="661" t="s">
        <v>3491</v>
      </c>
      <c r="I214" s="663">
        <v>13.92</v>
      </c>
      <c r="J214" s="663">
        <v>10</v>
      </c>
      <c r="K214" s="664">
        <v>139.19999999999999</v>
      </c>
    </row>
    <row r="215" spans="1:11" ht="14.4" customHeight="1" x14ac:dyDescent="0.3">
      <c r="A215" s="659" t="s">
        <v>561</v>
      </c>
      <c r="B215" s="660" t="s">
        <v>562</v>
      </c>
      <c r="C215" s="661" t="s">
        <v>578</v>
      </c>
      <c r="D215" s="662" t="s">
        <v>2867</v>
      </c>
      <c r="E215" s="661" t="s">
        <v>4975</v>
      </c>
      <c r="F215" s="662" t="s">
        <v>4976</v>
      </c>
      <c r="G215" s="661" t="s">
        <v>3428</v>
      </c>
      <c r="H215" s="661" t="s">
        <v>3429</v>
      </c>
      <c r="I215" s="663">
        <v>166.779</v>
      </c>
      <c r="J215" s="663">
        <v>42</v>
      </c>
      <c r="K215" s="664">
        <v>7004.4299999999994</v>
      </c>
    </row>
    <row r="216" spans="1:11" ht="14.4" customHeight="1" x14ac:dyDescent="0.3">
      <c r="A216" s="659" t="s">
        <v>561</v>
      </c>
      <c r="B216" s="660" t="s">
        <v>562</v>
      </c>
      <c r="C216" s="661" t="s">
        <v>578</v>
      </c>
      <c r="D216" s="662" t="s">
        <v>2867</v>
      </c>
      <c r="E216" s="661" t="s">
        <v>4975</v>
      </c>
      <c r="F216" s="662" t="s">
        <v>4976</v>
      </c>
      <c r="G216" s="661" t="s">
        <v>3664</v>
      </c>
      <c r="H216" s="661" t="s">
        <v>3665</v>
      </c>
      <c r="I216" s="663">
        <v>9.2944444444444443</v>
      </c>
      <c r="J216" s="663">
        <v>700</v>
      </c>
      <c r="K216" s="664">
        <v>6505.46</v>
      </c>
    </row>
    <row r="217" spans="1:11" ht="14.4" customHeight="1" x14ac:dyDescent="0.3">
      <c r="A217" s="659" t="s">
        <v>561</v>
      </c>
      <c r="B217" s="660" t="s">
        <v>562</v>
      </c>
      <c r="C217" s="661" t="s">
        <v>578</v>
      </c>
      <c r="D217" s="662" t="s">
        <v>2867</v>
      </c>
      <c r="E217" s="661" t="s">
        <v>4975</v>
      </c>
      <c r="F217" s="662" t="s">
        <v>4976</v>
      </c>
      <c r="G217" s="661" t="s">
        <v>3432</v>
      </c>
      <c r="H217" s="661" t="s">
        <v>3433</v>
      </c>
      <c r="I217" s="663">
        <v>12.078333333333335</v>
      </c>
      <c r="J217" s="663">
        <v>800</v>
      </c>
      <c r="K217" s="664">
        <v>9662.4000000000015</v>
      </c>
    </row>
    <row r="218" spans="1:11" ht="14.4" customHeight="1" x14ac:dyDescent="0.3">
      <c r="A218" s="659" t="s">
        <v>561</v>
      </c>
      <c r="B218" s="660" t="s">
        <v>562</v>
      </c>
      <c r="C218" s="661" t="s">
        <v>578</v>
      </c>
      <c r="D218" s="662" t="s">
        <v>2867</v>
      </c>
      <c r="E218" s="661" t="s">
        <v>4975</v>
      </c>
      <c r="F218" s="662" t="s">
        <v>4976</v>
      </c>
      <c r="G218" s="661" t="s">
        <v>3434</v>
      </c>
      <c r="H218" s="661" t="s">
        <v>3435</v>
      </c>
      <c r="I218" s="663">
        <v>14.210000000000006</v>
      </c>
      <c r="J218" s="663">
        <v>650</v>
      </c>
      <c r="K218" s="664">
        <v>9236.5000000000018</v>
      </c>
    </row>
    <row r="219" spans="1:11" ht="14.4" customHeight="1" x14ac:dyDescent="0.3">
      <c r="A219" s="659" t="s">
        <v>561</v>
      </c>
      <c r="B219" s="660" t="s">
        <v>562</v>
      </c>
      <c r="C219" s="661" t="s">
        <v>578</v>
      </c>
      <c r="D219" s="662" t="s">
        <v>2867</v>
      </c>
      <c r="E219" s="661" t="s">
        <v>4975</v>
      </c>
      <c r="F219" s="662" t="s">
        <v>4976</v>
      </c>
      <c r="G219" s="661" t="s">
        <v>3587</v>
      </c>
      <c r="H219" s="661" t="s">
        <v>3588</v>
      </c>
      <c r="I219" s="663">
        <v>2.9571428571428569</v>
      </c>
      <c r="J219" s="663">
        <v>750</v>
      </c>
      <c r="K219" s="664">
        <v>2218.5</v>
      </c>
    </row>
    <row r="220" spans="1:11" ht="14.4" customHeight="1" x14ac:dyDescent="0.3">
      <c r="A220" s="659" t="s">
        <v>561</v>
      </c>
      <c r="B220" s="660" t="s">
        <v>562</v>
      </c>
      <c r="C220" s="661" t="s">
        <v>578</v>
      </c>
      <c r="D220" s="662" t="s">
        <v>2867</v>
      </c>
      <c r="E220" s="661" t="s">
        <v>4975</v>
      </c>
      <c r="F220" s="662" t="s">
        <v>4976</v>
      </c>
      <c r="G220" s="661" t="s">
        <v>3666</v>
      </c>
      <c r="H220" s="661" t="s">
        <v>3667</v>
      </c>
      <c r="I220" s="663">
        <v>0.40111111111111108</v>
      </c>
      <c r="J220" s="663">
        <v>54000</v>
      </c>
      <c r="K220" s="664">
        <v>21660</v>
      </c>
    </row>
    <row r="221" spans="1:11" ht="14.4" customHeight="1" x14ac:dyDescent="0.3">
      <c r="A221" s="659" t="s">
        <v>561</v>
      </c>
      <c r="B221" s="660" t="s">
        <v>562</v>
      </c>
      <c r="C221" s="661" t="s">
        <v>578</v>
      </c>
      <c r="D221" s="662" t="s">
        <v>2867</v>
      </c>
      <c r="E221" s="661" t="s">
        <v>4975</v>
      </c>
      <c r="F221" s="662" t="s">
        <v>4976</v>
      </c>
      <c r="G221" s="661" t="s">
        <v>3438</v>
      </c>
      <c r="H221" s="661" t="s">
        <v>3439</v>
      </c>
      <c r="I221" s="663">
        <v>27.480000000000004</v>
      </c>
      <c r="J221" s="663">
        <v>576</v>
      </c>
      <c r="K221" s="664">
        <v>15828.48</v>
      </c>
    </row>
    <row r="222" spans="1:11" ht="14.4" customHeight="1" x14ac:dyDescent="0.3">
      <c r="A222" s="659" t="s">
        <v>561</v>
      </c>
      <c r="B222" s="660" t="s">
        <v>562</v>
      </c>
      <c r="C222" s="661" t="s">
        <v>578</v>
      </c>
      <c r="D222" s="662" t="s">
        <v>2867</v>
      </c>
      <c r="E222" s="661" t="s">
        <v>4975</v>
      </c>
      <c r="F222" s="662" t="s">
        <v>4976</v>
      </c>
      <c r="G222" s="661" t="s">
        <v>3440</v>
      </c>
      <c r="H222" s="661" t="s">
        <v>3441</v>
      </c>
      <c r="I222" s="663">
        <v>6.0370000000000017</v>
      </c>
      <c r="J222" s="663">
        <v>2149</v>
      </c>
      <c r="K222" s="664">
        <v>12899.42</v>
      </c>
    </row>
    <row r="223" spans="1:11" ht="14.4" customHeight="1" x14ac:dyDescent="0.3">
      <c r="A223" s="659" t="s">
        <v>561</v>
      </c>
      <c r="B223" s="660" t="s">
        <v>562</v>
      </c>
      <c r="C223" s="661" t="s">
        <v>578</v>
      </c>
      <c r="D223" s="662" t="s">
        <v>2867</v>
      </c>
      <c r="E223" s="661" t="s">
        <v>4975</v>
      </c>
      <c r="F223" s="662" t="s">
        <v>4976</v>
      </c>
      <c r="G223" s="661" t="s">
        <v>3668</v>
      </c>
      <c r="H223" s="661" t="s">
        <v>3669</v>
      </c>
      <c r="I223" s="663">
        <v>129.26</v>
      </c>
      <c r="J223" s="663">
        <v>55</v>
      </c>
      <c r="K223" s="664">
        <v>7109.3000000000011</v>
      </c>
    </row>
    <row r="224" spans="1:11" ht="14.4" customHeight="1" x14ac:dyDescent="0.3">
      <c r="A224" s="659" t="s">
        <v>561</v>
      </c>
      <c r="B224" s="660" t="s">
        <v>562</v>
      </c>
      <c r="C224" s="661" t="s">
        <v>578</v>
      </c>
      <c r="D224" s="662" t="s">
        <v>2867</v>
      </c>
      <c r="E224" s="661" t="s">
        <v>4975</v>
      </c>
      <c r="F224" s="662" t="s">
        <v>4976</v>
      </c>
      <c r="G224" s="661" t="s">
        <v>3670</v>
      </c>
      <c r="H224" s="661" t="s">
        <v>3671</v>
      </c>
      <c r="I224" s="663">
        <v>6.6533333333333333</v>
      </c>
      <c r="J224" s="663">
        <v>200</v>
      </c>
      <c r="K224" s="664">
        <v>1325.6399999999999</v>
      </c>
    </row>
    <row r="225" spans="1:11" ht="14.4" customHeight="1" x14ac:dyDescent="0.3">
      <c r="A225" s="659" t="s">
        <v>561</v>
      </c>
      <c r="B225" s="660" t="s">
        <v>562</v>
      </c>
      <c r="C225" s="661" t="s">
        <v>578</v>
      </c>
      <c r="D225" s="662" t="s">
        <v>2867</v>
      </c>
      <c r="E225" s="661" t="s">
        <v>4975</v>
      </c>
      <c r="F225" s="662" t="s">
        <v>4976</v>
      </c>
      <c r="G225" s="661" t="s">
        <v>3672</v>
      </c>
      <c r="H225" s="661" t="s">
        <v>3673</v>
      </c>
      <c r="I225" s="663">
        <v>12.893333333333333</v>
      </c>
      <c r="J225" s="663">
        <v>70</v>
      </c>
      <c r="K225" s="664">
        <v>887.34</v>
      </c>
    </row>
    <row r="226" spans="1:11" ht="14.4" customHeight="1" x14ac:dyDescent="0.3">
      <c r="A226" s="659" t="s">
        <v>561</v>
      </c>
      <c r="B226" s="660" t="s">
        <v>562</v>
      </c>
      <c r="C226" s="661" t="s">
        <v>578</v>
      </c>
      <c r="D226" s="662" t="s">
        <v>2867</v>
      </c>
      <c r="E226" s="661" t="s">
        <v>4975</v>
      </c>
      <c r="F226" s="662" t="s">
        <v>4976</v>
      </c>
      <c r="G226" s="661" t="s">
        <v>3674</v>
      </c>
      <c r="H226" s="661" t="s">
        <v>3675</v>
      </c>
      <c r="I226" s="663">
        <v>233.79</v>
      </c>
      <c r="J226" s="663">
        <v>20</v>
      </c>
      <c r="K226" s="664">
        <v>4675.8</v>
      </c>
    </row>
    <row r="227" spans="1:11" ht="14.4" customHeight="1" x14ac:dyDescent="0.3">
      <c r="A227" s="659" t="s">
        <v>561</v>
      </c>
      <c r="B227" s="660" t="s">
        <v>562</v>
      </c>
      <c r="C227" s="661" t="s">
        <v>578</v>
      </c>
      <c r="D227" s="662" t="s">
        <v>2867</v>
      </c>
      <c r="E227" s="661" t="s">
        <v>4975</v>
      </c>
      <c r="F227" s="662" t="s">
        <v>4976</v>
      </c>
      <c r="G227" s="661" t="s">
        <v>3676</v>
      </c>
      <c r="H227" s="661" t="s">
        <v>3677</v>
      </c>
      <c r="I227" s="663">
        <v>61.212499999999999</v>
      </c>
      <c r="J227" s="663">
        <v>7</v>
      </c>
      <c r="K227" s="664">
        <v>428.49</v>
      </c>
    </row>
    <row r="228" spans="1:11" ht="14.4" customHeight="1" x14ac:dyDescent="0.3">
      <c r="A228" s="659" t="s">
        <v>561</v>
      </c>
      <c r="B228" s="660" t="s">
        <v>562</v>
      </c>
      <c r="C228" s="661" t="s">
        <v>578</v>
      </c>
      <c r="D228" s="662" t="s">
        <v>2867</v>
      </c>
      <c r="E228" s="661" t="s">
        <v>4975</v>
      </c>
      <c r="F228" s="662" t="s">
        <v>4976</v>
      </c>
      <c r="G228" s="661" t="s">
        <v>3678</v>
      </c>
      <c r="H228" s="661" t="s">
        <v>3679</v>
      </c>
      <c r="I228" s="663">
        <v>25.555</v>
      </c>
      <c r="J228" s="663">
        <v>48</v>
      </c>
      <c r="K228" s="664">
        <v>1226.7</v>
      </c>
    </row>
    <row r="229" spans="1:11" ht="14.4" customHeight="1" x14ac:dyDescent="0.3">
      <c r="A229" s="659" t="s">
        <v>561</v>
      </c>
      <c r="B229" s="660" t="s">
        <v>562</v>
      </c>
      <c r="C229" s="661" t="s">
        <v>578</v>
      </c>
      <c r="D229" s="662" t="s">
        <v>2867</v>
      </c>
      <c r="E229" s="661" t="s">
        <v>4975</v>
      </c>
      <c r="F229" s="662" t="s">
        <v>4976</v>
      </c>
      <c r="G229" s="661" t="s">
        <v>3589</v>
      </c>
      <c r="H229" s="661" t="s">
        <v>3590</v>
      </c>
      <c r="I229" s="663">
        <v>30.175000000000004</v>
      </c>
      <c r="J229" s="663">
        <v>420</v>
      </c>
      <c r="K229" s="664">
        <v>12672.8</v>
      </c>
    </row>
    <row r="230" spans="1:11" ht="14.4" customHeight="1" x14ac:dyDescent="0.3">
      <c r="A230" s="659" t="s">
        <v>561</v>
      </c>
      <c r="B230" s="660" t="s">
        <v>562</v>
      </c>
      <c r="C230" s="661" t="s">
        <v>578</v>
      </c>
      <c r="D230" s="662" t="s">
        <v>2867</v>
      </c>
      <c r="E230" s="661" t="s">
        <v>4975</v>
      </c>
      <c r="F230" s="662" t="s">
        <v>4976</v>
      </c>
      <c r="G230" s="661" t="s">
        <v>3442</v>
      </c>
      <c r="H230" s="661" t="s">
        <v>3443</v>
      </c>
      <c r="I230" s="663">
        <v>1.3799999999999994</v>
      </c>
      <c r="J230" s="663">
        <v>1910</v>
      </c>
      <c r="K230" s="664">
        <v>2635.8</v>
      </c>
    </row>
    <row r="231" spans="1:11" ht="14.4" customHeight="1" x14ac:dyDescent="0.3">
      <c r="A231" s="659" t="s">
        <v>561</v>
      </c>
      <c r="B231" s="660" t="s">
        <v>562</v>
      </c>
      <c r="C231" s="661" t="s">
        <v>578</v>
      </c>
      <c r="D231" s="662" t="s">
        <v>2867</v>
      </c>
      <c r="E231" s="661" t="s">
        <v>4975</v>
      </c>
      <c r="F231" s="662" t="s">
        <v>4976</v>
      </c>
      <c r="G231" s="661" t="s">
        <v>3680</v>
      </c>
      <c r="H231" s="661" t="s">
        <v>3681</v>
      </c>
      <c r="I231" s="663">
        <v>3.9430769230769225</v>
      </c>
      <c r="J231" s="663">
        <v>8000</v>
      </c>
      <c r="K231" s="664">
        <v>31557.749999999996</v>
      </c>
    </row>
    <row r="232" spans="1:11" ht="14.4" customHeight="1" x14ac:dyDescent="0.3">
      <c r="A232" s="659" t="s">
        <v>561</v>
      </c>
      <c r="B232" s="660" t="s">
        <v>562</v>
      </c>
      <c r="C232" s="661" t="s">
        <v>578</v>
      </c>
      <c r="D232" s="662" t="s">
        <v>2867</v>
      </c>
      <c r="E232" s="661" t="s">
        <v>4975</v>
      </c>
      <c r="F232" s="662" t="s">
        <v>4976</v>
      </c>
      <c r="G232" s="661" t="s">
        <v>3448</v>
      </c>
      <c r="H232" s="661" t="s">
        <v>3449</v>
      </c>
      <c r="I232" s="663">
        <v>0.44000000000000017</v>
      </c>
      <c r="J232" s="663">
        <v>92000</v>
      </c>
      <c r="K232" s="664">
        <v>40479.800000000003</v>
      </c>
    </row>
    <row r="233" spans="1:11" ht="14.4" customHeight="1" x14ac:dyDescent="0.3">
      <c r="A233" s="659" t="s">
        <v>561</v>
      </c>
      <c r="B233" s="660" t="s">
        <v>562</v>
      </c>
      <c r="C233" s="661" t="s">
        <v>578</v>
      </c>
      <c r="D233" s="662" t="s">
        <v>2867</v>
      </c>
      <c r="E233" s="661" t="s">
        <v>4975</v>
      </c>
      <c r="F233" s="662" t="s">
        <v>4976</v>
      </c>
      <c r="G233" s="661" t="s">
        <v>3450</v>
      </c>
      <c r="H233" s="661" t="s">
        <v>3451</v>
      </c>
      <c r="I233" s="663">
        <v>8.58</v>
      </c>
      <c r="J233" s="663">
        <v>900</v>
      </c>
      <c r="K233" s="664">
        <v>7722.0000000000009</v>
      </c>
    </row>
    <row r="234" spans="1:11" ht="14.4" customHeight="1" x14ac:dyDescent="0.3">
      <c r="A234" s="659" t="s">
        <v>561</v>
      </c>
      <c r="B234" s="660" t="s">
        <v>562</v>
      </c>
      <c r="C234" s="661" t="s">
        <v>578</v>
      </c>
      <c r="D234" s="662" t="s">
        <v>2867</v>
      </c>
      <c r="E234" s="661" t="s">
        <v>4975</v>
      </c>
      <c r="F234" s="662" t="s">
        <v>4976</v>
      </c>
      <c r="G234" s="661" t="s">
        <v>3454</v>
      </c>
      <c r="H234" s="661" t="s">
        <v>3455</v>
      </c>
      <c r="I234" s="663">
        <v>28.064999999999998</v>
      </c>
      <c r="J234" s="663">
        <v>18</v>
      </c>
      <c r="K234" s="664">
        <v>507.35</v>
      </c>
    </row>
    <row r="235" spans="1:11" ht="14.4" customHeight="1" x14ac:dyDescent="0.3">
      <c r="A235" s="659" t="s">
        <v>561</v>
      </c>
      <c r="B235" s="660" t="s">
        <v>562</v>
      </c>
      <c r="C235" s="661" t="s">
        <v>578</v>
      </c>
      <c r="D235" s="662" t="s">
        <v>2867</v>
      </c>
      <c r="E235" s="661" t="s">
        <v>4975</v>
      </c>
      <c r="F235" s="662" t="s">
        <v>4976</v>
      </c>
      <c r="G235" s="661" t="s">
        <v>3682</v>
      </c>
      <c r="H235" s="661" t="s">
        <v>3683</v>
      </c>
      <c r="I235" s="663">
        <v>9.9266666666666659</v>
      </c>
      <c r="J235" s="663">
        <v>150</v>
      </c>
      <c r="K235" s="664">
        <v>1489</v>
      </c>
    </row>
    <row r="236" spans="1:11" ht="14.4" customHeight="1" x14ac:dyDescent="0.3">
      <c r="A236" s="659" t="s">
        <v>561</v>
      </c>
      <c r="B236" s="660" t="s">
        <v>562</v>
      </c>
      <c r="C236" s="661" t="s">
        <v>578</v>
      </c>
      <c r="D236" s="662" t="s">
        <v>2867</v>
      </c>
      <c r="E236" s="661" t="s">
        <v>4975</v>
      </c>
      <c r="F236" s="662" t="s">
        <v>4976</v>
      </c>
      <c r="G236" s="661" t="s">
        <v>3456</v>
      </c>
      <c r="H236" s="661" t="s">
        <v>3457</v>
      </c>
      <c r="I236" s="663">
        <v>1.29</v>
      </c>
      <c r="J236" s="663">
        <v>3500</v>
      </c>
      <c r="K236" s="664">
        <v>4515</v>
      </c>
    </row>
    <row r="237" spans="1:11" ht="14.4" customHeight="1" x14ac:dyDescent="0.3">
      <c r="A237" s="659" t="s">
        <v>561</v>
      </c>
      <c r="B237" s="660" t="s">
        <v>562</v>
      </c>
      <c r="C237" s="661" t="s">
        <v>578</v>
      </c>
      <c r="D237" s="662" t="s">
        <v>2867</v>
      </c>
      <c r="E237" s="661" t="s">
        <v>4975</v>
      </c>
      <c r="F237" s="662" t="s">
        <v>4976</v>
      </c>
      <c r="G237" s="661" t="s">
        <v>3458</v>
      </c>
      <c r="H237" s="661" t="s">
        <v>3459</v>
      </c>
      <c r="I237" s="663">
        <v>1.17</v>
      </c>
      <c r="J237" s="663">
        <v>100</v>
      </c>
      <c r="K237" s="664">
        <v>117</v>
      </c>
    </row>
    <row r="238" spans="1:11" ht="14.4" customHeight="1" x14ac:dyDescent="0.3">
      <c r="A238" s="659" t="s">
        <v>561</v>
      </c>
      <c r="B238" s="660" t="s">
        <v>562</v>
      </c>
      <c r="C238" s="661" t="s">
        <v>578</v>
      </c>
      <c r="D238" s="662" t="s">
        <v>2867</v>
      </c>
      <c r="E238" s="661" t="s">
        <v>4975</v>
      </c>
      <c r="F238" s="662" t="s">
        <v>4976</v>
      </c>
      <c r="G238" s="661" t="s">
        <v>3684</v>
      </c>
      <c r="H238" s="661" t="s">
        <v>3685</v>
      </c>
      <c r="I238" s="663">
        <v>46</v>
      </c>
      <c r="J238" s="663">
        <v>7</v>
      </c>
      <c r="K238" s="664">
        <v>322</v>
      </c>
    </row>
    <row r="239" spans="1:11" ht="14.4" customHeight="1" x14ac:dyDescent="0.3">
      <c r="A239" s="659" t="s">
        <v>561</v>
      </c>
      <c r="B239" s="660" t="s">
        <v>562</v>
      </c>
      <c r="C239" s="661" t="s">
        <v>578</v>
      </c>
      <c r="D239" s="662" t="s">
        <v>2867</v>
      </c>
      <c r="E239" s="661" t="s">
        <v>4975</v>
      </c>
      <c r="F239" s="662" t="s">
        <v>4976</v>
      </c>
      <c r="G239" s="661" t="s">
        <v>3686</v>
      </c>
      <c r="H239" s="661" t="s">
        <v>3687</v>
      </c>
      <c r="I239" s="663">
        <v>98.38</v>
      </c>
      <c r="J239" s="663">
        <v>25</v>
      </c>
      <c r="K239" s="664">
        <v>2459.5</v>
      </c>
    </row>
    <row r="240" spans="1:11" ht="14.4" customHeight="1" x14ac:dyDescent="0.3">
      <c r="A240" s="659" t="s">
        <v>561</v>
      </c>
      <c r="B240" s="660" t="s">
        <v>562</v>
      </c>
      <c r="C240" s="661" t="s">
        <v>578</v>
      </c>
      <c r="D240" s="662" t="s">
        <v>2867</v>
      </c>
      <c r="E240" s="661" t="s">
        <v>4975</v>
      </c>
      <c r="F240" s="662" t="s">
        <v>4976</v>
      </c>
      <c r="G240" s="661" t="s">
        <v>3688</v>
      </c>
      <c r="H240" s="661" t="s">
        <v>3689</v>
      </c>
      <c r="I240" s="663">
        <v>11.08</v>
      </c>
      <c r="J240" s="663">
        <v>40</v>
      </c>
      <c r="K240" s="664">
        <v>443.2</v>
      </c>
    </row>
    <row r="241" spans="1:11" ht="14.4" customHeight="1" x14ac:dyDescent="0.3">
      <c r="A241" s="659" t="s">
        <v>561</v>
      </c>
      <c r="B241" s="660" t="s">
        <v>562</v>
      </c>
      <c r="C241" s="661" t="s">
        <v>578</v>
      </c>
      <c r="D241" s="662" t="s">
        <v>2867</v>
      </c>
      <c r="E241" s="661" t="s">
        <v>4975</v>
      </c>
      <c r="F241" s="662" t="s">
        <v>4976</v>
      </c>
      <c r="G241" s="661" t="s">
        <v>3690</v>
      </c>
      <c r="H241" s="661" t="s">
        <v>3691</v>
      </c>
      <c r="I241" s="663">
        <v>283.02</v>
      </c>
      <c r="J241" s="663">
        <v>10</v>
      </c>
      <c r="K241" s="664">
        <v>2830.15</v>
      </c>
    </row>
    <row r="242" spans="1:11" ht="14.4" customHeight="1" x14ac:dyDescent="0.3">
      <c r="A242" s="659" t="s">
        <v>561</v>
      </c>
      <c r="B242" s="660" t="s">
        <v>562</v>
      </c>
      <c r="C242" s="661" t="s">
        <v>578</v>
      </c>
      <c r="D242" s="662" t="s">
        <v>2867</v>
      </c>
      <c r="E242" s="661" t="s">
        <v>4975</v>
      </c>
      <c r="F242" s="662" t="s">
        <v>4976</v>
      </c>
      <c r="G242" s="661" t="s">
        <v>3595</v>
      </c>
      <c r="H242" s="661" t="s">
        <v>3596</v>
      </c>
      <c r="I242" s="663">
        <v>0.92666666666666675</v>
      </c>
      <c r="J242" s="663">
        <v>2500</v>
      </c>
      <c r="K242" s="664">
        <v>2315</v>
      </c>
    </row>
    <row r="243" spans="1:11" ht="14.4" customHeight="1" x14ac:dyDescent="0.3">
      <c r="A243" s="659" t="s">
        <v>561</v>
      </c>
      <c r="B243" s="660" t="s">
        <v>562</v>
      </c>
      <c r="C243" s="661" t="s">
        <v>578</v>
      </c>
      <c r="D243" s="662" t="s">
        <v>2867</v>
      </c>
      <c r="E243" s="661" t="s">
        <v>4975</v>
      </c>
      <c r="F243" s="662" t="s">
        <v>4976</v>
      </c>
      <c r="G243" s="661" t="s">
        <v>3597</v>
      </c>
      <c r="H243" s="661" t="s">
        <v>3598</v>
      </c>
      <c r="I243" s="663">
        <v>0.85499999999999998</v>
      </c>
      <c r="J243" s="663">
        <v>100</v>
      </c>
      <c r="K243" s="664">
        <v>85.5</v>
      </c>
    </row>
    <row r="244" spans="1:11" ht="14.4" customHeight="1" x14ac:dyDescent="0.3">
      <c r="A244" s="659" t="s">
        <v>561</v>
      </c>
      <c r="B244" s="660" t="s">
        <v>562</v>
      </c>
      <c r="C244" s="661" t="s">
        <v>578</v>
      </c>
      <c r="D244" s="662" t="s">
        <v>2867</v>
      </c>
      <c r="E244" s="661" t="s">
        <v>4975</v>
      </c>
      <c r="F244" s="662" t="s">
        <v>4976</v>
      </c>
      <c r="G244" s="661" t="s">
        <v>3597</v>
      </c>
      <c r="H244" s="661" t="s">
        <v>3599</v>
      </c>
      <c r="I244" s="663">
        <v>0.85333333333333317</v>
      </c>
      <c r="J244" s="663">
        <v>950</v>
      </c>
      <c r="K244" s="664">
        <v>810.5</v>
      </c>
    </row>
    <row r="245" spans="1:11" ht="14.4" customHeight="1" x14ac:dyDescent="0.3">
      <c r="A245" s="659" t="s">
        <v>561</v>
      </c>
      <c r="B245" s="660" t="s">
        <v>562</v>
      </c>
      <c r="C245" s="661" t="s">
        <v>578</v>
      </c>
      <c r="D245" s="662" t="s">
        <v>2867</v>
      </c>
      <c r="E245" s="661" t="s">
        <v>4975</v>
      </c>
      <c r="F245" s="662" t="s">
        <v>4976</v>
      </c>
      <c r="G245" s="661" t="s">
        <v>3462</v>
      </c>
      <c r="H245" s="661" t="s">
        <v>3463</v>
      </c>
      <c r="I245" s="663">
        <v>1.5187499999999998</v>
      </c>
      <c r="J245" s="663">
        <v>500</v>
      </c>
      <c r="K245" s="664">
        <v>759</v>
      </c>
    </row>
    <row r="246" spans="1:11" ht="14.4" customHeight="1" x14ac:dyDescent="0.3">
      <c r="A246" s="659" t="s">
        <v>561</v>
      </c>
      <c r="B246" s="660" t="s">
        <v>562</v>
      </c>
      <c r="C246" s="661" t="s">
        <v>578</v>
      </c>
      <c r="D246" s="662" t="s">
        <v>2867</v>
      </c>
      <c r="E246" s="661" t="s">
        <v>4975</v>
      </c>
      <c r="F246" s="662" t="s">
        <v>4976</v>
      </c>
      <c r="G246" s="661" t="s">
        <v>3464</v>
      </c>
      <c r="H246" s="661" t="s">
        <v>3465</v>
      </c>
      <c r="I246" s="663">
        <v>2.0640000000000001</v>
      </c>
      <c r="J246" s="663">
        <v>350</v>
      </c>
      <c r="K246" s="664">
        <v>722.5</v>
      </c>
    </row>
    <row r="247" spans="1:11" ht="14.4" customHeight="1" x14ac:dyDescent="0.3">
      <c r="A247" s="659" t="s">
        <v>561</v>
      </c>
      <c r="B247" s="660" t="s">
        <v>562</v>
      </c>
      <c r="C247" s="661" t="s">
        <v>578</v>
      </c>
      <c r="D247" s="662" t="s">
        <v>2867</v>
      </c>
      <c r="E247" s="661" t="s">
        <v>4975</v>
      </c>
      <c r="F247" s="662" t="s">
        <v>4976</v>
      </c>
      <c r="G247" s="661" t="s">
        <v>3466</v>
      </c>
      <c r="H247" s="661" t="s">
        <v>3467</v>
      </c>
      <c r="I247" s="663">
        <v>3.36</v>
      </c>
      <c r="J247" s="663">
        <v>100</v>
      </c>
      <c r="K247" s="664">
        <v>336</v>
      </c>
    </row>
    <row r="248" spans="1:11" ht="14.4" customHeight="1" x14ac:dyDescent="0.3">
      <c r="A248" s="659" t="s">
        <v>561</v>
      </c>
      <c r="B248" s="660" t="s">
        <v>562</v>
      </c>
      <c r="C248" s="661" t="s">
        <v>578</v>
      </c>
      <c r="D248" s="662" t="s">
        <v>2867</v>
      </c>
      <c r="E248" s="661" t="s">
        <v>4975</v>
      </c>
      <c r="F248" s="662" t="s">
        <v>4976</v>
      </c>
      <c r="G248" s="661" t="s">
        <v>3692</v>
      </c>
      <c r="H248" s="661" t="s">
        <v>3693</v>
      </c>
      <c r="I248" s="663">
        <v>5.875</v>
      </c>
      <c r="J248" s="663">
        <v>100</v>
      </c>
      <c r="K248" s="664">
        <v>587.5</v>
      </c>
    </row>
    <row r="249" spans="1:11" ht="14.4" customHeight="1" x14ac:dyDescent="0.3">
      <c r="A249" s="659" t="s">
        <v>561</v>
      </c>
      <c r="B249" s="660" t="s">
        <v>562</v>
      </c>
      <c r="C249" s="661" t="s">
        <v>578</v>
      </c>
      <c r="D249" s="662" t="s">
        <v>2867</v>
      </c>
      <c r="E249" s="661" t="s">
        <v>4975</v>
      </c>
      <c r="F249" s="662" t="s">
        <v>4976</v>
      </c>
      <c r="G249" s="661" t="s">
        <v>3694</v>
      </c>
      <c r="H249" s="661" t="s">
        <v>3695</v>
      </c>
      <c r="I249" s="663">
        <v>1318.25</v>
      </c>
      <c r="J249" s="663">
        <v>2</v>
      </c>
      <c r="K249" s="664">
        <v>2636.5</v>
      </c>
    </row>
    <row r="250" spans="1:11" ht="14.4" customHeight="1" x14ac:dyDescent="0.3">
      <c r="A250" s="659" t="s">
        <v>561</v>
      </c>
      <c r="B250" s="660" t="s">
        <v>562</v>
      </c>
      <c r="C250" s="661" t="s">
        <v>578</v>
      </c>
      <c r="D250" s="662" t="s">
        <v>2867</v>
      </c>
      <c r="E250" s="661" t="s">
        <v>4975</v>
      </c>
      <c r="F250" s="662" t="s">
        <v>4976</v>
      </c>
      <c r="G250" s="661" t="s">
        <v>3696</v>
      </c>
      <c r="H250" s="661" t="s">
        <v>3697</v>
      </c>
      <c r="I250" s="663">
        <v>69.05</v>
      </c>
      <c r="J250" s="663">
        <v>10</v>
      </c>
      <c r="K250" s="664">
        <v>690.52</v>
      </c>
    </row>
    <row r="251" spans="1:11" ht="14.4" customHeight="1" x14ac:dyDescent="0.3">
      <c r="A251" s="659" t="s">
        <v>561</v>
      </c>
      <c r="B251" s="660" t="s">
        <v>562</v>
      </c>
      <c r="C251" s="661" t="s">
        <v>578</v>
      </c>
      <c r="D251" s="662" t="s">
        <v>2867</v>
      </c>
      <c r="E251" s="661" t="s">
        <v>4975</v>
      </c>
      <c r="F251" s="662" t="s">
        <v>4976</v>
      </c>
      <c r="G251" s="661" t="s">
        <v>3698</v>
      </c>
      <c r="H251" s="661" t="s">
        <v>3699</v>
      </c>
      <c r="I251" s="663">
        <v>47.53</v>
      </c>
      <c r="J251" s="663">
        <v>3</v>
      </c>
      <c r="K251" s="664">
        <v>142.6</v>
      </c>
    </row>
    <row r="252" spans="1:11" ht="14.4" customHeight="1" x14ac:dyDescent="0.3">
      <c r="A252" s="659" t="s">
        <v>561</v>
      </c>
      <c r="B252" s="660" t="s">
        <v>562</v>
      </c>
      <c r="C252" s="661" t="s">
        <v>578</v>
      </c>
      <c r="D252" s="662" t="s">
        <v>2867</v>
      </c>
      <c r="E252" s="661" t="s">
        <v>4975</v>
      </c>
      <c r="F252" s="662" t="s">
        <v>4976</v>
      </c>
      <c r="G252" s="661" t="s">
        <v>3470</v>
      </c>
      <c r="H252" s="661" t="s">
        <v>3471</v>
      </c>
      <c r="I252" s="663">
        <v>96.188571428571422</v>
      </c>
      <c r="J252" s="663">
        <v>12</v>
      </c>
      <c r="K252" s="664">
        <v>1154.25</v>
      </c>
    </row>
    <row r="253" spans="1:11" ht="14.4" customHeight="1" x14ac:dyDescent="0.3">
      <c r="A253" s="659" t="s">
        <v>561</v>
      </c>
      <c r="B253" s="660" t="s">
        <v>562</v>
      </c>
      <c r="C253" s="661" t="s">
        <v>578</v>
      </c>
      <c r="D253" s="662" t="s">
        <v>2867</v>
      </c>
      <c r="E253" s="661" t="s">
        <v>4975</v>
      </c>
      <c r="F253" s="662" t="s">
        <v>4976</v>
      </c>
      <c r="G253" s="661" t="s">
        <v>3700</v>
      </c>
      <c r="H253" s="661" t="s">
        <v>3701</v>
      </c>
      <c r="I253" s="663">
        <v>186.23555555555558</v>
      </c>
      <c r="J253" s="663">
        <v>225</v>
      </c>
      <c r="K253" s="664">
        <v>41902.46</v>
      </c>
    </row>
    <row r="254" spans="1:11" ht="14.4" customHeight="1" x14ac:dyDescent="0.3">
      <c r="A254" s="659" t="s">
        <v>561</v>
      </c>
      <c r="B254" s="660" t="s">
        <v>562</v>
      </c>
      <c r="C254" s="661" t="s">
        <v>578</v>
      </c>
      <c r="D254" s="662" t="s">
        <v>2867</v>
      </c>
      <c r="E254" s="661" t="s">
        <v>4975</v>
      </c>
      <c r="F254" s="662" t="s">
        <v>4976</v>
      </c>
      <c r="G254" s="661" t="s">
        <v>3702</v>
      </c>
      <c r="H254" s="661" t="s">
        <v>3703</v>
      </c>
      <c r="I254" s="663">
        <v>11.995000000000001</v>
      </c>
      <c r="J254" s="663">
        <v>400</v>
      </c>
      <c r="K254" s="664">
        <v>4798.95</v>
      </c>
    </row>
    <row r="255" spans="1:11" ht="14.4" customHeight="1" x14ac:dyDescent="0.3">
      <c r="A255" s="659" t="s">
        <v>561</v>
      </c>
      <c r="B255" s="660" t="s">
        <v>562</v>
      </c>
      <c r="C255" s="661" t="s">
        <v>578</v>
      </c>
      <c r="D255" s="662" t="s">
        <v>2867</v>
      </c>
      <c r="E255" s="661" t="s">
        <v>4975</v>
      </c>
      <c r="F255" s="662" t="s">
        <v>4976</v>
      </c>
      <c r="G255" s="661" t="s">
        <v>3602</v>
      </c>
      <c r="H255" s="661" t="s">
        <v>3603</v>
      </c>
      <c r="I255" s="663">
        <v>13.04</v>
      </c>
      <c r="J255" s="663">
        <v>70</v>
      </c>
      <c r="K255" s="664">
        <v>912.8599999999999</v>
      </c>
    </row>
    <row r="256" spans="1:11" ht="14.4" customHeight="1" x14ac:dyDescent="0.3">
      <c r="A256" s="659" t="s">
        <v>561</v>
      </c>
      <c r="B256" s="660" t="s">
        <v>562</v>
      </c>
      <c r="C256" s="661" t="s">
        <v>578</v>
      </c>
      <c r="D256" s="662" t="s">
        <v>2867</v>
      </c>
      <c r="E256" s="661" t="s">
        <v>4975</v>
      </c>
      <c r="F256" s="662" t="s">
        <v>4976</v>
      </c>
      <c r="G256" s="661" t="s">
        <v>3704</v>
      </c>
      <c r="H256" s="661" t="s">
        <v>3705</v>
      </c>
      <c r="I256" s="663">
        <v>175.96200000000002</v>
      </c>
      <c r="J256" s="663">
        <v>36</v>
      </c>
      <c r="K256" s="664">
        <v>6356.11</v>
      </c>
    </row>
    <row r="257" spans="1:11" ht="14.4" customHeight="1" x14ac:dyDescent="0.3">
      <c r="A257" s="659" t="s">
        <v>561</v>
      </c>
      <c r="B257" s="660" t="s">
        <v>562</v>
      </c>
      <c r="C257" s="661" t="s">
        <v>578</v>
      </c>
      <c r="D257" s="662" t="s">
        <v>2867</v>
      </c>
      <c r="E257" s="661" t="s">
        <v>4975</v>
      </c>
      <c r="F257" s="662" t="s">
        <v>4976</v>
      </c>
      <c r="G257" s="661" t="s">
        <v>3706</v>
      </c>
      <c r="H257" s="661" t="s">
        <v>3707</v>
      </c>
      <c r="I257" s="663">
        <v>2.5449999999999999</v>
      </c>
      <c r="J257" s="663">
        <v>81</v>
      </c>
      <c r="K257" s="664">
        <v>206.44000000000003</v>
      </c>
    </row>
    <row r="258" spans="1:11" ht="14.4" customHeight="1" x14ac:dyDescent="0.3">
      <c r="A258" s="659" t="s">
        <v>561</v>
      </c>
      <c r="B258" s="660" t="s">
        <v>562</v>
      </c>
      <c r="C258" s="661" t="s">
        <v>578</v>
      </c>
      <c r="D258" s="662" t="s">
        <v>2867</v>
      </c>
      <c r="E258" s="661" t="s">
        <v>4975</v>
      </c>
      <c r="F258" s="662" t="s">
        <v>4976</v>
      </c>
      <c r="G258" s="661" t="s">
        <v>3708</v>
      </c>
      <c r="H258" s="661" t="s">
        <v>3709</v>
      </c>
      <c r="I258" s="663">
        <v>0.61</v>
      </c>
      <c r="J258" s="663">
        <v>14400</v>
      </c>
      <c r="K258" s="664">
        <v>8842.7800000000007</v>
      </c>
    </row>
    <row r="259" spans="1:11" ht="14.4" customHeight="1" x14ac:dyDescent="0.3">
      <c r="A259" s="659" t="s">
        <v>561</v>
      </c>
      <c r="B259" s="660" t="s">
        <v>562</v>
      </c>
      <c r="C259" s="661" t="s">
        <v>578</v>
      </c>
      <c r="D259" s="662" t="s">
        <v>2867</v>
      </c>
      <c r="E259" s="661" t="s">
        <v>4975</v>
      </c>
      <c r="F259" s="662" t="s">
        <v>4976</v>
      </c>
      <c r="G259" s="661" t="s">
        <v>3710</v>
      </c>
      <c r="H259" s="661" t="s">
        <v>3711</v>
      </c>
      <c r="I259" s="663">
        <v>380.88</v>
      </c>
      <c r="J259" s="663">
        <v>20</v>
      </c>
      <c r="K259" s="664">
        <v>7617.6</v>
      </c>
    </row>
    <row r="260" spans="1:11" ht="14.4" customHeight="1" x14ac:dyDescent="0.3">
      <c r="A260" s="659" t="s">
        <v>561</v>
      </c>
      <c r="B260" s="660" t="s">
        <v>562</v>
      </c>
      <c r="C260" s="661" t="s">
        <v>578</v>
      </c>
      <c r="D260" s="662" t="s">
        <v>2867</v>
      </c>
      <c r="E260" s="661" t="s">
        <v>4975</v>
      </c>
      <c r="F260" s="662" t="s">
        <v>4976</v>
      </c>
      <c r="G260" s="661" t="s">
        <v>3712</v>
      </c>
      <c r="H260" s="661" t="s">
        <v>3713</v>
      </c>
      <c r="I260" s="663">
        <v>29.13</v>
      </c>
      <c r="J260" s="663">
        <v>225</v>
      </c>
      <c r="K260" s="664">
        <v>6555.2699999999995</v>
      </c>
    </row>
    <row r="261" spans="1:11" ht="14.4" customHeight="1" x14ac:dyDescent="0.3">
      <c r="A261" s="659" t="s">
        <v>561</v>
      </c>
      <c r="B261" s="660" t="s">
        <v>562</v>
      </c>
      <c r="C261" s="661" t="s">
        <v>578</v>
      </c>
      <c r="D261" s="662" t="s">
        <v>2867</v>
      </c>
      <c r="E261" s="661" t="s">
        <v>4975</v>
      </c>
      <c r="F261" s="662" t="s">
        <v>4976</v>
      </c>
      <c r="G261" s="661" t="s">
        <v>3714</v>
      </c>
      <c r="H261" s="661" t="s">
        <v>3715</v>
      </c>
      <c r="I261" s="663">
        <v>1490.2</v>
      </c>
      <c r="J261" s="663">
        <v>2</v>
      </c>
      <c r="K261" s="664">
        <v>2980.4</v>
      </c>
    </row>
    <row r="262" spans="1:11" ht="14.4" customHeight="1" x14ac:dyDescent="0.3">
      <c r="A262" s="659" t="s">
        <v>561</v>
      </c>
      <c r="B262" s="660" t="s">
        <v>562</v>
      </c>
      <c r="C262" s="661" t="s">
        <v>578</v>
      </c>
      <c r="D262" s="662" t="s">
        <v>2867</v>
      </c>
      <c r="E262" s="661" t="s">
        <v>4975</v>
      </c>
      <c r="F262" s="662" t="s">
        <v>4976</v>
      </c>
      <c r="G262" s="661" t="s">
        <v>3716</v>
      </c>
      <c r="H262" s="661" t="s">
        <v>3717</v>
      </c>
      <c r="I262" s="663">
        <v>1.82</v>
      </c>
      <c r="J262" s="663">
        <v>7200</v>
      </c>
      <c r="K262" s="664">
        <v>13110</v>
      </c>
    </row>
    <row r="263" spans="1:11" ht="14.4" customHeight="1" x14ac:dyDescent="0.3">
      <c r="A263" s="659" t="s">
        <v>561</v>
      </c>
      <c r="B263" s="660" t="s">
        <v>562</v>
      </c>
      <c r="C263" s="661" t="s">
        <v>578</v>
      </c>
      <c r="D263" s="662" t="s">
        <v>2867</v>
      </c>
      <c r="E263" s="661" t="s">
        <v>4977</v>
      </c>
      <c r="F263" s="662" t="s">
        <v>4978</v>
      </c>
      <c r="G263" s="661" t="s">
        <v>3718</v>
      </c>
      <c r="H263" s="661" t="s">
        <v>3719</v>
      </c>
      <c r="I263" s="663">
        <v>229.9</v>
      </c>
      <c r="J263" s="663">
        <v>220</v>
      </c>
      <c r="K263" s="664">
        <v>50578</v>
      </c>
    </row>
    <row r="264" spans="1:11" ht="14.4" customHeight="1" x14ac:dyDescent="0.3">
      <c r="A264" s="659" t="s">
        <v>561</v>
      </c>
      <c r="B264" s="660" t="s">
        <v>562</v>
      </c>
      <c r="C264" s="661" t="s">
        <v>578</v>
      </c>
      <c r="D264" s="662" t="s">
        <v>2867</v>
      </c>
      <c r="E264" s="661" t="s">
        <v>4977</v>
      </c>
      <c r="F264" s="662" t="s">
        <v>4978</v>
      </c>
      <c r="G264" s="661" t="s">
        <v>3720</v>
      </c>
      <c r="H264" s="661" t="s">
        <v>3721</v>
      </c>
      <c r="I264" s="663">
        <v>268.61999999999995</v>
      </c>
      <c r="J264" s="663">
        <v>623</v>
      </c>
      <c r="K264" s="664">
        <v>167350.29000000004</v>
      </c>
    </row>
    <row r="265" spans="1:11" ht="14.4" customHeight="1" x14ac:dyDescent="0.3">
      <c r="A265" s="659" t="s">
        <v>561</v>
      </c>
      <c r="B265" s="660" t="s">
        <v>562</v>
      </c>
      <c r="C265" s="661" t="s">
        <v>578</v>
      </c>
      <c r="D265" s="662" t="s">
        <v>2867</v>
      </c>
      <c r="E265" s="661" t="s">
        <v>4977</v>
      </c>
      <c r="F265" s="662" t="s">
        <v>4978</v>
      </c>
      <c r="G265" s="661" t="s">
        <v>3604</v>
      </c>
      <c r="H265" s="661" t="s">
        <v>3605</v>
      </c>
      <c r="I265" s="663">
        <v>2.7649999999999997</v>
      </c>
      <c r="J265" s="663">
        <v>100</v>
      </c>
      <c r="K265" s="664">
        <v>276.5</v>
      </c>
    </row>
    <row r="266" spans="1:11" ht="14.4" customHeight="1" x14ac:dyDescent="0.3">
      <c r="A266" s="659" t="s">
        <v>561</v>
      </c>
      <c r="B266" s="660" t="s">
        <v>562</v>
      </c>
      <c r="C266" s="661" t="s">
        <v>578</v>
      </c>
      <c r="D266" s="662" t="s">
        <v>2867</v>
      </c>
      <c r="E266" s="661" t="s">
        <v>4977</v>
      </c>
      <c r="F266" s="662" t="s">
        <v>4978</v>
      </c>
      <c r="G266" s="661" t="s">
        <v>3476</v>
      </c>
      <c r="H266" s="661" t="s">
        <v>3477</v>
      </c>
      <c r="I266" s="663">
        <v>15.926363636363639</v>
      </c>
      <c r="J266" s="663">
        <v>1550</v>
      </c>
      <c r="K266" s="664">
        <v>24686</v>
      </c>
    </row>
    <row r="267" spans="1:11" ht="14.4" customHeight="1" x14ac:dyDescent="0.3">
      <c r="A267" s="659" t="s">
        <v>561</v>
      </c>
      <c r="B267" s="660" t="s">
        <v>562</v>
      </c>
      <c r="C267" s="661" t="s">
        <v>578</v>
      </c>
      <c r="D267" s="662" t="s">
        <v>2867</v>
      </c>
      <c r="E267" s="661" t="s">
        <v>4977</v>
      </c>
      <c r="F267" s="662" t="s">
        <v>4978</v>
      </c>
      <c r="G267" s="661" t="s">
        <v>3722</v>
      </c>
      <c r="H267" s="661" t="s">
        <v>3723</v>
      </c>
      <c r="I267" s="663">
        <v>7.4300000000000033</v>
      </c>
      <c r="J267" s="663">
        <v>7300</v>
      </c>
      <c r="K267" s="664">
        <v>54239</v>
      </c>
    </row>
    <row r="268" spans="1:11" ht="14.4" customHeight="1" x14ac:dyDescent="0.3">
      <c r="A268" s="659" t="s">
        <v>561</v>
      </c>
      <c r="B268" s="660" t="s">
        <v>562</v>
      </c>
      <c r="C268" s="661" t="s">
        <v>578</v>
      </c>
      <c r="D268" s="662" t="s">
        <v>2867</v>
      </c>
      <c r="E268" s="661" t="s">
        <v>4977</v>
      </c>
      <c r="F268" s="662" t="s">
        <v>4978</v>
      </c>
      <c r="G268" s="661" t="s">
        <v>3480</v>
      </c>
      <c r="H268" s="661" t="s">
        <v>3481</v>
      </c>
      <c r="I268" s="663">
        <v>1.0208333333333333</v>
      </c>
      <c r="J268" s="663">
        <v>8600</v>
      </c>
      <c r="K268" s="664">
        <v>8840</v>
      </c>
    </row>
    <row r="269" spans="1:11" ht="14.4" customHeight="1" x14ac:dyDescent="0.3">
      <c r="A269" s="659" t="s">
        <v>561</v>
      </c>
      <c r="B269" s="660" t="s">
        <v>562</v>
      </c>
      <c r="C269" s="661" t="s">
        <v>578</v>
      </c>
      <c r="D269" s="662" t="s">
        <v>2867</v>
      </c>
      <c r="E269" s="661" t="s">
        <v>4977</v>
      </c>
      <c r="F269" s="662" t="s">
        <v>4978</v>
      </c>
      <c r="G269" s="661" t="s">
        <v>3482</v>
      </c>
      <c r="H269" s="661" t="s">
        <v>3483</v>
      </c>
      <c r="I269" s="663">
        <v>1.5724999999999998</v>
      </c>
      <c r="J269" s="663">
        <v>7000</v>
      </c>
      <c r="K269" s="664">
        <v>11041</v>
      </c>
    </row>
    <row r="270" spans="1:11" ht="14.4" customHeight="1" x14ac:dyDescent="0.3">
      <c r="A270" s="659" t="s">
        <v>561</v>
      </c>
      <c r="B270" s="660" t="s">
        <v>562</v>
      </c>
      <c r="C270" s="661" t="s">
        <v>578</v>
      </c>
      <c r="D270" s="662" t="s">
        <v>2867</v>
      </c>
      <c r="E270" s="661" t="s">
        <v>4977</v>
      </c>
      <c r="F270" s="662" t="s">
        <v>4978</v>
      </c>
      <c r="G270" s="661" t="s">
        <v>3484</v>
      </c>
      <c r="H270" s="661" t="s">
        <v>3485</v>
      </c>
      <c r="I270" s="663">
        <v>0.45333333333333342</v>
      </c>
      <c r="J270" s="663">
        <v>6500</v>
      </c>
      <c r="K270" s="664">
        <v>2970</v>
      </c>
    </row>
    <row r="271" spans="1:11" ht="14.4" customHeight="1" x14ac:dyDescent="0.3">
      <c r="A271" s="659" t="s">
        <v>561</v>
      </c>
      <c r="B271" s="660" t="s">
        <v>562</v>
      </c>
      <c r="C271" s="661" t="s">
        <v>578</v>
      </c>
      <c r="D271" s="662" t="s">
        <v>2867</v>
      </c>
      <c r="E271" s="661" t="s">
        <v>4977</v>
      </c>
      <c r="F271" s="662" t="s">
        <v>4978</v>
      </c>
      <c r="G271" s="661" t="s">
        <v>3486</v>
      </c>
      <c r="H271" s="661" t="s">
        <v>3487</v>
      </c>
      <c r="I271" s="663">
        <v>0.62200000000000011</v>
      </c>
      <c r="J271" s="663">
        <v>4100</v>
      </c>
      <c r="K271" s="664">
        <v>2535</v>
      </c>
    </row>
    <row r="272" spans="1:11" ht="14.4" customHeight="1" x14ac:dyDescent="0.3">
      <c r="A272" s="659" t="s">
        <v>561</v>
      </c>
      <c r="B272" s="660" t="s">
        <v>562</v>
      </c>
      <c r="C272" s="661" t="s">
        <v>578</v>
      </c>
      <c r="D272" s="662" t="s">
        <v>2867</v>
      </c>
      <c r="E272" s="661" t="s">
        <v>4977</v>
      </c>
      <c r="F272" s="662" t="s">
        <v>4978</v>
      </c>
      <c r="G272" s="661" t="s">
        <v>3724</v>
      </c>
      <c r="H272" s="661" t="s">
        <v>3725</v>
      </c>
      <c r="I272" s="663">
        <v>3.1322222222222216</v>
      </c>
      <c r="J272" s="663">
        <v>1050</v>
      </c>
      <c r="K272" s="664">
        <v>3288.5</v>
      </c>
    </row>
    <row r="273" spans="1:11" ht="14.4" customHeight="1" x14ac:dyDescent="0.3">
      <c r="A273" s="659" t="s">
        <v>561</v>
      </c>
      <c r="B273" s="660" t="s">
        <v>562</v>
      </c>
      <c r="C273" s="661" t="s">
        <v>578</v>
      </c>
      <c r="D273" s="662" t="s">
        <v>2867</v>
      </c>
      <c r="E273" s="661" t="s">
        <v>4977</v>
      </c>
      <c r="F273" s="662" t="s">
        <v>4978</v>
      </c>
      <c r="G273" s="661" t="s">
        <v>3726</v>
      </c>
      <c r="H273" s="661" t="s">
        <v>3727</v>
      </c>
      <c r="I273" s="663">
        <v>185.76</v>
      </c>
      <c r="J273" s="663">
        <v>350</v>
      </c>
      <c r="K273" s="664">
        <v>65015.719999999994</v>
      </c>
    </row>
    <row r="274" spans="1:11" ht="14.4" customHeight="1" x14ac:dyDescent="0.3">
      <c r="A274" s="659" t="s">
        <v>561</v>
      </c>
      <c r="B274" s="660" t="s">
        <v>562</v>
      </c>
      <c r="C274" s="661" t="s">
        <v>578</v>
      </c>
      <c r="D274" s="662" t="s">
        <v>2867</v>
      </c>
      <c r="E274" s="661" t="s">
        <v>4977</v>
      </c>
      <c r="F274" s="662" t="s">
        <v>4978</v>
      </c>
      <c r="G274" s="661" t="s">
        <v>3610</v>
      </c>
      <c r="H274" s="661" t="s">
        <v>3611</v>
      </c>
      <c r="I274" s="663">
        <v>2.1800000000000002</v>
      </c>
      <c r="J274" s="663">
        <v>2200</v>
      </c>
      <c r="K274" s="664">
        <v>4790.5200000000004</v>
      </c>
    </row>
    <row r="275" spans="1:11" ht="14.4" customHeight="1" x14ac:dyDescent="0.3">
      <c r="A275" s="659" t="s">
        <v>561</v>
      </c>
      <c r="B275" s="660" t="s">
        <v>562</v>
      </c>
      <c r="C275" s="661" t="s">
        <v>578</v>
      </c>
      <c r="D275" s="662" t="s">
        <v>2867</v>
      </c>
      <c r="E275" s="661" t="s">
        <v>4977</v>
      </c>
      <c r="F275" s="662" t="s">
        <v>4978</v>
      </c>
      <c r="G275" s="661" t="s">
        <v>3612</v>
      </c>
      <c r="H275" s="661" t="s">
        <v>3613</v>
      </c>
      <c r="I275" s="663">
        <v>68.53</v>
      </c>
      <c r="J275" s="663">
        <v>10</v>
      </c>
      <c r="K275" s="664">
        <v>685.3</v>
      </c>
    </row>
    <row r="276" spans="1:11" ht="14.4" customHeight="1" x14ac:dyDescent="0.3">
      <c r="A276" s="659" t="s">
        <v>561</v>
      </c>
      <c r="B276" s="660" t="s">
        <v>562</v>
      </c>
      <c r="C276" s="661" t="s">
        <v>578</v>
      </c>
      <c r="D276" s="662" t="s">
        <v>2867</v>
      </c>
      <c r="E276" s="661" t="s">
        <v>4977</v>
      </c>
      <c r="F276" s="662" t="s">
        <v>4978</v>
      </c>
      <c r="G276" s="661" t="s">
        <v>3728</v>
      </c>
      <c r="H276" s="661" t="s">
        <v>3729</v>
      </c>
      <c r="I276" s="663">
        <v>1140.43</v>
      </c>
      <c r="J276" s="663">
        <v>14</v>
      </c>
      <c r="K276" s="664">
        <v>15966.099999999999</v>
      </c>
    </row>
    <row r="277" spans="1:11" ht="14.4" customHeight="1" x14ac:dyDescent="0.3">
      <c r="A277" s="659" t="s">
        <v>561</v>
      </c>
      <c r="B277" s="660" t="s">
        <v>562</v>
      </c>
      <c r="C277" s="661" t="s">
        <v>578</v>
      </c>
      <c r="D277" s="662" t="s">
        <v>2867</v>
      </c>
      <c r="E277" s="661" t="s">
        <v>4977</v>
      </c>
      <c r="F277" s="662" t="s">
        <v>4978</v>
      </c>
      <c r="G277" s="661" t="s">
        <v>3730</v>
      </c>
      <c r="H277" s="661" t="s">
        <v>3731</v>
      </c>
      <c r="I277" s="663">
        <v>80.573333333333323</v>
      </c>
      <c r="J277" s="663">
        <v>560</v>
      </c>
      <c r="K277" s="664">
        <v>45121.2</v>
      </c>
    </row>
    <row r="278" spans="1:11" ht="14.4" customHeight="1" x14ac:dyDescent="0.3">
      <c r="A278" s="659" t="s">
        <v>561</v>
      </c>
      <c r="B278" s="660" t="s">
        <v>562</v>
      </c>
      <c r="C278" s="661" t="s">
        <v>578</v>
      </c>
      <c r="D278" s="662" t="s">
        <v>2867</v>
      </c>
      <c r="E278" s="661" t="s">
        <v>4977</v>
      </c>
      <c r="F278" s="662" t="s">
        <v>4978</v>
      </c>
      <c r="G278" s="661" t="s">
        <v>3492</v>
      </c>
      <c r="H278" s="661" t="s">
        <v>3493</v>
      </c>
      <c r="I278" s="663">
        <v>5.5663636363636364</v>
      </c>
      <c r="J278" s="663">
        <v>500</v>
      </c>
      <c r="K278" s="664">
        <v>2783.4</v>
      </c>
    </row>
    <row r="279" spans="1:11" ht="14.4" customHeight="1" x14ac:dyDescent="0.3">
      <c r="A279" s="659" t="s">
        <v>561</v>
      </c>
      <c r="B279" s="660" t="s">
        <v>562</v>
      </c>
      <c r="C279" s="661" t="s">
        <v>578</v>
      </c>
      <c r="D279" s="662" t="s">
        <v>2867</v>
      </c>
      <c r="E279" s="661" t="s">
        <v>4977</v>
      </c>
      <c r="F279" s="662" t="s">
        <v>4978</v>
      </c>
      <c r="G279" s="661" t="s">
        <v>3732</v>
      </c>
      <c r="H279" s="661" t="s">
        <v>3733</v>
      </c>
      <c r="I279" s="663">
        <v>46.641818181818174</v>
      </c>
      <c r="J279" s="663">
        <v>840</v>
      </c>
      <c r="K279" s="664">
        <v>39223.009999999995</v>
      </c>
    </row>
    <row r="280" spans="1:11" ht="14.4" customHeight="1" x14ac:dyDescent="0.3">
      <c r="A280" s="659" t="s">
        <v>561</v>
      </c>
      <c r="B280" s="660" t="s">
        <v>562</v>
      </c>
      <c r="C280" s="661" t="s">
        <v>578</v>
      </c>
      <c r="D280" s="662" t="s">
        <v>2867</v>
      </c>
      <c r="E280" s="661" t="s">
        <v>4977</v>
      </c>
      <c r="F280" s="662" t="s">
        <v>4978</v>
      </c>
      <c r="G280" s="661" t="s">
        <v>3734</v>
      </c>
      <c r="H280" s="661" t="s">
        <v>3735</v>
      </c>
      <c r="I280" s="663">
        <v>45.13</v>
      </c>
      <c r="J280" s="663">
        <v>20</v>
      </c>
      <c r="K280" s="664">
        <v>902.66</v>
      </c>
    </row>
    <row r="281" spans="1:11" ht="14.4" customHeight="1" x14ac:dyDescent="0.3">
      <c r="A281" s="659" t="s">
        <v>561</v>
      </c>
      <c r="B281" s="660" t="s">
        <v>562</v>
      </c>
      <c r="C281" s="661" t="s">
        <v>578</v>
      </c>
      <c r="D281" s="662" t="s">
        <v>2867</v>
      </c>
      <c r="E281" s="661" t="s">
        <v>4977</v>
      </c>
      <c r="F281" s="662" t="s">
        <v>4978</v>
      </c>
      <c r="G281" s="661" t="s">
        <v>3736</v>
      </c>
      <c r="H281" s="661" t="s">
        <v>3737</v>
      </c>
      <c r="I281" s="663">
        <v>16.940000000000001</v>
      </c>
      <c r="J281" s="663">
        <v>12</v>
      </c>
      <c r="K281" s="664">
        <v>203.28</v>
      </c>
    </row>
    <row r="282" spans="1:11" ht="14.4" customHeight="1" x14ac:dyDescent="0.3">
      <c r="A282" s="659" t="s">
        <v>561</v>
      </c>
      <c r="B282" s="660" t="s">
        <v>562</v>
      </c>
      <c r="C282" s="661" t="s">
        <v>578</v>
      </c>
      <c r="D282" s="662" t="s">
        <v>2867</v>
      </c>
      <c r="E282" s="661" t="s">
        <v>4977</v>
      </c>
      <c r="F282" s="662" t="s">
        <v>4978</v>
      </c>
      <c r="G282" s="661" t="s">
        <v>3738</v>
      </c>
      <c r="H282" s="661" t="s">
        <v>3739</v>
      </c>
      <c r="I282" s="663">
        <v>17.196666666666669</v>
      </c>
      <c r="J282" s="663">
        <v>21</v>
      </c>
      <c r="K282" s="664">
        <v>361.19</v>
      </c>
    </row>
    <row r="283" spans="1:11" ht="14.4" customHeight="1" x14ac:dyDescent="0.3">
      <c r="A283" s="659" t="s">
        <v>561</v>
      </c>
      <c r="B283" s="660" t="s">
        <v>562</v>
      </c>
      <c r="C283" s="661" t="s">
        <v>578</v>
      </c>
      <c r="D283" s="662" t="s">
        <v>2867</v>
      </c>
      <c r="E283" s="661" t="s">
        <v>4977</v>
      </c>
      <c r="F283" s="662" t="s">
        <v>4978</v>
      </c>
      <c r="G283" s="661" t="s">
        <v>3740</v>
      </c>
      <c r="H283" s="661" t="s">
        <v>3741</v>
      </c>
      <c r="I283" s="663">
        <v>2.7849999999999997</v>
      </c>
      <c r="J283" s="663">
        <v>5700</v>
      </c>
      <c r="K283" s="664">
        <v>15877.7</v>
      </c>
    </row>
    <row r="284" spans="1:11" ht="14.4" customHeight="1" x14ac:dyDescent="0.3">
      <c r="A284" s="659" t="s">
        <v>561</v>
      </c>
      <c r="B284" s="660" t="s">
        <v>562</v>
      </c>
      <c r="C284" s="661" t="s">
        <v>578</v>
      </c>
      <c r="D284" s="662" t="s">
        <v>2867</v>
      </c>
      <c r="E284" s="661" t="s">
        <v>4977</v>
      </c>
      <c r="F284" s="662" t="s">
        <v>4978</v>
      </c>
      <c r="G284" s="661" t="s">
        <v>3742</v>
      </c>
      <c r="H284" s="661" t="s">
        <v>3743</v>
      </c>
      <c r="I284" s="663">
        <v>175.26250000000002</v>
      </c>
      <c r="J284" s="663">
        <v>30</v>
      </c>
      <c r="K284" s="664">
        <v>5264.4199999999992</v>
      </c>
    </row>
    <row r="285" spans="1:11" ht="14.4" customHeight="1" x14ac:dyDescent="0.3">
      <c r="A285" s="659" t="s">
        <v>561</v>
      </c>
      <c r="B285" s="660" t="s">
        <v>562</v>
      </c>
      <c r="C285" s="661" t="s">
        <v>578</v>
      </c>
      <c r="D285" s="662" t="s">
        <v>2867</v>
      </c>
      <c r="E285" s="661" t="s">
        <v>4977</v>
      </c>
      <c r="F285" s="662" t="s">
        <v>4978</v>
      </c>
      <c r="G285" s="661" t="s">
        <v>3744</v>
      </c>
      <c r="H285" s="661" t="s">
        <v>3745</v>
      </c>
      <c r="I285" s="663">
        <v>16.696000000000002</v>
      </c>
      <c r="J285" s="663">
        <v>400</v>
      </c>
      <c r="K285" s="664">
        <v>6675.9</v>
      </c>
    </row>
    <row r="286" spans="1:11" ht="14.4" customHeight="1" x14ac:dyDescent="0.3">
      <c r="A286" s="659" t="s">
        <v>561</v>
      </c>
      <c r="B286" s="660" t="s">
        <v>562</v>
      </c>
      <c r="C286" s="661" t="s">
        <v>578</v>
      </c>
      <c r="D286" s="662" t="s">
        <v>2867</v>
      </c>
      <c r="E286" s="661" t="s">
        <v>4977</v>
      </c>
      <c r="F286" s="662" t="s">
        <v>4978</v>
      </c>
      <c r="G286" s="661" t="s">
        <v>3746</v>
      </c>
      <c r="H286" s="661" t="s">
        <v>3747</v>
      </c>
      <c r="I286" s="663">
        <v>35.479999999999997</v>
      </c>
      <c r="J286" s="663">
        <v>250</v>
      </c>
      <c r="K286" s="664">
        <v>8869.11</v>
      </c>
    </row>
    <row r="287" spans="1:11" ht="14.4" customHeight="1" x14ac:dyDescent="0.3">
      <c r="A287" s="659" t="s">
        <v>561</v>
      </c>
      <c r="B287" s="660" t="s">
        <v>562</v>
      </c>
      <c r="C287" s="661" t="s">
        <v>578</v>
      </c>
      <c r="D287" s="662" t="s">
        <v>2867</v>
      </c>
      <c r="E287" s="661" t="s">
        <v>4977</v>
      </c>
      <c r="F287" s="662" t="s">
        <v>4978</v>
      </c>
      <c r="G287" s="661" t="s">
        <v>3746</v>
      </c>
      <c r="H287" s="661" t="s">
        <v>3748</v>
      </c>
      <c r="I287" s="663">
        <v>35.479999999999997</v>
      </c>
      <c r="J287" s="663">
        <v>650</v>
      </c>
      <c r="K287" s="664">
        <v>23060.059999999998</v>
      </c>
    </row>
    <row r="288" spans="1:11" ht="14.4" customHeight="1" x14ac:dyDescent="0.3">
      <c r="A288" s="659" t="s">
        <v>561</v>
      </c>
      <c r="B288" s="660" t="s">
        <v>562</v>
      </c>
      <c r="C288" s="661" t="s">
        <v>578</v>
      </c>
      <c r="D288" s="662" t="s">
        <v>2867</v>
      </c>
      <c r="E288" s="661" t="s">
        <v>4977</v>
      </c>
      <c r="F288" s="662" t="s">
        <v>4978</v>
      </c>
      <c r="G288" s="661" t="s">
        <v>3496</v>
      </c>
      <c r="H288" s="661" t="s">
        <v>3497</v>
      </c>
      <c r="I288" s="663">
        <v>1.8658333333333328</v>
      </c>
      <c r="J288" s="663">
        <v>1550</v>
      </c>
      <c r="K288" s="664">
        <v>2880</v>
      </c>
    </row>
    <row r="289" spans="1:11" ht="14.4" customHeight="1" x14ac:dyDescent="0.3">
      <c r="A289" s="659" t="s">
        <v>561</v>
      </c>
      <c r="B289" s="660" t="s">
        <v>562</v>
      </c>
      <c r="C289" s="661" t="s">
        <v>578</v>
      </c>
      <c r="D289" s="662" t="s">
        <v>2867</v>
      </c>
      <c r="E289" s="661" t="s">
        <v>4977</v>
      </c>
      <c r="F289" s="662" t="s">
        <v>4978</v>
      </c>
      <c r="G289" s="661" t="s">
        <v>3498</v>
      </c>
      <c r="H289" s="661" t="s">
        <v>3499</v>
      </c>
      <c r="I289" s="663">
        <v>1.794</v>
      </c>
      <c r="J289" s="663">
        <v>350</v>
      </c>
      <c r="K289" s="664">
        <v>628.5</v>
      </c>
    </row>
    <row r="290" spans="1:11" ht="14.4" customHeight="1" x14ac:dyDescent="0.3">
      <c r="A290" s="659" t="s">
        <v>561</v>
      </c>
      <c r="B290" s="660" t="s">
        <v>562</v>
      </c>
      <c r="C290" s="661" t="s">
        <v>578</v>
      </c>
      <c r="D290" s="662" t="s">
        <v>2867</v>
      </c>
      <c r="E290" s="661" t="s">
        <v>4977</v>
      </c>
      <c r="F290" s="662" t="s">
        <v>4978</v>
      </c>
      <c r="G290" s="661" t="s">
        <v>3660</v>
      </c>
      <c r="H290" s="661" t="s">
        <v>3661</v>
      </c>
      <c r="I290" s="663">
        <v>2.9457142857142862</v>
      </c>
      <c r="J290" s="663">
        <v>500</v>
      </c>
      <c r="K290" s="664">
        <v>1464</v>
      </c>
    </row>
    <row r="291" spans="1:11" ht="14.4" customHeight="1" x14ac:dyDescent="0.3">
      <c r="A291" s="659" t="s">
        <v>561</v>
      </c>
      <c r="B291" s="660" t="s">
        <v>562</v>
      </c>
      <c r="C291" s="661" t="s">
        <v>578</v>
      </c>
      <c r="D291" s="662" t="s">
        <v>2867</v>
      </c>
      <c r="E291" s="661" t="s">
        <v>4977</v>
      </c>
      <c r="F291" s="662" t="s">
        <v>4978</v>
      </c>
      <c r="G291" s="661" t="s">
        <v>3617</v>
      </c>
      <c r="H291" s="661" t="s">
        <v>3618</v>
      </c>
      <c r="I291" s="663">
        <v>1.8166666666666667</v>
      </c>
      <c r="J291" s="663">
        <v>350</v>
      </c>
      <c r="K291" s="664">
        <v>626</v>
      </c>
    </row>
    <row r="292" spans="1:11" ht="14.4" customHeight="1" x14ac:dyDescent="0.3">
      <c r="A292" s="659" t="s">
        <v>561</v>
      </c>
      <c r="B292" s="660" t="s">
        <v>562</v>
      </c>
      <c r="C292" s="661" t="s">
        <v>578</v>
      </c>
      <c r="D292" s="662" t="s">
        <v>2867</v>
      </c>
      <c r="E292" s="661" t="s">
        <v>4977</v>
      </c>
      <c r="F292" s="662" t="s">
        <v>4978</v>
      </c>
      <c r="G292" s="661" t="s">
        <v>3500</v>
      </c>
      <c r="H292" s="661" t="s">
        <v>3501</v>
      </c>
      <c r="I292" s="663">
        <v>1.7549999999999999</v>
      </c>
      <c r="J292" s="663">
        <v>700</v>
      </c>
      <c r="K292" s="664">
        <v>1227</v>
      </c>
    </row>
    <row r="293" spans="1:11" ht="14.4" customHeight="1" x14ac:dyDescent="0.3">
      <c r="A293" s="659" t="s">
        <v>561</v>
      </c>
      <c r="B293" s="660" t="s">
        <v>562</v>
      </c>
      <c r="C293" s="661" t="s">
        <v>578</v>
      </c>
      <c r="D293" s="662" t="s">
        <v>2867</v>
      </c>
      <c r="E293" s="661" t="s">
        <v>4977</v>
      </c>
      <c r="F293" s="662" t="s">
        <v>4978</v>
      </c>
      <c r="G293" s="661" t="s">
        <v>3502</v>
      </c>
      <c r="H293" s="661" t="s">
        <v>3503</v>
      </c>
      <c r="I293" s="663">
        <v>0.01</v>
      </c>
      <c r="J293" s="663">
        <v>4600</v>
      </c>
      <c r="K293" s="664">
        <v>46</v>
      </c>
    </row>
    <row r="294" spans="1:11" ht="14.4" customHeight="1" x14ac:dyDescent="0.3">
      <c r="A294" s="659" t="s">
        <v>561</v>
      </c>
      <c r="B294" s="660" t="s">
        <v>562</v>
      </c>
      <c r="C294" s="661" t="s">
        <v>578</v>
      </c>
      <c r="D294" s="662" t="s">
        <v>2867</v>
      </c>
      <c r="E294" s="661" t="s">
        <v>4977</v>
      </c>
      <c r="F294" s="662" t="s">
        <v>4978</v>
      </c>
      <c r="G294" s="661" t="s">
        <v>3749</v>
      </c>
      <c r="H294" s="661" t="s">
        <v>3750</v>
      </c>
      <c r="I294" s="663">
        <v>2.0489999999999999</v>
      </c>
      <c r="J294" s="663">
        <v>1900</v>
      </c>
      <c r="K294" s="664">
        <v>3894</v>
      </c>
    </row>
    <row r="295" spans="1:11" ht="14.4" customHeight="1" x14ac:dyDescent="0.3">
      <c r="A295" s="659" t="s">
        <v>561</v>
      </c>
      <c r="B295" s="660" t="s">
        <v>562</v>
      </c>
      <c r="C295" s="661" t="s">
        <v>578</v>
      </c>
      <c r="D295" s="662" t="s">
        <v>2867</v>
      </c>
      <c r="E295" s="661" t="s">
        <v>4977</v>
      </c>
      <c r="F295" s="662" t="s">
        <v>4978</v>
      </c>
      <c r="G295" s="661" t="s">
        <v>3619</v>
      </c>
      <c r="H295" s="661" t="s">
        <v>3620</v>
      </c>
      <c r="I295" s="663">
        <v>2.8478571428571429</v>
      </c>
      <c r="J295" s="663">
        <v>2600</v>
      </c>
      <c r="K295" s="664">
        <v>7397.88</v>
      </c>
    </row>
    <row r="296" spans="1:11" ht="14.4" customHeight="1" x14ac:dyDescent="0.3">
      <c r="A296" s="659" t="s">
        <v>561</v>
      </c>
      <c r="B296" s="660" t="s">
        <v>562</v>
      </c>
      <c r="C296" s="661" t="s">
        <v>578</v>
      </c>
      <c r="D296" s="662" t="s">
        <v>2867</v>
      </c>
      <c r="E296" s="661" t="s">
        <v>4977</v>
      </c>
      <c r="F296" s="662" t="s">
        <v>4978</v>
      </c>
      <c r="G296" s="661" t="s">
        <v>3504</v>
      </c>
      <c r="H296" s="661" t="s">
        <v>3505</v>
      </c>
      <c r="I296" s="663">
        <v>2.0911111111111116</v>
      </c>
      <c r="J296" s="663">
        <v>950</v>
      </c>
      <c r="K296" s="664">
        <v>1963</v>
      </c>
    </row>
    <row r="297" spans="1:11" ht="14.4" customHeight="1" x14ac:dyDescent="0.3">
      <c r="A297" s="659" t="s">
        <v>561</v>
      </c>
      <c r="B297" s="660" t="s">
        <v>562</v>
      </c>
      <c r="C297" s="661" t="s">
        <v>578</v>
      </c>
      <c r="D297" s="662" t="s">
        <v>2867</v>
      </c>
      <c r="E297" s="661" t="s">
        <v>4977</v>
      </c>
      <c r="F297" s="662" t="s">
        <v>4978</v>
      </c>
      <c r="G297" s="661" t="s">
        <v>3751</v>
      </c>
      <c r="H297" s="661" t="s">
        <v>3752</v>
      </c>
      <c r="I297" s="663">
        <v>133.1</v>
      </c>
      <c r="J297" s="663">
        <v>10</v>
      </c>
      <c r="K297" s="664">
        <v>1331</v>
      </c>
    </row>
    <row r="298" spans="1:11" ht="14.4" customHeight="1" x14ac:dyDescent="0.3">
      <c r="A298" s="659" t="s">
        <v>561</v>
      </c>
      <c r="B298" s="660" t="s">
        <v>562</v>
      </c>
      <c r="C298" s="661" t="s">
        <v>578</v>
      </c>
      <c r="D298" s="662" t="s">
        <v>2867</v>
      </c>
      <c r="E298" s="661" t="s">
        <v>4977</v>
      </c>
      <c r="F298" s="662" t="s">
        <v>4978</v>
      </c>
      <c r="G298" s="661" t="s">
        <v>3753</v>
      </c>
      <c r="H298" s="661" t="s">
        <v>3754</v>
      </c>
      <c r="I298" s="663">
        <v>8.7600000000000016</v>
      </c>
      <c r="J298" s="663">
        <v>1900</v>
      </c>
      <c r="K298" s="664">
        <v>16644.84</v>
      </c>
    </row>
    <row r="299" spans="1:11" ht="14.4" customHeight="1" x14ac:dyDescent="0.3">
      <c r="A299" s="659" t="s">
        <v>561</v>
      </c>
      <c r="B299" s="660" t="s">
        <v>562</v>
      </c>
      <c r="C299" s="661" t="s">
        <v>578</v>
      </c>
      <c r="D299" s="662" t="s">
        <v>2867</v>
      </c>
      <c r="E299" s="661" t="s">
        <v>4977</v>
      </c>
      <c r="F299" s="662" t="s">
        <v>4978</v>
      </c>
      <c r="G299" s="661" t="s">
        <v>3755</v>
      </c>
      <c r="H299" s="661" t="s">
        <v>3756</v>
      </c>
      <c r="I299" s="663">
        <v>37.147499999999994</v>
      </c>
      <c r="J299" s="663">
        <v>1911</v>
      </c>
      <c r="K299" s="664">
        <v>70989.649999999994</v>
      </c>
    </row>
    <row r="300" spans="1:11" ht="14.4" customHeight="1" x14ac:dyDescent="0.3">
      <c r="A300" s="659" t="s">
        <v>561</v>
      </c>
      <c r="B300" s="660" t="s">
        <v>562</v>
      </c>
      <c r="C300" s="661" t="s">
        <v>578</v>
      </c>
      <c r="D300" s="662" t="s">
        <v>2867</v>
      </c>
      <c r="E300" s="661" t="s">
        <v>4977</v>
      </c>
      <c r="F300" s="662" t="s">
        <v>4978</v>
      </c>
      <c r="G300" s="661" t="s">
        <v>3757</v>
      </c>
      <c r="H300" s="661" t="s">
        <v>3758</v>
      </c>
      <c r="I300" s="663">
        <v>33.880000000000003</v>
      </c>
      <c r="J300" s="663">
        <v>5</v>
      </c>
      <c r="K300" s="664">
        <v>169.4</v>
      </c>
    </row>
    <row r="301" spans="1:11" ht="14.4" customHeight="1" x14ac:dyDescent="0.3">
      <c r="A301" s="659" t="s">
        <v>561</v>
      </c>
      <c r="B301" s="660" t="s">
        <v>562</v>
      </c>
      <c r="C301" s="661" t="s">
        <v>578</v>
      </c>
      <c r="D301" s="662" t="s">
        <v>2867</v>
      </c>
      <c r="E301" s="661" t="s">
        <v>4977</v>
      </c>
      <c r="F301" s="662" t="s">
        <v>4978</v>
      </c>
      <c r="G301" s="661" t="s">
        <v>3508</v>
      </c>
      <c r="H301" s="661" t="s">
        <v>3509</v>
      </c>
      <c r="I301" s="663">
        <v>2.1800000000000002</v>
      </c>
      <c r="J301" s="663">
        <v>4000</v>
      </c>
      <c r="K301" s="664">
        <v>8720</v>
      </c>
    </row>
    <row r="302" spans="1:11" ht="14.4" customHeight="1" x14ac:dyDescent="0.3">
      <c r="A302" s="659" t="s">
        <v>561</v>
      </c>
      <c r="B302" s="660" t="s">
        <v>562</v>
      </c>
      <c r="C302" s="661" t="s">
        <v>578</v>
      </c>
      <c r="D302" s="662" t="s">
        <v>2867</v>
      </c>
      <c r="E302" s="661" t="s">
        <v>4977</v>
      </c>
      <c r="F302" s="662" t="s">
        <v>4978</v>
      </c>
      <c r="G302" s="661" t="s">
        <v>3759</v>
      </c>
      <c r="H302" s="661" t="s">
        <v>3760</v>
      </c>
      <c r="I302" s="663">
        <v>58.916000000000011</v>
      </c>
      <c r="J302" s="663">
        <v>250</v>
      </c>
      <c r="K302" s="664">
        <v>14728.75</v>
      </c>
    </row>
    <row r="303" spans="1:11" ht="14.4" customHeight="1" x14ac:dyDescent="0.3">
      <c r="A303" s="659" t="s">
        <v>561</v>
      </c>
      <c r="B303" s="660" t="s">
        <v>562</v>
      </c>
      <c r="C303" s="661" t="s">
        <v>578</v>
      </c>
      <c r="D303" s="662" t="s">
        <v>2867</v>
      </c>
      <c r="E303" s="661" t="s">
        <v>4977</v>
      </c>
      <c r="F303" s="662" t="s">
        <v>4978</v>
      </c>
      <c r="G303" s="661" t="s">
        <v>3761</v>
      </c>
      <c r="H303" s="661" t="s">
        <v>3762</v>
      </c>
      <c r="I303" s="663">
        <v>2.85</v>
      </c>
      <c r="J303" s="663">
        <v>300</v>
      </c>
      <c r="K303" s="664">
        <v>855</v>
      </c>
    </row>
    <row r="304" spans="1:11" ht="14.4" customHeight="1" x14ac:dyDescent="0.3">
      <c r="A304" s="659" t="s">
        <v>561</v>
      </c>
      <c r="B304" s="660" t="s">
        <v>562</v>
      </c>
      <c r="C304" s="661" t="s">
        <v>578</v>
      </c>
      <c r="D304" s="662" t="s">
        <v>2867</v>
      </c>
      <c r="E304" s="661" t="s">
        <v>4977</v>
      </c>
      <c r="F304" s="662" t="s">
        <v>4978</v>
      </c>
      <c r="G304" s="661" t="s">
        <v>3763</v>
      </c>
      <c r="H304" s="661" t="s">
        <v>3764</v>
      </c>
      <c r="I304" s="663">
        <v>34.729999999999997</v>
      </c>
      <c r="J304" s="663">
        <v>80</v>
      </c>
      <c r="K304" s="664">
        <v>2778.2</v>
      </c>
    </row>
    <row r="305" spans="1:11" ht="14.4" customHeight="1" x14ac:dyDescent="0.3">
      <c r="A305" s="659" t="s">
        <v>561</v>
      </c>
      <c r="B305" s="660" t="s">
        <v>562</v>
      </c>
      <c r="C305" s="661" t="s">
        <v>578</v>
      </c>
      <c r="D305" s="662" t="s">
        <v>2867</v>
      </c>
      <c r="E305" s="661" t="s">
        <v>4977</v>
      </c>
      <c r="F305" s="662" t="s">
        <v>4978</v>
      </c>
      <c r="G305" s="661" t="s">
        <v>3765</v>
      </c>
      <c r="H305" s="661" t="s">
        <v>3766</v>
      </c>
      <c r="I305" s="663">
        <v>365.27</v>
      </c>
      <c r="J305" s="663">
        <v>190</v>
      </c>
      <c r="K305" s="664">
        <v>69402.149999999994</v>
      </c>
    </row>
    <row r="306" spans="1:11" ht="14.4" customHeight="1" x14ac:dyDescent="0.3">
      <c r="A306" s="659" t="s">
        <v>561</v>
      </c>
      <c r="B306" s="660" t="s">
        <v>562</v>
      </c>
      <c r="C306" s="661" t="s">
        <v>578</v>
      </c>
      <c r="D306" s="662" t="s">
        <v>2867</v>
      </c>
      <c r="E306" s="661" t="s">
        <v>4977</v>
      </c>
      <c r="F306" s="662" t="s">
        <v>4978</v>
      </c>
      <c r="G306" s="661" t="s">
        <v>3767</v>
      </c>
      <c r="H306" s="661" t="s">
        <v>3768</v>
      </c>
      <c r="I306" s="663">
        <v>511.83</v>
      </c>
      <c r="J306" s="663">
        <v>120</v>
      </c>
      <c r="K306" s="664">
        <v>61419.600000000006</v>
      </c>
    </row>
    <row r="307" spans="1:11" ht="14.4" customHeight="1" x14ac:dyDescent="0.3">
      <c r="A307" s="659" t="s">
        <v>561</v>
      </c>
      <c r="B307" s="660" t="s">
        <v>562</v>
      </c>
      <c r="C307" s="661" t="s">
        <v>578</v>
      </c>
      <c r="D307" s="662" t="s">
        <v>2867</v>
      </c>
      <c r="E307" s="661" t="s">
        <v>4977</v>
      </c>
      <c r="F307" s="662" t="s">
        <v>4978</v>
      </c>
      <c r="G307" s="661" t="s">
        <v>3769</v>
      </c>
      <c r="H307" s="661" t="s">
        <v>3770</v>
      </c>
      <c r="I307" s="663">
        <v>235.54666666666665</v>
      </c>
      <c r="J307" s="663">
        <v>60</v>
      </c>
      <c r="K307" s="664">
        <v>14132.8</v>
      </c>
    </row>
    <row r="308" spans="1:11" ht="14.4" customHeight="1" x14ac:dyDescent="0.3">
      <c r="A308" s="659" t="s">
        <v>561</v>
      </c>
      <c r="B308" s="660" t="s">
        <v>562</v>
      </c>
      <c r="C308" s="661" t="s">
        <v>578</v>
      </c>
      <c r="D308" s="662" t="s">
        <v>2867</v>
      </c>
      <c r="E308" s="661" t="s">
        <v>4977</v>
      </c>
      <c r="F308" s="662" t="s">
        <v>4978</v>
      </c>
      <c r="G308" s="661" t="s">
        <v>3769</v>
      </c>
      <c r="H308" s="661" t="s">
        <v>3771</v>
      </c>
      <c r="I308" s="663">
        <v>220.22</v>
      </c>
      <c r="J308" s="663">
        <v>420</v>
      </c>
      <c r="K308" s="664">
        <v>92492.39999999998</v>
      </c>
    </row>
    <row r="309" spans="1:11" ht="14.4" customHeight="1" x14ac:dyDescent="0.3">
      <c r="A309" s="659" t="s">
        <v>561</v>
      </c>
      <c r="B309" s="660" t="s">
        <v>562</v>
      </c>
      <c r="C309" s="661" t="s">
        <v>578</v>
      </c>
      <c r="D309" s="662" t="s">
        <v>2867</v>
      </c>
      <c r="E309" s="661" t="s">
        <v>4977</v>
      </c>
      <c r="F309" s="662" t="s">
        <v>4978</v>
      </c>
      <c r="G309" s="661" t="s">
        <v>3772</v>
      </c>
      <c r="H309" s="661" t="s">
        <v>3773</v>
      </c>
      <c r="I309" s="663">
        <v>440.44</v>
      </c>
      <c r="J309" s="663">
        <v>20</v>
      </c>
      <c r="K309" s="664">
        <v>8808.7999999999993</v>
      </c>
    </row>
    <row r="310" spans="1:11" ht="14.4" customHeight="1" x14ac:dyDescent="0.3">
      <c r="A310" s="659" t="s">
        <v>561</v>
      </c>
      <c r="B310" s="660" t="s">
        <v>562</v>
      </c>
      <c r="C310" s="661" t="s">
        <v>578</v>
      </c>
      <c r="D310" s="662" t="s">
        <v>2867</v>
      </c>
      <c r="E310" s="661" t="s">
        <v>4977</v>
      </c>
      <c r="F310" s="662" t="s">
        <v>4978</v>
      </c>
      <c r="G310" s="661" t="s">
        <v>3774</v>
      </c>
      <c r="H310" s="661" t="s">
        <v>3775</v>
      </c>
      <c r="I310" s="663">
        <v>6.0533333333333337</v>
      </c>
      <c r="J310" s="663">
        <v>130</v>
      </c>
      <c r="K310" s="664">
        <v>787</v>
      </c>
    </row>
    <row r="311" spans="1:11" ht="14.4" customHeight="1" x14ac:dyDescent="0.3">
      <c r="A311" s="659" t="s">
        <v>561</v>
      </c>
      <c r="B311" s="660" t="s">
        <v>562</v>
      </c>
      <c r="C311" s="661" t="s">
        <v>578</v>
      </c>
      <c r="D311" s="662" t="s">
        <v>2867</v>
      </c>
      <c r="E311" s="661" t="s">
        <v>4977</v>
      </c>
      <c r="F311" s="662" t="s">
        <v>4978</v>
      </c>
      <c r="G311" s="661" t="s">
        <v>3776</v>
      </c>
      <c r="H311" s="661" t="s">
        <v>3777</v>
      </c>
      <c r="I311" s="663">
        <v>34.57</v>
      </c>
      <c r="J311" s="663">
        <v>300</v>
      </c>
      <c r="K311" s="664">
        <v>10370.700000000001</v>
      </c>
    </row>
    <row r="312" spans="1:11" ht="14.4" customHeight="1" x14ac:dyDescent="0.3">
      <c r="A312" s="659" t="s">
        <v>561</v>
      </c>
      <c r="B312" s="660" t="s">
        <v>562</v>
      </c>
      <c r="C312" s="661" t="s">
        <v>578</v>
      </c>
      <c r="D312" s="662" t="s">
        <v>2867</v>
      </c>
      <c r="E312" s="661" t="s">
        <v>4977</v>
      </c>
      <c r="F312" s="662" t="s">
        <v>4978</v>
      </c>
      <c r="G312" s="661" t="s">
        <v>3778</v>
      </c>
      <c r="H312" s="661" t="s">
        <v>3779</v>
      </c>
      <c r="I312" s="663">
        <v>21.79</v>
      </c>
      <c r="J312" s="663">
        <v>12</v>
      </c>
      <c r="K312" s="664">
        <v>261.5</v>
      </c>
    </row>
    <row r="313" spans="1:11" ht="14.4" customHeight="1" x14ac:dyDescent="0.3">
      <c r="A313" s="659" t="s">
        <v>561</v>
      </c>
      <c r="B313" s="660" t="s">
        <v>562</v>
      </c>
      <c r="C313" s="661" t="s">
        <v>578</v>
      </c>
      <c r="D313" s="662" t="s">
        <v>2867</v>
      </c>
      <c r="E313" s="661" t="s">
        <v>4977</v>
      </c>
      <c r="F313" s="662" t="s">
        <v>4978</v>
      </c>
      <c r="G313" s="661" t="s">
        <v>3512</v>
      </c>
      <c r="H313" s="661" t="s">
        <v>3513</v>
      </c>
      <c r="I313" s="663">
        <v>5.1316666666666677</v>
      </c>
      <c r="J313" s="663">
        <v>2900</v>
      </c>
      <c r="K313" s="664">
        <v>14880.4</v>
      </c>
    </row>
    <row r="314" spans="1:11" ht="14.4" customHeight="1" x14ac:dyDescent="0.3">
      <c r="A314" s="659" t="s">
        <v>561</v>
      </c>
      <c r="B314" s="660" t="s">
        <v>562</v>
      </c>
      <c r="C314" s="661" t="s">
        <v>578</v>
      </c>
      <c r="D314" s="662" t="s">
        <v>2867</v>
      </c>
      <c r="E314" s="661" t="s">
        <v>4977</v>
      </c>
      <c r="F314" s="662" t="s">
        <v>4978</v>
      </c>
      <c r="G314" s="661" t="s">
        <v>3780</v>
      </c>
      <c r="H314" s="661" t="s">
        <v>3781</v>
      </c>
      <c r="I314" s="663">
        <v>7.950000000000002</v>
      </c>
      <c r="J314" s="663">
        <v>2400</v>
      </c>
      <c r="K314" s="664">
        <v>19080</v>
      </c>
    </row>
    <row r="315" spans="1:11" ht="14.4" customHeight="1" x14ac:dyDescent="0.3">
      <c r="A315" s="659" t="s">
        <v>561</v>
      </c>
      <c r="B315" s="660" t="s">
        <v>562</v>
      </c>
      <c r="C315" s="661" t="s">
        <v>578</v>
      </c>
      <c r="D315" s="662" t="s">
        <v>2867</v>
      </c>
      <c r="E315" s="661" t="s">
        <v>4977</v>
      </c>
      <c r="F315" s="662" t="s">
        <v>4978</v>
      </c>
      <c r="G315" s="661" t="s">
        <v>3782</v>
      </c>
      <c r="H315" s="661" t="s">
        <v>3783</v>
      </c>
      <c r="I315" s="663">
        <v>150.21285714285713</v>
      </c>
      <c r="J315" s="663">
        <v>260</v>
      </c>
      <c r="K315" s="664">
        <v>39179.799999999996</v>
      </c>
    </row>
    <row r="316" spans="1:11" ht="14.4" customHeight="1" x14ac:dyDescent="0.3">
      <c r="A316" s="659" t="s">
        <v>561</v>
      </c>
      <c r="B316" s="660" t="s">
        <v>562</v>
      </c>
      <c r="C316" s="661" t="s">
        <v>578</v>
      </c>
      <c r="D316" s="662" t="s">
        <v>2867</v>
      </c>
      <c r="E316" s="661" t="s">
        <v>4977</v>
      </c>
      <c r="F316" s="662" t="s">
        <v>4978</v>
      </c>
      <c r="G316" s="661" t="s">
        <v>3784</v>
      </c>
      <c r="H316" s="661" t="s">
        <v>3785</v>
      </c>
      <c r="I316" s="663">
        <v>127.37857142857142</v>
      </c>
      <c r="J316" s="663">
        <v>100</v>
      </c>
      <c r="K316" s="664">
        <v>12737.66</v>
      </c>
    </row>
    <row r="317" spans="1:11" ht="14.4" customHeight="1" x14ac:dyDescent="0.3">
      <c r="A317" s="659" t="s">
        <v>561</v>
      </c>
      <c r="B317" s="660" t="s">
        <v>562</v>
      </c>
      <c r="C317" s="661" t="s">
        <v>578</v>
      </c>
      <c r="D317" s="662" t="s">
        <v>2867</v>
      </c>
      <c r="E317" s="661" t="s">
        <v>4977</v>
      </c>
      <c r="F317" s="662" t="s">
        <v>4978</v>
      </c>
      <c r="G317" s="661" t="s">
        <v>3786</v>
      </c>
      <c r="H317" s="661" t="s">
        <v>3787</v>
      </c>
      <c r="I317" s="663">
        <v>23.15</v>
      </c>
      <c r="J317" s="663">
        <v>200</v>
      </c>
      <c r="K317" s="664">
        <v>4629.46</v>
      </c>
    </row>
    <row r="318" spans="1:11" ht="14.4" customHeight="1" x14ac:dyDescent="0.3">
      <c r="A318" s="659" t="s">
        <v>561</v>
      </c>
      <c r="B318" s="660" t="s">
        <v>562</v>
      </c>
      <c r="C318" s="661" t="s">
        <v>578</v>
      </c>
      <c r="D318" s="662" t="s">
        <v>2867</v>
      </c>
      <c r="E318" s="661" t="s">
        <v>4977</v>
      </c>
      <c r="F318" s="662" t="s">
        <v>4978</v>
      </c>
      <c r="G318" s="661" t="s">
        <v>3788</v>
      </c>
      <c r="H318" s="661" t="s">
        <v>3789</v>
      </c>
      <c r="I318" s="663">
        <v>43.739999999999995</v>
      </c>
      <c r="J318" s="663">
        <v>300</v>
      </c>
      <c r="K318" s="664">
        <v>13093.39</v>
      </c>
    </row>
    <row r="319" spans="1:11" ht="14.4" customHeight="1" x14ac:dyDescent="0.3">
      <c r="A319" s="659" t="s">
        <v>561</v>
      </c>
      <c r="B319" s="660" t="s">
        <v>562</v>
      </c>
      <c r="C319" s="661" t="s">
        <v>578</v>
      </c>
      <c r="D319" s="662" t="s">
        <v>2867</v>
      </c>
      <c r="E319" s="661" t="s">
        <v>4977</v>
      </c>
      <c r="F319" s="662" t="s">
        <v>4978</v>
      </c>
      <c r="G319" s="661" t="s">
        <v>3790</v>
      </c>
      <c r="H319" s="661" t="s">
        <v>3791</v>
      </c>
      <c r="I319" s="663">
        <v>84.905000000000001</v>
      </c>
      <c r="J319" s="663">
        <v>40</v>
      </c>
      <c r="K319" s="664">
        <v>3396.0699999999997</v>
      </c>
    </row>
    <row r="320" spans="1:11" ht="14.4" customHeight="1" x14ac:dyDescent="0.3">
      <c r="A320" s="659" t="s">
        <v>561</v>
      </c>
      <c r="B320" s="660" t="s">
        <v>562</v>
      </c>
      <c r="C320" s="661" t="s">
        <v>578</v>
      </c>
      <c r="D320" s="662" t="s">
        <v>2867</v>
      </c>
      <c r="E320" s="661" t="s">
        <v>4977</v>
      </c>
      <c r="F320" s="662" t="s">
        <v>4978</v>
      </c>
      <c r="G320" s="661" t="s">
        <v>3792</v>
      </c>
      <c r="H320" s="661" t="s">
        <v>3793</v>
      </c>
      <c r="I320" s="663">
        <v>17.98</v>
      </c>
      <c r="J320" s="663">
        <v>150</v>
      </c>
      <c r="K320" s="664">
        <v>2697</v>
      </c>
    </row>
    <row r="321" spans="1:11" ht="14.4" customHeight="1" x14ac:dyDescent="0.3">
      <c r="A321" s="659" t="s">
        <v>561</v>
      </c>
      <c r="B321" s="660" t="s">
        <v>562</v>
      </c>
      <c r="C321" s="661" t="s">
        <v>578</v>
      </c>
      <c r="D321" s="662" t="s">
        <v>2867</v>
      </c>
      <c r="E321" s="661" t="s">
        <v>4977</v>
      </c>
      <c r="F321" s="662" t="s">
        <v>4978</v>
      </c>
      <c r="G321" s="661" t="s">
        <v>3621</v>
      </c>
      <c r="H321" s="661" t="s">
        <v>3622</v>
      </c>
      <c r="I321" s="663">
        <v>15.008333333333333</v>
      </c>
      <c r="J321" s="663">
        <v>315</v>
      </c>
      <c r="K321" s="664">
        <v>4727.55</v>
      </c>
    </row>
    <row r="322" spans="1:11" ht="14.4" customHeight="1" x14ac:dyDescent="0.3">
      <c r="A322" s="659" t="s">
        <v>561</v>
      </c>
      <c r="B322" s="660" t="s">
        <v>562</v>
      </c>
      <c r="C322" s="661" t="s">
        <v>578</v>
      </c>
      <c r="D322" s="662" t="s">
        <v>2867</v>
      </c>
      <c r="E322" s="661" t="s">
        <v>4977</v>
      </c>
      <c r="F322" s="662" t="s">
        <v>4978</v>
      </c>
      <c r="G322" s="661" t="s">
        <v>3520</v>
      </c>
      <c r="H322" s="661" t="s">
        <v>3521</v>
      </c>
      <c r="I322" s="663">
        <v>12.10375</v>
      </c>
      <c r="J322" s="663">
        <v>280</v>
      </c>
      <c r="K322" s="664">
        <v>3389.3</v>
      </c>
    </row>
    <row r="323" spans="1:11" ht="14.4" customHeight="1" x14ac:dyDescent="0.3">
      <c r="A323" s="659" t="s">
        <v>561</v>
      </c>
      <c r="B323" s="660" t="s">
        <v>562</v>
      </c>
      <c r="C323" s="661" t="s">
        <v>578</v>
      </c>
      <c r="D323" s="662" t="s">
        <v>2867</v>
      </c>
      <c r="E323" s="661" t="s">
        <v>4977</v>
      </c>
      <c r="F323" s="662" t="s">
        <v>4978</v>
      </c>
      <c r="G323" s="661" t="s">
        <v>3794</v>
      </c>
      <c r="H323" s="661" t="s">
        <v>3795</v>
      </c>
      <c r="I323" s="663">
        <v>8.9600000000000009</v>
      </c>
      <c r="J323" s="663">
        <v>200</v>
      </c>
      <c r="K323" s="664">
        <v>1792</v>
      </c>
    </row>
    <row r="324" spans="1:11" ht="14.4" customHeight="1" x14ac:dyDescent="0.3">
      <c r="A324" s="659" t="s">
        <v>561</v>
      </c>
      <c r="B324" s="660" t="s">
        <v>562</v>
      </c>
      <c r="C324" s="661" t="s">
        <v>578</v>
      </c>
      <c r="D324" s="662" t="s">
        <v>2867</v>
      </c>
      <c r="E324" s="661" t="s">
        <v>4977</v>
      </c>
      <c r="F324" s="662" t="s">
        <v>4978</v>
      </c>
      <c r="G324" s="661" t="s">
        <v>3796</v>
      </c>
      <c r="H324" s="661" t="s">
        <v>3797</v>
      </c>
      <c r="I324" s="663">
        <v>32.9</v>
      </c>
      <c r="J324" s="663">
        <v>120</v>
      </c>
      <c r="K324" s="664">
        <v>3947.9799999999996</v>
      </c>
    </row>
    <row r="325" spans="1:11" ht="14.4" customHeight="1" x14ac:dyDescent="0.3">
      <c r="A325" s="659" t="s">
        <v>561</v>
      </c>
      <c r="B325" s="660" t="s">
        <v>562</v>
      </c>
      <c r="C325" s="661" t="s">
        <v>578</v>
      </c>
      <c r="D325" s="662" t="s">
        <v>2867</v>
      </c>
      <c r="E325" s="661" t="s">
        <v>4977</v>
      </c>
      <c r="F325" s="662" t="s">
        <v>4978</v>
      </c>
      <c r="G325" s="661" t="s">
        <v>3522</v>
      </c>
      <c r="H325" s="661" t="s">
        <v>3523</v>
      </c>
      <c r="I325" s="663">
        <v>2.85</v>
      </c>
      <c r="J325" s="663">
        <v>100</v>
      </c>
      <c r="K325" s="664">
        <v>285</v>
      </c>
    </row>
    <row r="326" spans="1:11" ht="14.4" customHeight="1" x14ac:dyDescent="0.3">
      <c r="A326" s="659" t="s">
        <v>561</v>
      </c>
      <c r="B326" s="660" t="s">
        <v>562</v>
      </c>
      <c r="C326" s="661" t="s">
        <v>578</v>
      </c>
      <c r="D326" s="662" t="s">
        <v>2867</v>
      </c>
      <c r="E326" s="661" t="s">
        <v>4977</v>
      </c>
      <c r="F326" s="662" t="s">
        <v>4978</v>
      </c>
      <c r="G326" s="661" t="s">
        <v>3522</v>
      </c>
      <c r="H326" s="661" t="s">
        <v>3524</v>
      </c>
      <c r="I326" s="663">
        <v>2.9887500000000005</v>
      </c>
      <c r="J326" s="663">
        <v>400</v>
      </c>
      <c r="K326" s="664">
        <v>1195.5</v>
      </c>
    </row>
    <row r="327" spans="1:11" ht="14.4" customHeight="1" x14ac:dyDescent="0.3">
      <c r="A327" s="659" t="s">
        <v>561</v>
      </c>
      <c r="B327" s="660" t="s">
        <v>562</v>
      </c>
      <c r="C327" s="661" t="s">
        <v>578</v>
      </c>
      <c r="D327" s="662" t="s">
        <v>2867</v>
      </c>
      <c r="E327" s="661" t="s">
        <v>4977</v>
      </c>
      <c r="F327" s="662" t="s">
        <v>4978</v>
      </c>
      <c r="G327" s="661" t="s">
        <v>3798</v>
      </c>
      <c r="H327" s="661" t="s">
        <v>3799</v>
      </c>
      <c r="I327" s="663">
        <v>44.53</v>
      </c>
      <c r="J327" s="663">
        <v>30</v>
      </c>
      <c r="K327" s="664">
        <v>1336.05</v>
      </c>
    </row>
    <row r="328" spans="1:11" ht="14.4" customHeight="1" x14ac:dyDescent="0.3">
      <c r="A328" s="659" t="s">
        <v>561</v>
      </c>
      <c r="B328" s="660" t="s">
        <v>562</v>
      </c>
      <c r="C328" s="661" t="s">
        <v>578</v>
      </c>
      <c r="D328" s="662" t="s">
        <v>2867</v>
      </c>
      <c r="E328" s="661" t="s">
        <v>4977</v>
      </c>
      <c r="F328" s="662" t="s">
        <v>4978</v>
      </c>
      <c r="G328" s="661" t="s">
        <v>3525</v>
      </c>
      <c r="H328" s="661" t="s">
        <v>3526</v>
      </c>
      <c r="I328" s="663">
        <v>13.200000000000001</v>
      </c>
      <c r="J328" s="663">
        <v>90</v>
      </c>
      <c r="K328" s="664">
        <v>1188</v>
      </c>
    </row>
    <row r="329" spans="1:11" ht="14.4" customHeight="1" x14ac:dyDescent="0.3">
      <c r="A329" s="659" t="s">
        <v>561</v>
      </c>
      <c r="B329" s="660" t="s">
        <v>562</v>
      </c>
      <c r="C329" s="661" t="s">
        <v>578</v>
      </c>
      <c r="D329" s="662" t="s">
        <v>2867</v>
      </c>
      <c r="E329" s="661" t="s">
        <v>4977</v>
      </c>
      <c r="F329" s="662" t="s">
        <v>4978</v>
      </c>
      <c r="G329" s="661" t="s">
        <v>3800</v>
      </c>
      <c r="H329" s="661" t="s">
        <v>3801</v>
      </c>
      <c r="I329" s="663">
        <v>406.56</v>
      </c>
      <c r="J329" s="663">
        <v>10</v>
      </c>
      <c r="K329" s="664">
        <v>4065.6</v>
      </c>
    </row>
    <row r="330" spans="1:11" ht="14.4" customHeight="1" x14ac:dyDescent="0.3">
      <c r="A330" s="659" t="s">
        <v>561</v>
      </c>
      <c r="B330" s="660" t="s">
        <v>562</v>
      </c>
      <c r="C330" s="661" t="s">
        <v>578</v>
      </c>
      <c r="D330" s="662" t="s">
        <v>2867</v>
      </c>
      <c r="E330" s="661" t="s">
        <v>4977</v>
      </c>
      <c r="F330" s="662" t="s">
        <v>4978</v>
      </c>
      <c r="G330" s="661" t="s">
        <v>3527</v>
      </c>
      <c r="H330" s="661" t="s">
        <v>3528</v>
      </c>
      <c r="I330" s="663">
        <v>13.199999999999998</v>
      </c>
      <c r="J330" s="663">
        <v>40</v>
      </c>
      <c r="K330" s="664">
        <v>528</v>
      </c>
    </row>
    <row r="331" spans="1:11" ht="14.4" customHeight="1" x14ac:dyDescent="0.3">
      <c r="A331" s="659" t="s">
        <v>561</v>
      </c>
      <c r="B331" s="660" t="s">
        <v>562</v>
      </c>
      <c r="C331" s="661" t="s">
        <v>578</v>
      </c>
      <c r="D331" s="662" t="s">
        <v>2867</v>
      </c>
      <c r="E331" s="661" t="s">
        <v>4977</v>
      </c>
      <c r="F331" s="662" t="s">
        <v>4978</v>
      </c>
      <c r="G331" s="661" t="s">
        <v>3529</v>
      </c>
      <c r="H331" s="661" t="s">
        <v>3530</v>
      </c>
      <c r="I331" s="663">
        <v>13.202000000000002</v>
      </c>
      <c r="J331" s="663">
        <v>50</v>
      </c>
      <c r="K331" s="664">
        <v>660.18000000000006</v>
      </c>
    </row>
    <row r="332" spans="1:11" ht="14.4" customHeight="1" x14ac:dyDescent="0.3">
      <c r="A332" s="659" t="s">
        <v>561</v>
      </c>
      <c r="B332" s="660" t="s">
        <v>562</v>
      </c>
      <c r="C332" s="661" t="s">
        <v>578</v>
      </c>
      <c r="D332" s="662" t="s">
        <v>2867</v>
      </c>
      <c r="E332" s="661" t="s">
        <v>4977</v>
      </c>
      <c r="F332" s="662" t="s">
        <v>4978</v>
      </c>
      <c r="G332" s="661" t="s">
        <v>3531</v>
      </c>
      <c r="H332" s="661" t="s">
        <v>3532</v>
      </c>
      <c r="I332" s="663">
        <v>1.5500000000000003</v>
      </c>
      <c r="J332" s="663">
        <v>8625</v>
      </c>
      <c r="K332" s="664">
        <v>13380.75</v>
      </c>
    </row>
    <row r="333" spans="1:11" ht="14.4" customHeight="1" x14ac:dyDescent="0.3">
      <c r="A333" s="659" t="s">
        <v>561</v>
      </c>
      <c r="B333" s="660" t="s">
        <v>562</v>
      </c>
      <c r="C333" s="661" t="s">
        <v>578</v>
      </c>
      <c r="D333" s="662" t="s">
        <v>2867</v>
      </c>
      <c r="E333" s="661" t="s">
        <v>4977</v>
      </c>
      <c r="F333" s="662" t="s">
        <v>4978</v>
      </c>
      <c r="G333" s="661" t="s">
        <v>3533</v>
      </c>
      <c r="H333" s="661" t="s">
        <v>3534</v>
      </c>
      <c r="I333" s="663">
        <v>18.7</v>
      </c>
      <c r="J333" s="663">
        <v>80</v>
      </c>
      <c r="K333" s="664">
        <v>1486.5</v>
      </c>
    </row>
    <row r="334" spans="1:11" ht="14.4" customHeight="1" x14ac:dyDescent="0.3">
      <c r="A334" s="659" t="s">
        <v>561</v>
      </c>
      <c r="B334" s="660" t="s">
        <v>562</v>
      </c>
      <c r="C334" s="661" t="s">
        <v>578</v>
      </c>
      <c r="D334" s="662" t="s">
        <v>2867</v>
      </c>
      <c r="E334" s="661" t="s">
        <v>4977</v>
      </c>
      <c r="F334" s="662" t="s">
        <v>4978</v>
      </c>
      <c r="G334" s="661" t="s">
        <v>3535</v>
      </c>
      <c r="H334" s="661" t="s">
        <v>3536</v>
      </c>
      <c r="I334" s="663">
        <v>21.236249999999998</v>
      </c>
      <c r="J334" s="663">
        <v>400</v>
      </c>
      <c r="K334" s="664">
        <v>8494.5</v>
      </c>
    </row>
    <row r="335" spans="1:11" ht="14.4" customHeight="1" x14ac:dyDescent="0.3">
      <c r="A335" s="659" t="s">
        <v>561</v>
      </c>
      <c r="B335" s="660" t="s">
        <v>562</v>
      </c>
      <c r="C335" s="661" t="s">
        <v>578</v>
      </c>
      <c r="D335" s="662" t="s">
        <v>2867</v>
      </c>
      <c r="E335" s="661" t="s">
        <v>4977</v>
      </c>
      <c r="F335" s="662" t="s">
        <v>4978</v>
      </c>
      <c r="G335" s="661" t="s">
        <v>3537</v>
      </c>
      <c r="H335" s="661" t="s">
        <v>3538</v>
      </c>
      <c r="I335" s="663">
        <v>10.298333333333334</v>
      </c>
      <c r="J335" s="663">
        <v>300</v>
      </c>
      <c r="K335" s="664">
        <v>3089.5</v>
      </c>
    </row>
    <row r="336" spans="1:11" ht="14.4" customHeight="1" x14ac:dyDescent="0.3">
      <c r="A336" s="659" t="s">
        <v>561</v>
      </c>
      <c r="B336" s="660" t="s">
        <v>562</v>
      </c>
      <c r="C336" s="661" t="s">
        <v>578</v>
      </c>
      <c r="D336" s="662" t="s">
        <v>2867</v>
      </c>
      <c r="E336" s="661" t="s">
        <v>4977</v>
      </c>
      <c r="F336" s="662" t="s">
        <v>4978</v>
      </c>
      <c r="G336" s="661" t="s">
        <v>3802</v>
      </c>
      <c r="H336" s="661" t="s">
        <v>3803</v>
      </c>
      <c r="I336" s="663">
        <v>524.77999999999986</v>
      </c>
      <c r="J336" s="663">
        <v>120</v>
      </c>
      <c r="K336" s="664">
        <v>62973.240000000005</v>
      </c>
    </row>
    <row r="337" spans="1:11" ht="14.4" customHeight="1" x14ac:dyDescent="0.3">
      <c r="A337" s="659" t="s">
        <v>561</v>
      </c>
      <c r="B337" s="660" t="s">
        <v>562</v>
      </c>
      <c r="C337" s="661" t="s">
        <v>578</v>
      </c>
      <c r="D337" s="662" t="s">
        <v>2867</v>
      </c>
      <c r="E337" s="661" t="s">
        <v>4977</v>
      </c>
      <c r="F337" s="662" t="s">
        <v>4978</v>
      </c>
      <c r="G337" s="661" t="s">
        <v>3804</v>
      </c>
      <c r="H337" s="661" t="s">
        <v>3805</v>
      </c>
      <c r="I337" s="663">
        <v>6.6557142857142839</v>
      </c>
      <c r="J337" s="663">
        <v>190</v>
      </c>
      <c r="K337" s="664">
        <v>1264.5999999999999</v>
      </c>
    </row>
    <row r="338" spans="1:11" ht="14.4" customHeight="1" x14ac:dyDescent="0.3">
      <c r="A338" s="659" t="s">
        <v>561</v>
      </c>
      <c r="B338" s="660" t="s">
        <v>562</v>
      </c>
      <c r="C338" s="661" t="s">
        <v>578</v>
      </c>
      <c r="D338" s="662" t="s">
        <v>2867</v>
      </c>
      <c r="E338" s="661" t="s">
        <v>4977</v>
      </c>
      <c r="F338" s="662" t="s">
        <v>4978</v>
      </c>
      <c r="G338" s="661" t="s">
        <v>3806</v>
      </c>
      <c r="H338" s="661" t="s">
        <v>3807</v>
      </c>
      <c r="I338" s="663">
        <v>18.150000000000002</v>
      </c>
      <c r="J338" s="663">
        <v>1500</v>
      </c>
      <c r="K338" s="664">
        <v>27225</v>
      </c>
    </row>
    <row r="339" spans="1:11" ht="14.4" customHeight="1" x14ac:dyDescent="0.3">
      <c r="A339" s="659" t="s">
        <v>561</v>
      </c>
      <c r="B339" s="660" t="s">
        <v>562</v>
      </c>
      <c r="C339" s="661" t="s">
        <v>578</v>
      </c>
      <c r="D339" s="662" t="s">
        <v>2867</v>
      </c>
      <c r="E339" s="661" t="s">
        <v>4977</v>
      </c>
      <c r="F339" s="662" t="s">
        <v>4978</v>
      </c>
      <c r="G339" s="661" t="s">
        <v>3808</v>
      </c>
      <c r="H339" s="661" t="s">
        <v>3809</v>
      </c>
      <c r="I339" s="663">
        <v>6.6533333333333324</v>
      </c>
      <c r="J339" s="663">
        <v>160</v>
      </c>
      <c r="K339" s="664">
        <v>1064.4000000000001</v>
      </c>
    </row>
    <row r="340" spans="1:11" ht="14.4" customHeight="1" x14ac:dyDescent="0.3">
      <c r="A340" s="659" t="s">
        <v>561</v>
      </c>
      <c r="B340" s="660" t="s">
        <v>562</v>
      </c>
      <c r="C340" s="661" t="s">
        <v>578</v>
      </c>
      <c r="D340" s="662" t="s">
        <v>2867</v>
      </c>
      <c r="E340" s="661" t="s">
        <v>4977</v>
      </c>
      <c r="F340" s="662" t="s">
        <v>4978</v>
      </c>
      <c r="G340" s="661" t="s">
        <v>3810</v>
      </c>
      <c r="H340" s="661" t="s">
        <v>3811</v>
      </c>
      <c r="I340" s="663">
        <v>6.65</v>
      </c>
      <c r="J340" s="663">
        <v>30</v>
      </c>
      <c r="K340" s="664">
        <v>199.5</v>
      </c>
    </row>
    <row r="341" spans="1:11" ht="14.4" customHeight="1" x14ac:dyDescent="0.3">
      <c r="A341" s="659" t="s">
        <v>561</v>
      </c>
      <c r="B341" s="660" t="s">
        <v>562</v>
      </c>
      <c r="C341" s="661" t="s">
        <v>578</v>
      </c>
      <c r="D341" s="662" t="s">
        <v>2867</v>
      </c>
      <c r="E341" s="661" t="s">
        <v>4977</v>
      </c>
      <c r="F341" s="662" t="s">
        <v>4978</v>
      </c>
      <c r="G341" s="661" t="s">
        <v>3812</v>
      </c>
      <c r="H341" s="661" t="s">
        <v>3813</v>
      </c>
      <c r="I341" s="663">
        <v>0.47099999999999992</v>
      </c>
      <c r="J341" s="663">
        <v>7050</v>
      </c>
      <c r="K341" s="664">
        <v>3323.5</v>
      </c>
    </row>
    <row r="342" spans="1:11" ht="14.4" customHeight="1" x14ac:dyDescent="0.3">
      <c r="A342" s="659" t="s">
        <v>561</v>
      </c>
      <c r="B342" s="660" t="s">
        <v>562</v>
      </c>
      <c r="C342" s="661" t="s">
        <v>578</v>
      </c>
      <c r="D342" s="662" t="s">
        <v>2867</v>
      </c>
      <c r="E342" s="661" t="s">
        <v>4977</v>
      </c>
      <c r="F342" s="662" t="s">
        <v>4978</v>
      </c>
      <c r="G342" s="661" t="s">
        <v>3812</v>
      </c>
      <c r="H342" s="661" t="s">
        <v>3814</v>
      </c>
      <c r="I342" s="663">
        <v>0.47</v>
      </c>
      <c r="J342" s="663">
        <v>2700</v>
      </c>
      <c r="K342" s="664">
        <v>1269</v>
      </c>
    </row>
    <row r="343" spans="1:11" ht="14.4" customHeight="1" x14ac:dyDescent="0.3">
      <c r="A343" s="659" t="s">
        <v>561</v>
      </c>
      <c r="B343" s="660" t="s">
        <v>562</v>
      </c>
      <c r="C343" s="661" t="s">
        <v>578</v>
      </c>
      <c r="D343" s="662" t="s">
        <v>2867</v>
      </c>
      <c r="E343" s="661" t="s">
        <v>4977</v>
      </c>
      <c r="F343" s="662" t="s">
        <v>4978</v>
      </c>
      <c r="G343" s="661" t="s">
        <v>3815</v>
      </c>
      <c r="H343" s="661" t="s">
        <v>3816</v>
      </c>
      <c r="I343" s="663">
        <v>2.6019999999999999</v>
      </c>
      <c r="J343" s="663">
        <v>1800</v>
      </c>
      <c r="K343" s="664">
        <v>4683.2999999999993</v>
      </c>
    </row>
    <row r="344" spans="1:11" ht="14.4" customHeight="1" x14ac:dyDescent="0.3">
      <c r="A344" s="659" t="s">
        <v>561</v>
      </c>
      <c r="B344" s="660" t="s">
        <v>562</v>
      </c>
      <c r="C344" s="661" t="s">
        <v>578</v>
      </c>
      <c r="D344" s="662" t="s">
        <v>2867</v>
      </c>
      <c r="E344" s="661" t="s">
        <v>4977</v>
      </c>
      <c r="F344" s="662" t="s">
        <v>4978</v>
      </c>
      <c r="G344" s="661" t="s">
        <v>3817</v>
      </c>
      <c r="H344" s="661" t="s">
        <v>3818</v>
      </c>
      <c r="I344" s="663">
        <v>2.6015384615384622</v>
      </c>
      <c r="J344" s="663">
        <v>5538</v>
      </c>
      <c r="K344" s="664">
        <v>14403.8</v>
      </c>
    </row>
    <row r="345" spans="1:11" ht="14.4" customHeight="1" x14ac:dyDescent="0.3">
      <c r="A345" s="659" t="s">
        <v>561</v>
      </c>
      <c r="B345" s="660" t="s">
        <v>562</v>
      </c>
      <c r="C345" s="661" t="s">
        <v>578</v>
      </c>
      <c r="D345" s="662" t="s">
        <v>2867</v>
      </c>
      <c r="E345" s="661" t="s">
        <v>4977</v>
      </c>
      <c r="F345" s="662" t="s">
        <v>4978</v>
      </c>
      <c r="G345" s="661" t="s">
        <v>3819</v>
      </c>
      <c r="H345" s="661" t="s">
        <v>3820</v>
      </c>
      <c r="I345" s="663">
        <v>2.6012500000000003</v>
      </c>
      <c r="J345" s="663">
        <v>3700</v>
      </c>
      <c r="K345" s="664">
        <v>9624</v>
      </c>
    </row>
    <row r="346" spans="1:11" ht="14.4" customHeight="1" x14ac:dyDescent="0.3">
      <c r="A346" s="659" t="s">
        <v>561</v>
      </c>
      <c r="B346" s="660" t="s">
        <v>562</v>
      </c>
      <c r="C346" s="661" t="s">
        <v>578</v>
      </c>
      <c r="D346" s="662" t="s">
        <v>2867</v>
      </c>
      <c r="E346" s="661" t="s">
        <v>4977</v>
      </c>
      <c r="F346" s="662" t="s">
        <v>4978</v>
      </c>
      <c r="G346" s="661" t="s">
        <v>3821</v>
      </c>
      <c r="H346" s="661" t="s">
        <v>3822</v>
      </c>
      <c r="I346" s="663">
        <v>15.39</v>
      </c>
      <c r="J346" s="663">
        <v>150</v>
      </c>
      <c r="K346" s="664">
        <v>2308.5</v>
      </c>
    </row>
    <row r="347" spans="1:11" ht="14.4" customHeight="1" x14ac:dyDescent="0.3">
      <c r="A347" s="659" t="s">
        <v>561</v>
      </c>
      <c r="B347" s="660" t="s">
        <v>562</v>
      </c>
      <c r="C347" s="661" t="s">
        <v>578</v>
      </c>
      <c r="D347" s="662" t="s">
        <v>2867</v>
      </c>
      <c r="E347" s="661" t="s">
        <v>4977</v>
      </c>
      <c r="F347" s="662" t="s">
        <v>4978</v>
      </c>
      <c r="G347" s="661" t="s">
        <v>3823</v>
      </c>
      <c r="H347" s="661" t="s">
        <v>3824</v>
      </c>
      <c r="I347" s="663">
        <v>527.97</v>
      </c>
      <c r="J347" s="663">
        <v>20</v>
      </c>
      <c r="K347" s="664">
        <v>10559.380000000001</v>
      </c>
    </row>
    <row r="348" spans="1:11" ht="14.4" customHeight="1" x14ac:dyDescent="0.3">
      <c r="A348" s="659" t="s">
        <v>561</v>
      </c>
      <c r="B348" s="660" t="s">
        <v>562</v>
      </c>
      <c r="C348" s="661" t="s">
        <v>578</v>
      </c>
      <c r="D348" s="662" t="s">
        <v>2867</v>
      </c>
      <c r="E348" s="661" t="s">
        <v>4977</v>
      </c>
      <c r="F348" s="662" t="s">
        <v>4978</v>
      </c>
      <c r="G348" s="661" t="s">
        <v>3825</v>
      </c>
      <c r="H348" s="661" t="s">
        <v>3826</v>
      </c>
      <c r="I348" s="663">
        <v>16</v>
      </c>
      <c r="J348" s="663">
        <v>10</v>
      </c>
      <c r="K348" s="664">
        <v>159.96</v>
      </c>
    </row>
    <row r="349" spans="1:11" ht="14.4" customHeight="1" x14ac:dyDescent="0.3">
      <c r="A349" s="659" t="s">
        <v>561</v>
      </c>
      <c r="B349" s="660" t="s">
        <v>562</v>
      </c>
      <c r="C349" s="661" t="s">
        <v>578</v>
      </c>
      <c r="D349" s="662" t="s">
        <v>2867</v>
      </c>
      <c r="E349" s="661" t="s">
        <v>4977</v>
      </c>
      <c r="F349" s="662" t="s">
        <v>4978</v>
      </c>
      <c r="G349" s="661" t="s">
        <v>3827</v>
      </c>
      <c r="H349" s="661" t="s">
        <v>3828</v>
      </c>
      <c r="I349" s="663">
        <v>484.04</v>
      </c>
      <c r="J349" s="663">
        <v>20</v>
      </c>
      <c r="K349" s="664">
        <v>9680.75</v>
      </c>
    </row>
    <row r="350" spans="1:11" ht="14.4" customHeight="1" x14ac:dyDescent="0.3">
      <c r="A350" s="659" t="s">
        <v>561</v>
      </c>
      <c r="B350" s="660" t="s">
        <v>562</v>
      </c>
      <c r="C350" s="661" t="s">
        <v>578</v>
      </c>
      <c r="D350" s="662" t="s">
        <v>2867</v>
      </c>
      <c r="E350" s="661" t="s">
        <v>4977</v>
      </c>
      <c r="F350" s="662" t="s">
        <v>4978</v>
      </c>
      <c r="G350" s="661" t="s">
        <v>3829</v>
      </c>
      <c r="H350" s="661" t="s">
        <v>3830</v>
      </c>
      <c r="I350" s="663">
        <v>45.13</v>
      </c>
      <c r="J350" s="663">
        <v>60</v>
      </c>
      <c r="K350" s="664">
        <v>2707.98</v>
      </c>
    </row>
    <row r="351" spans="1:11" ht="14.4" customHeight="1" x14ac:dyDescent="0.3">
      <c r="A351" s="659" t="s">
        <v>561</v>
      </c>
      <c r="B351" s="660" t="s">
        <v>562</v>
      </c>
      <c r="C351" s="661" t="s">
        <v>578</v>
      </c>
      <c r="D351" s="662" t="s">
        <v>2867</v>
      </c>
      <c r="E351" s="661" t="s">
        <v>4977</v>
      </c>
      <c r="F351" s="662" t="s">
        <v>4978</v>
      </c>
      <c r="G351" s="661" t="s">
        <v>3831</v>
      </c>
      <c r="H351" s="661" t="s">
        <v>3832</v>
      </c>
      <c r="I351" s="663">
        <v>27.84</v>
      </c>
      <c r="J351" s="663">
        <v>450</v>
      </c>
      <c r="K351" s="664">
        <v>12528.83</v>
      </c>
    </row>
    <row r="352" spans="1:11" ht="14.4" customHeight="1" x14ac:dyDescent="0.3">
      <c r="A352" s="659" t="s">
        <v>561</v>
      </c>
      <c r="B352" s="660" t="s">
        <v>562</v>
      </c>
      <c r="C352" s="661" t="s">
        <v>578</v>
      </c>
      <c r="D352" s="662" t="s">
        <v>2867</v>
      </c>
      <c r="E352" s="661" t="s">
        <v>4977</v>
      </c>
      <c r="F352" s="662" t="s">
        <v>4978</v>
      </c>
      <c r="G352" s="661" t="s">
        <v>3833</v>
      </c>
      <c r="H352" s="661" t="s">
        <v>3834</v>
      </c>
      <c r="I352" s="663">
        <v>61.06</v>
      </c>
      <c r="J352" s="663">
        <v>200</v>
      </c>
      <c r="K352" s="664">
        <v>12211.32</v>
      </c>
    </row>
    <row r="353" spans="1:11" ht="14.4" customHeight="1" x14ac:dyDescent="0.3">
      <c r="A353" s="659" t="s">
        <v>561</v>
      </c>
      <c r="B353" s="660" t="s">
        <v>562</v>
      </c>
      <c r="C353" s="661" t="s">
        <v>578</v>
      </c>
      <c r="D353" s="662" t="s">
        <v>2867</v>
      </c>
      <c r="E353" s="661" t="s">
        <v>4977</v>
      </c>
      <c r="F353" s="662" t="s">
        <v>4978</v>
      </c>
      <c r="G353" s="661" t="s">
        <v>3835</v>
      </c>
      <c r="H353" s="661" t="s">
        <v>3836</v>
      </c>
      <c r="I353" s="663">
        <v>35.996000000000002</v>
      </c>
      <c r="J353" s="663">
        <v>300</v>
      </c>
      <c r="K353" s="664">
        <v>10798.75</v>
      </c>
    </row>
    <row r="354" spans="1:11" ht="14.4" customHeight="1" x14ac:dyDescent="0.3">
      <c r="A354" s="659" t="s">
        <v>561</v>
      </c>
      <c r="B354" s="660" t="s">
        <v>562</v>
      </c>
      <c r="C354" s="661" t="s">
        <v>578</v>
      </c>
      <c r="D354" s="662" t="s">
        <v>2867</v>
      </c>
      <c r="E354" s="661" t="s">
        <v>4977</v>
      </c>
      <c r="F354" s="662" t="s">
        <v>4978</v>
      </c>
      <c r="G354" s="661" t="s">
        <v>3837</v>
      </c>
      <c r="H354" s="661" t="s">
        <v>3838</v>
      </c>
      <c r="I354" s="663">
        <v>4.78</v>
      </c>
      <c r="J354" s="663">
        <v>600</v>
      </c>
      <c r="K354" s="664">
        <v>2867.38</v>
      </c>
    </row>
    <row r="355" spans="1:11" ht="14.4" customHeight="1" x14ac:dyDescent="0.3">
      <c r="A355" s="659" t="s">
        <v>561</v>
      </c>
      <c r="B355" s="660" t="s">
        <v>562</v>
      </c>
      <c r="C355" s="661" t="s">
        <v>578</v>
      </c>
      <c r="D355" s="662" t="s">
        <v>2867</v>
      </c>
      <c r="E355" s="661" t="s">
        <v>4977</v>
      </c>
      <c r="F355" s="662" t="s">
        <v>4978</v>
      </c>
      <c r="G355" s="661" t="s">
        <v>3839</v>
      </c>
      <c r="H355" s="661" t="s">
        <v>3840</v>
      </c>
      <c r="I355" s="663">
        <v>229.9</v>
      </c>
      <c r="J355" s="663">
        <v>120</v>
      </c>
      <c r="K355" s="664">
        <v>27588</v>
      </c>
    </row>
    <row r="356" spans="1:11" ht="14.4" customHeight="1" x14ac:dyDescent="0.3">
      <c r="A356" s="659" t="s">
        <v>561</v>
      </c>
      <c r="B356" s="660" t="s">
        <v>562</v>
      </c>
      <c r="C356" s="661" t="s">
        <v>578</v>
      </c>
      <c r="D356" s="662" t="s">
        <v>2867</v>
      </c>
      <c r="E356" s="661" t="s">
        <v>4977</v>
      </c>
      <c r="F356" s="662" t="s">
        <v>4978</v>
      </c>
      <c r="G356" s="661" t="s">
        <v>3841</v>
      </c>
      <c r="H356" s="661" t="s">
        <v>3842</v>
      </c>
      <c r="I356" s="663">
        <v>21.79</v>
      </c>
      <c r="J356" s="663">
        <v>12</v>
      </c>
      <c r="K356" s="664">
        <v>261.5</v>
      </c>
    </row>
    <row r="357" spans="1:11" ht="14.4" customHeight="1" x14ac:dyDescent="0.3">
      <c r="A357" s="659" t="s">
        <v>561</v>
      </c>
      <c r="B357" s="660" t="s">
        <v>562</v>
      </c>
      <c r="C357" s="661" t="s">
        <v>578</v>
      </c>
      <c r="D357" s="662" t="s">
        <v>2867</v>
      </c>
      <c r="E357" s="661" t="s">
        <v>4977</v>
      </c>
      <c r="F357" s="662" t="s">
        <v>4978</v>
      </c>
      <c r="G357" s="661" t="s">
        <v>3843</v>
      </c>
      <c r="H357" s="661" t="s">
        <v>3844</v>
      </c>
      <c r="I357" s="663">
        <v>618.08000000000004</v>
      </c>
      <c r="J357" s="663">
        <v>2</v>
      </c>
      <c r="K357" s="664">
        <v>1236.1600000000001</v>
      </c>
    </row>
    <row r="358" spans="1:11" ht="14.4" customHeight="1" x14ac:dyDescent="0.3">
      <c r="A358" s="659" t="s">
        <v>561</v>
      </c>
      <c r="B358" s="660" t="s">
        <v>562</v>
      </c>
      <c r="C358" s="661" t="s">
        <v>578</v>
      </c>
      <c r="D358" s="662" t="s">
        <v>2867</v>
      </c>
      <c r="E358" s="661" t="s">
        <v>4977</v>
      </c>
      <c r="F358" s="662" t="s">
        <v>4978</v>
      </c>
      <c r="G358" s="661" t="s">
        <v>3845</v>
      </c>
      <c r="H358" s="661" t="s">
        <v>3846</v>
      </c>
      <c r="I358" s="663">
        <v>25.990000000000006</v>
      </c>
      <c r="J358" s="663">
        <v>1200</v>
      </c>
      <c r="K358" s="664">
        <v>31189.119999999999</v>
      </c>
    </row>
    <row r="359" spans="1:11" ht="14.4" customHeight="1" x14ac:dyDescent="0.3">
      <c r="A359" s="659" t="s">
        <v>561</v>
      </c>
      <c r="B359" s="660" t="s">
        <v>562</v>
      </c>
      <c r="C359" s="661" t="s">
        <v>578</v>
      </c>
      <c r="D359" s="662" t="s">
        <v>2867</v>
      </c>
      <c r="E359" s="661" t="s">
        <v>4977</v>
      </c>
      <c r="F359" s="662" t="s">
        <v>4978</v>
      </c>
      <c r="G359" s="661" t="s">
        <v>3847</v>
      </c>
      <c r="H359" s="661" t="s">
        <v>3848</v>
      </c>
      <c r="I359" s="663">
        <v>60.54</v>
      </c>
      <c r="J359" s="663">
        <v>30</v>
      </c>
      <c r="K359" s="664">
        <v>1816.2</v>
      </c>
    </row>
    <row r="360" spans="1:11" ht="14.4" customHeight="1" x14ac:dyDescent="0.3">
      <c r="A360" s="659" t="s">
        <v>561</v>
      </c>
      <c r="B360" s="660" t="s">
        <v>562</v>
      </c>
      <c r="C360" s="661" t="s">
        <v>578</v>
      </c>
      <c r="D360" s="662" t="s">
        <v>2867</v>
      </c>
      <c r="E360" s="661" t="s">
        <v>4977</v>
      </c>
      <c r="F360" s="662" t="s">
        <v>4978</v>
      </c>
      <c r="G360" s="661" t="s">
        <v>3849</v>
      </c>
      <c r="H360" s="661" t="s">
        <v>3850</v>
      </c>
      <c r="I360" s="663">
        <v>12.84</v>
      </c>
      <c r="J360" s="663">
        <v>50</v>
      </c>
      <c r="K360" s="664">
        <v>641.91</v>
      </c>
    </row>
    <row r="361" spans="1:11" ht="14.4" customHeight="1" x14ac:dyDescent="0.3">
      <c r="A361" s="659" t="s">
        <v>561</v>
      </c>
      <c r="B361" s="660" t="s">
        <v>562</v>
      </c>
      <c r="C361" s="661" t="s">
        <v>578</v>
      </c>
      <c r="D361" s="662" t="s">
        <v>2867</v>
      </c>
      <c r="E361" s="661" t="s">
        <v>4977</v>
      </c>
      <c r="F361" s="662" t="s">
        <v>4978</v>
      </c>
      <c r="G361" s="661" t="s">
        <v>3851</v>
      </c>
      <c r="H361" s="661" t="s">
        <v>3852</v>
      </c>
      <c r="I361" s="663">
        <v>54.28</v>
      </c>
      <c r="J361" s="663">
        <v>80</v>
      </c>
      <c r="K361" s="664">
        <v>4342.43</v>
      </c>
    </row>
    <row r="362" spans="1:11" ht="14.4" customHeight="1" x14ac:dyDescent="0.3">
      <c r="A362" s="659" t="s">
        <v>561</v>
      </c>
      <c r="B362" s="660" t="s">
        <v>562</v>
      </c>
      <c r="C362" s="661" t="s">
        <v>578</v>
      </c>
      <c r="D362" s="662" t="s">
        <v>2867</v>
      </c>
      <c r="E362" s="661" t="s">
        <v>4977</v>
      </c>
      <c r="F362" s="662" t="s">
        <v>4978</v>
      </c>
      <c r="G362" s="661" t="s">
        <v>3853</v>
      </c>
      <c r="H362" s="661" t="s">
        <v>3854</v>
      </c>
      <c r="I362" s="663">
        <v>869.58999999999992</v>
      </c>
      <c r="J362" s="663">
        <v>168</v>
      </c>
      <c r="K362" s="664">
        <v>138812.41</v>
      </c>
    </row>
    <row r="363" spans="1:11" ht="14.4" customHeight="1" x14ac:dyDescent="0.3">
      <c r="A363" s="659" t="s">
        <v>561</v>
      </c>
      <c r="B363" s="660" t="s">
        <v>562</v>
      </c>
      <c r="C363" s="661" t="s">
        <v>578</v>
      </c>
      <c r="D363" s="662" t="s">
        <v>2867</v>
      </c>
      <c r="E363" s="661" t="s">
        <v>4977</v>
      </c>
      <c r="F363" s="662" t="s">
        <v>4978</v>
      </c>
      <c r="G363" s="661" t="s">
        <v>3627</v>
      </c>
      <c r="H363" s="661" t="s">
        <v>3855</v>
      </c>
      <c r="I363" s="663">
        <v>9.5949999999999989</v>
      </c>
      <c r="J363" s="663">
        <v>400</v>
      </c>
      <c r="K363" s="664">
        <v>3838</v>
      </c>
    </row>
    <row r="364" spans="1:11" ht="14.4" customHeight="1" x14ac:dyDescent="0.3">
      <c r="A364" s="659" t="s">
        <v>561</v>
      </c>
      <c r="B364" s="660" t="s">
        <v>562</v>
      </c>
      <c r="C364" s="661" t="s">
        <v>578</v>
      </c>
      <c r="D364" s="662" t="s">
        <v>2867</v>
      </c>
      <c r="E364" s="661" t="s">
        <v>4977</v>
      </c>
      <c r="F364" s="662" t="s">
        <v>4978</v>
      </c>
      <c r="G364" s="661" t="s">
        <v>3627</v>
      </c>
      <c r="H364" s="661" t="s">
        <v>3628</v>
      </c>
      <c r="I364" s="663">
        <v>9.5971428571428561</v>
      </c>
      <c r="J364" s="663">
        <v>1500</v>
      </c>
      <c r="K364" s="664">
        <v>14395</v>
      </c>
    </row>
    <row r="365" spans="1:11" ht="14.4" customHeight="1" x14ac:dyDescent="0.3">
      <c r="A365" s="659" t="s">
        <v>561</v>
      </c>
      <c r="B365" s="660" t="s">
        <v>562</v>
      </c>
      <c r="C365" s="661" t="s">
        <v>578</v>
      </c>
      <c r="D365" s="662" t="s">
        <v>2867</v>
      </c>
      <c r="E365" s="661" t="s">
        <v>4977</v>
      </c>
      <c r="F365" s="662" t="s">
        <v>4978</v>
      </c>
      <c r="G365" s="661" t="s">
        <v>3856</v>
      </c>
      <c r="H365" s="661" t="s">
        <v>3857</v>
      </c>
      <c r="I365" s="663">
        <v>23.443750000000001</v>
      </c>
      <c r="J365" s="663">
        <v>560</v>
      </c>
      <c r="K365" s="664">
        <v>13068</v>
      </c>
    </row>
    <row r="366" spans="1:11" ht="14.4" customHeight="1" x14ac:dyDescent="0.3">
      <c r="A366" s="659" t="s">
        <v>561</v>
      </c>
      <c r="B366" s="660" t="s">
        <v>562</v>
      </c>
      <c r="C366" s="661" t="s">
        <v>578</v>
      </c>
      <c r="D366" s="662" t="s">
        <v>2867</v>
      </c>
      <c r="E366" s="661" t="s">
        <v>4977</v>
      </c>
      <c r="F366" s="662" t="s">
        <v>4978</v>
      </c>
      <c r="G366" s="661" t="s">
        <v>3629</v>
      </c>
      <c r="H366" s="661" t="s">
        <v>3630</v>
      </c>
      <c r="I366" s="663">
        <v>23.393333333333334</v>
      </c>
      <c r="J366" s="663">
        <v>700</v>
      </c>
      <c r="K366" s="664">
        <v>16274.5</v>
      </c>
    </row>
    <row r="367" spans="1:11" ht="14.4" customHeight="1" x14ac:dyDescent="0.3">
      <c r="A367" s="659" t="s">
        <v>561</v>
      </c>
      <c r="B367" s="660" t="s">
        <v>562</v>
      </c>
      <c r="C367" s="661" t="s">
        <v>578</v>
      </c>
      <c r="D367" s="662" t="s">
        <v>2867</v>
      </c>
      <c r="E367" s="661" t="s">
        <v>4977</v>
      </c>
      <c r="F367" s="662" t="s">
        <v>4978</v>
      </c>
      <c r="G367" s="661" t="s">
        <v>3858</v>
      </c>
      <c r="H367" s="661" t="s">
        <v>3859</v>
      </c>
      <c r="I367" s="663">
        <v>365.27</v>
      </c>
      <c r="J367" s="663">
        <v>40</v>
      </c>
      <c r="K367" s="664">
        <v>14610.98</v>
      </c>
    </row>
    <row r="368" spans="1:11" ht="14.4" customHeight="1" x14ac:dyDescent="0.3">
      <c r="A368" s="659" t="s">
        <v>561</v>
      </c>
      <c r="B368" s="660" t="s">
        <v>562</v>
      </c>
      <c r="C368" s="661" t="s">
        <v>578</v>
      </c>
      <c r="D368" s="662" t="s">
        <v>2867</v>
      </c>
      <c r="E368" s="661" t="s">
        <v>4977</v>
      </c>
      <c r="F368" s="662" t="s">
        <v>4978</v>
      </c>
      <c r="G368" s="661" t="s">
        <v>3858</v>
      </c>
      <c r="H368" s="661" t="s">
        <v>3860</v>
      </c>
      <c r="I368" s="663">
        <v>329.56200000000001</v>
      </c>
      <c r="J368" s="663">
        <v>100</v>
      </c>
      <c r="K368" s="664">
        <v>32956.469999999994</v>
      </c>
    </row>
    <row r="369" spans="1:11" ht="14.4" customHeight="1" x14ac:dyDescent="0.3">
      <c r="A369" s="659" t="s">
        <v>561</v>
      </c>
      <c r="B369" s="660" t="s">
        <v>562</v>
      </c>
      <c r="C369" s="661" t="s">
        <v>578</v>
      </c>
      <c r="D369" s="662" t="s">
        <v>2867</v>
      </c>
      <c r="E369" s="661" t="s">
        <v>4977</v>
      </c>
      <c r="F369" s="662" t="s">
        <v>4978</v>
      </c>
      <c r="G369" s="661" t="s">
        <v>3861</v>
      </c>
      <c r="H369" s="661" t="s">
        <v>3862</v>
      </c>
      <c r="I369" s="663">
        <v>365.27</v>
      </c>
      <c r="J369" s="663">
        <v>-20</v>
      </c>
      <c r="K369" s="664">
        <v>-7305.49</v>
      </c>
    </row>
    <row r="370" spans="1:11" ht="14.4" customHeight="1" x14ac:dyDescent="0.3">
      <c r="A370" s="659" t="s">
        <v>561</v>
      </c>
      <c r="B370" s="660" t="s">
        <v>562</v>
      </c>
      <c r="C370" s="661" t="s">
        <v>578</v>
      </c>
      <c r="D370" s="662" t="s">
        <v>2867</v>
      </c>
      <c r="E370" s="661" t="s">
        <v>4977</v>
      </c>
      <c r="F370" s="662" t="s">
        <v>4978</v>
      </c>
      <c r="G370" s="661" t="s">
        <v>3548</v>
      </c>
      <c r="H370" s="661" t="s">
        <v>3549</v>
      </c>
      <c r="I370" s="663">
        <v>9.2000000000000011</v>
      </c>
      <c r="J370" s="663">
        <v>2750</v>
      </c>
      <c r="K370" s="664">
        <v>25300</v>
      </c>
    </row>
    <row r="371" spans="1:11" ht="14.4" customHeight="1" x14ac:dyDescent="0.3">
      <c r="A371" s="659" t="s">
        <v>561</v>
      </c>
      <c r="B371" s="660" t="s">
        <v>562</v>
      </c>
      <c r="C371" s="661" t="s">
        <v>578</v>
      </c>
      <c r="D371" s="662" t="s">
        <v>2867</v>
      </c>
      <c r="E371" s="661" t="s">
        <v>4977</v>
      </c>
      <c r="F371" s="662" t="s">
        <v>4978</v>
      </c>
      <c r="G371" s="661" t="s">
        <v>3550</v>
      </c>
      <c r="H371" s="661" t="s">
        <v>3551</v>
      </c>
      <c r="I371" s="663">
        <v>172.5</v>
      </c>
      <c r="J371" s="663">
        <v>4</v>
      </c>
      <c r="K371" s="664">
        <v>690</v>
      </c>
    </row>
    <row r="372" spans="1:11" ht="14.4" customHeight="1" x14ac:dyDescent="0.3">
      <c r="A372" s="659" t="s">
        <v>561</v>
      </c>
      <c r="B372" s="660" t="s">
        <v>562</v>
      </c>
      <c r="C372" s="661" t="s">
        <v>578</v>
      </c>
      <c r="D372" s="662" t="s">
        <v>2867</v>
      </c>
      <c r="E372" s="661" t="s">
        <v>4977</v>
      </c>
      <c r="F372" s="662" t="s">
        <v>4978</v>
      </c>
      <c r="G372" s="661" t="s">
        <v>3863</v>
      </c>
      <c r="H372" s="661" t="s">
        <v>3864</v>
      </c>
      <c r="I372" s="663">
        <v>365.28</v>
      </c>
      <c r="J372" s="663">
        <v>10</v>
      </c>
      <c r="K372" s="664">
        <v>3652.75</v>
      </c>
    </row>
    <row r="373" spans="1:11" ht="14.4" customHeight="1" x14ac:dyDescent="0.3">
      <c r="A373" s="659" t="s">
        <v>561</v>
      </c>
      <c r="B373" s="660" t="s">
        <v>562</v>
      </c>
      <c r="C373" s="661" t="s">
        <v>578</v>
      </c>
      <c r="D373" s="662" t="s">
        <v>2867</v>
      </c>
      <c r="E373" s="661" t="s">
        <v>4977</v>
      </c>
      <c r="F373" s="662" t="s">
        <v>4978</v>
      </c>
      <c r="G373" s="661" t="s">
        <v>3865</v>
      </c>
      <c r="H373" s="661" t="s">
        <v>3866</v>
      </c>
      <c r="I373" s="663">
        <v>302.52499999999998</v>
      </c>
      <c r="J373" s="663">
        <v>15</v>
      </c>
      <c r="K373" s="664">
        <v>4538</v>
      </c>
    </row>
    <row r="374" spans="1:11" ht="14.4" customHeight="1" x14ac:dyDescent="0.3">
      <c r="A374" s="659" t="s">
        <v>561</v>
      </c>
      <c r="B374" s="660" t="s">
        <v>562</v>
      </c>
      <c r="C374" s="661" t="s">
        <v>578</v>
      </c>
      <c r="D374" s="662" t="s">
        <v>2867</v>
      </c>
      <c r="E374" s="661" t="s">
        <v>4977</v>
      </c>
      <c r="F374" s="662" t="s">
        <v>4978</v>
      </c>
      <c r="G374" s="661" t="s">
        <v>3867</v>
      </c>
      <c r="H374" s="661" t="s">
        <v>3868</v>
      </c>
      <c r="I374" s="663">
        <v>45.135000000000005</v>
      </c>
      <c r="J374" s="663">
        <v>40</v>
      </c>
      <c r="K374" s="664">
        <v>1805.3600000000001</v>
      </c>
    </row>
    <row r="375" spans="1:11" ht="14.4" customHeight="1" x14ac:dyDescent="0.3">
      <c r="A375" s="659" t="s">
        <v>561</v>
      </c>
      <c r="B375" s="660" t="s">
        <v>562</v>
      </c>
      <c r="C375" s="661" t="s">
        <v>578</v>
      </c>
      <c r="D375" s="662" t="s">
        <v>2867</v>
      </c>
      <c r="E375" s="661" t="s">
        <v>4977</v>
      </c>
      <c r="F375" s="662" t="s">
        <v>4978</v>
      </c>
      <c r="G375" s="661" t="s">
        <v>3869</v>
      </c>
      <c r="H375" s="661" t="s">
        <v>3870</v>
      </c>
      <c r="I375" s="663">
        <v>365.27</v>
      </c>
      <c r="J375" s="663">
        <v>-60</v>
      </c>
      <c r="K375" s="664">
        <v>-21916.379999999997</v>
      </c>
    </row>
    <row r="376" spans="1:11" ht="14.4" customHeight="1" x14ac:dyDescent="0.3">
      <c r="A376" s="659" t="s">
        <v>561</v>
      </c>
      <c r="B376" s="660" t="s">
        <v>562</v>
      </c>
      <c r="C376" s="661" t="s">
        <v>578</v>
      </c>
      <c r="D376" s="662" t="s">
        <v>2867</v>
      </c>
      <c r="E376" s="661" t="s">
        <v>4977</v>
      </c>
      <c r="F376" s="662" t="s">
        <v>4978</v>
      </c>
      <c r="G376" s="661" t="s">
        <v>3871</v>
      </c>
      <c r="H376" s="661" t="s">
        <v>3872</v>
      </c>
      <c r="I376" s="663">
        <v>350.9</v>
      </c>
      <c r="J376" s="663">
        <v>2</v>
      </c>
      <c r="K376" s="664">
        <v>701.8</v>
      </c>
    </row>
    <row r="377" spans="1:11" ht="14.4" customHeight="1" x14ac:dyDescent="0.3">
      <c r="A377" s="659" t="s">
        <v>561</v>
      </c>
      <c r="B377" s="660" t="s">
        <v>562</v>
      </c>
      <c r="C377" s="661" t="s">
        <v>578</v>
      </c>
      <c r="D377" s="662" t="s">
        <v>2867</v>
      </c>
      <c r="E377" s="661" t="s">
        <v>4977</v>
      </c>
      <c r="F377" s="662" t="s">
        <v>4978</v>
      </c>
      <c r="G377" s="661" t="s">
        <v>3873</v>
      </c>
      <c r="H377" s="661" t="s">
        <v>3874</v>
      </c>
      <c r="I377" s="663">
        <v>60.49</v>
      </c>
      <c r="J377" s="663">
        <v>60</v>
      </c>
      <c r="K377" s="664">
        <v>3629.2799999999997</v>
      </c>
    </row>
    <row r="378" spans="1:11" ht="14.4" customHeight="1" x14ac:dyDescent="0.3">
      <c r="A378" s="659" t="s">
        <v>561</v>
      </c>
      <c r="B378" s="660" t="s">
        <v>562</v>
      </c>
      <c r="C378" s="661" t="s">
        <v>578</v>
      </c>
      <c r="D378" s="662" t="s">
        <v>2867</v>
      </c>
      <c r="E378" s="661" t="s">
        <v>4977</v>
      </c>
      <c r="F378" s="662" t="s">
        <v>4978</v>
      </c>
      <c r="G378" s="661" t="s">
        <v>3875</v>
      </c>
      <c r="H378" s="661" t="s">
        <v>3876</v>
      </c>
      <c r="I378" s="663">
        <v>635.86</v>
      </c>
      <c r="J378" s="663">
        <v>150</v>
      </c>
      <c r="K378" s="664">
        <v>95378.250000000015</v>
      </c>
    </row>
    <row r="379" spans="1:11" ht="14.4" customHeight="1" x14ac:dyDescent="0.3">
      <c r="A379" s="659" t="s">
        <v>561</v>
      </c>
      <c r="B379" s="660" t="s">
        <v>562</v>
      </c>
      <c r="C379" s="661" t="s">
        <v>578</v>
      </c>
      <c r="D379" s="662" t="s">
        <v>2867</v>
      </c>
      <c r="E379" s="661" t="s">
        <v>4977</v>
      </c>
      <c r="F379" s="662" t="s">
        <v>4978</v>
      </c>
      <c r="G379" s="661" t="s">
        <v>3877</v>
      </c>
      <c r="H379" s="661" t="s">
        <v>3878</v>
      </c>
      <c r="I379" s="663">
        <v>23.125</v>
      </c>
      <c r="J379" s="663">
        <v>20</v>
      </c>
      <c r="K379" s="664">
        <v>462.46000000000004</v>
      </c>
    </row>
    <row r="380" spans="1:11" ht="14.4" customHeight="1" x14ac:dyDescent="0.3">
      <c r="A380" s="659" t="s">
        <v>561</v>
      </c>
      <c r="B380" s="660" t="s">
        <v>562</v>
      </c>
      <c r="C380" s="661" t="s">
        <v>578</v>
      </c>
      <c r="D380" s="662" t="s">
        <v>2867</v>
      </c>
      <c r="E380" s="661" t="s">
        <v>4977</v>
      </c>
      <c r="F380" s="662" t="s">
        <v>4978</v>
      </c>
      <c r="G380" s="661" t="s">
        <v>3879</v>
      </c>
      <c r="H380" s="661" t="s">
        <v>3880</v>
      </c>
      <c r="I380" s="663">
        <v>406.55500000000001</v>
      </c>
      <c r="J380" s="663">
        <v>4</v>
      </c>
      <c r="K380" s="664">
        <v>1626.23</v>
      </c>
    </row>
    <row r="381" spans="1:11" ht="14.4" customHeight="1" x14ac:dyDescent="0.3">
      <c r="A381" s="659" t="s">
        <v>561</v>
      </c>
      <c r="B381" s="660" t="s">
        <v>562</v>
      </c>
      <c r="C381" s="661" t="s">
        <v>578</v>
      </c>
      <c r="D381" s="662" t="s">
        <v>2867</v>
      </c>
      <c r="E381" s="661" t="s">
        <v>4977</v>
      </c>
      <c r="F381" s="662" t="s">
        <v>4978</v>
      </c>
      <c r="G381" s="661" t="s">
        <v>3881</v>
      </c>
      <c r="H381" s="661" t="s">
        <v>3882</v>
      </c>
      <c r="I381" s="663">
        <v>171.82</v>
      </c>
      <c r="J381" s="663">
        <v>10</v>
      </c>
      <c r="K381" s="664">
        <v>1718.2</v>
      </c>
    </row>
    <row r="382" spans="1:11" ht="14.4" customHeight="1" x14ac:dyDescent="0.3">
      <c r="A382" s="659" t="s">
        <v>561</v>
      </c>
      <c r="B382" s="660" t="s">
        <v>562</v>
      </c>
      <c r="C382" s="661" t="s">
        <v>578</v>
      </c>
      <c r="D382" s="662" t="s">
        <v>2867</v>
      </c>
      <c r="E382" s="661" t="s">
        <v>4977</v>
      </c>
      <c r="F382" s="662" t="s">
        <v>4978</v>
      </c>
      <c r="G382" s="661" t="s">
        <v>3883</v>
      </c>
      <c r="H382" s="661" t="s">
        <v>3884</v>
      </c>
      <c r="I382" s="663">
        <v>171.82</v>
      </c>
      <c r="J382" s="663">
        <v>10</v>
      </c>
      <c r="K382" s="664">
        <v>1718.2</v>
      </c>
    </row>
    <row r="383" spans="1:11" ht="14.4" customHeight="1" x14ac:dyDescent="0.3">
      <c r="A383" s="659" t="s">
        <v>561</v>
      </c>
      <c r="B383" s="660" t="s">
        <v>562</v>
      </c>
      <c r="C383" s="661" t="s">
        <v>578</v>
      </c>
      <c r="D383" s="662" t="s">
        <v>2867</v>
      </c>
      <c r="E383" s="661" t="s">
        <v>4977</v>
      </c>
      <c r="F383" s="662" t="s">
        <v>4978</v>
      </c>
      <c r="G383" s="661" t="s">
        <v>3885</v>
      </c>
      <c r="H383" s="661" t="s">
        <v>3886</v>
      </c>
      <c r="I383" s="663">
        <v>171.82</v>
      </c>
      <c r="J383" s="663">
        <v>10</v>
      </c>
      <c r="K383" s="664">
        <v>1718.2</v>
      </c>
    </row>
    <row r="384" spans="1:11" ht="14.4" customHeight="1" x14ac:dyDescent="0.3">
      <c r="A384" s="659" t="s">
        <v>561</v>
      </c>
      <c r="B384" s="660" t="s">
        <v>562</v>
      </c>
      <c r="C384" s="661" t="s">
        <v>578</v>
      </c>
      <c r="D384" s="662" t="s">
        <v>2867</v>
      </c>
      <c r="E384" s="661" t="s">
        <v>4977</v>
      </c>
      <c r="F384" s="662" t="s">
        <v>4978</v>
      </c>
      <c r="G384" s="661" t="s">
        <v>3887</v>
      </c>
      <c r="H384" s="661" t="s">
        <v>3888</v>
      </c>
      <c r="I384" s="663">
        <v>1605.31</v>
      </c>
      <c r="J384" s="663">
        <v>30</v>
      </c>
      <c r="K384" s="664">
        <v>48159.21</v>
      </c>
    </row>
    <row r="385" spans="1:11" ht="14.4" customHeight="1" x14ac:dyDescent="0.3">
      <c r="A385" s="659" t="s">
        <v>561</v>
      </c>
      <c r="B385" s="660" t="s">
        <v>562</v>
      </c>
      <c r="C385" s="661" t="s">
        <v>578</v>
      </c>
      <c r="D385" s="662" t="s">
        <v>2867</v>
      </c>
      <c r="E385" s="661" t="s">
        <v>4977</v>
      </c>
      <c r="F385" s="662" t="s">
        <v>4978</v>
      </c>
      <c r="G385" s="661" t="s">
        <v>3889</v>
      </c>
      <c r="H385" s="661" t="s">
        <v>3890</v>
      </c>
      <c r="I385" s="663">
        <v>706.88</v>
      </c>
      <c r="J385" s="663">
        <v>25</v>
      </c>
      <c r="K385" s="664">
        <v>17672.05</v>
      </c>
    </row>
    <row r="386" spans="1:11" ht="14.4" customHeight="1" x14ac:dyDescent="0.3">
      <c r="A386" s="659" t="s">
        <v>561</v>
      </c>
      <c r="B386" s="660" t="s">
        <v>562</v>
      </c>
      <c r="C386" s="661" t="s">
        <v>578</v>
      </c>
      <c r="D386" s="662" t="s">
        <v>2867</v>
      </c>
      <c r="E386" s="661" t="s">
        <v>4977</v>
      </c>
      <c r="F386" s="662" t="s">
        <v>4978</v>
      </c>
      <c r="G386" s="661" t="s">
        <v>3891</v>
      </c>
      <c r="H386" s="661" t="s">
        <v>3892</v>
      </c>
      <c r="I386" s="663">
        <v>56.52</v>
      </c>
      <c r="J386" s="663">
        <v>40</v>
      </c>
      <c r="K386" s="664">
        <v>2260.8000000000002</v>
      </c>
    </row>
    <row r="387" spans="1:11" ht="14.4" customHeight="1" x14ac:dyDescent="0.3">
      <c r="A387" s="659" t="s">
        <v>561</v>
      </c>
      <c r="B387" s="660" t="s">
        <v>562</v>
      </c>
      <c r="C387" s="661" t="s">
        <v>578</v>
      </c>
      <c r="D387" s="662" t="s">
        <v>2867</v>
      </c>
      <c r="E387" s="661" t="s">
        <v>4977</v>
      </c>
      <c r="F387" s="662" t="s">
        <v>4978</v>
      </c>
      <c r="G387" s="661" t="s">
        <v>3893</v>
      </c>
      <c r="H387" s="661" t="s">
        <v>3894</v>
      </c>
      <c r="I387" s="663">
        <v>42.35</v>
      </c>
      <c r="J387" s="663">
        <v>300</v>
      </c>
      <c r="K387" s="664">
        <v>12705</v>
      </c>
    </row>
    <row r="388" spans="1:11" ht="14.4" customHeight="1" x14ac:dyDescent="0.3">
      <c r="A388" s="659" t="s">
        <v>561</v>
      </c>
      <c r="B388" s="660" t="s">
        <v>562</v>
      </c>
      <c r="C388" s="661" t="s">
        <v>578</v>
      </c>
      <c r="D388" s="662" t="s">
        <v>2867</v>
      </c>
      <c r="E388" s="661" t="s">
        <v>4977</v>
      </c>
      <c r="F388" s="662" t="s">
        <v>4978</v>
      </c>
      <c r="G388" s="661" t="s">
        <v>3895</v>
      </c>
      <c r="H388" s="661" t="s">
        <v>3896</v>
      </c>
      <c r="I388" s="663">
        <v>1652.9</v>
      </c>
      <c r="J388" s="663">
        <v>1</v>
      </c>
      <c r="K388" s="664">
        <v>1652.9</v>
      </c>
    </row>
    <row r="389" spans="1:11" ht="14.4" customHeight="1" x14ac:dyDescent="0.3">
      <c r="A389" s="659" t="s">
        <v>561</v>
      </c>
      <c r="B389" s="660" t="s">
        <v>562</v>
      </c>
      <c r="C389" s="661" t="s">
        <v>578</v>
      </c>
      <c r="D389" s="662" t="s">
        <v>2867</v>
      </c>
      <c r="E389" s="661" t="s">
        <v>4977</v>
      </c>
      <c r="F389" s="662" t="s">
        <v>4978</v>
      </c>
      <c r="G389" s="661" t="s">
        <v>3897</v>
      </c>
      <c r="H389" s="661" t="s">
        <v>3898</v>
      </c>
      <c r="I389" s="663">
        <v>1819.84</v>
      </c>
      <c r="J389" s="663">
        <v>6</v>
      </c>
      <c r="K389" s="664">
        <v>10919.04</v>
      </c>
    </row>
    <row r="390" spans="1:11" ht="14.4" customHeight="1" x14ac:dyDescent="0.3">
      <c r="A390" s="659" t="s">
        <v>561</v>
      </c>
      <c r="B390" s="660" t="s">
        <v>562</v>
      </c>
      <c r="C390" s="661" t="s">
        <v>578</v>
      </c>
      <c r="D390" s="662" t="s">
        <v>2867</v>
      </c>
      <c r="E390" s="661" t="s">
        <v>4979</v>
      </c>
      <c r="F390" s="662" t="s">
        <v>4980</v>
      </c>
      <c r="G390" s="661" t="s">
        <v>3552</v>
      </c>
      <c r="H390" s="661" t="s">
        <v>3553</v>
      </c>
      <c r="I390" s="663">
        <v>8.495000000000001</v>
      </c>
      <c r="J390" s="663">
        <v>180</v>
      </c>
      <c r="K390" s="664">
        <v>1529.05</v>
      </c>
    </row>
    <row r="391" spans="1:11" ht="14.4" customHeight="1" x14ac:dyDescent="0.3">
      <c r="A391" s="659" t="s">
        <v>561</v>
      </c>
      <c r="B391" s="660" t="s">
        <v>562</v>
      </c>
      <c r="C391" s="661" t="s">
        <v>578</v>
      </c>
      <c r="D391" s="662" t="s">
        <v>2867</v>
      </c>
      <c r="E391" s="661" t="s">
        <v>4989</v>
      </c>
      <c r="F391" s="662" t="s">
        <v>4990</v>
      </c>
      <c r="G391" s="661" t="s">
        <v>3899</v>
      </c>
      <c r="H391" s="661" t="s">
        <v>3900</v>
      </c>
      <c r="I391" s="663">
        <v>7.02</v>
      </c>
      <c r="J391" s="663">
        <v>10</v>
      </c>
      <c r="K391" s="664">
        <v>70.150000000000006</v>
      </c>
    </row>
    <row r="392" spans="1:11" ht="14.4" customHeight="1" x14ac:dyDescent="0.3">
      <c r="A392" s="659" t="s">
        <v>561</v>
      </c>
      <c r="B392" s="660" t="s">
        <v>562</v>
      </c>
      <c r="C392" s="661" t="s">
        <v>578</v>
      </c>
      <c r="D392" s="662" t="s">
        <v>2867</v>
      </c>
      <c r="E392" s="661" t="s">
        <v>4989</v>
      </c>
      <c r="F392" s="662" t="s">
        <v>4990</v>
      </c>
      <c r="G392" s="661" t="s">
        <v>3901</v>
      </c>
      <c r="H392" s="661" t="s">
        <v>3902</v>
      </c>
      <c r="I392" s="663">
        <v>9.32</v>
      </c>
      <c r="J392" s="663">
        <v>20</v>
      </c>
      <c r="K392" s="664">
        <v>186.35000000000002</v>
      </c>
    </row>
    <row r="393" spans="1:11" ht="14.4" customHeight="1" x14ac:dyDescent="0.3">
      <c r="A393" s="659" t="s">
        <v>561</v>
      </c>
      <c r="B393" s="660" t="s">
        <v>562</v>
      </c>
      <c r="C393" s="661" t="s">
        <v>578</v>
      </c>
      <c r="D393" s="662" t="s">
        <v>2867</v>
      </c>
      <c r="E393" s="661" t="s">
        <v>4989</v>
      </c>
      <c r="F393" s="662" t="s">
        <v>4990</v>
      </c>
      <c r="G393" s="661" t="s">
        <v>3901</v>
      </c>
      <c r="H393" s="661" t="s">
        <v>3903</v>
      </c>
      <c r="I393" s="663">
        <v>9.32</v>
      </c>
      <c r="J393" s="663">
        <v>10</v>
      </c>
      <c r="K393" s="664">
        <v>93.15</v>
      </c>
    </row>
    <row r="394" spans="1:11" ht="14.4" customHeight="1" x14ac:dyDescent="0.3">
      <c r="A394" s="659" t="s">
        <v>561</v>
      </c>
      <c r="B394" s="660" t="s">
        <v>562</v>
      </c>
      <c r="C394" s="661" t="s">
        <v>578</v>
      </c>
      <c r="D394" s="662" t="s">
        <v>2867</v>
      </c>
      <c r="E394" s="661" t="s">
        <v>4989</v>
      </c>
      <c r="F394" s="662" t="s">
        <v>4990</v>
      </c>
      <c r="G394" s="661" t="s">
        <v>3904</v>
      </c>
      <c r="H394" s="661" t="s">
        <v>3905</v>
      </c>
      <c r="I394" s="663">
        <v>9.32</v>
      </c>
      <c r="J394" s="663">
        <v>5</v>
      </c>
      <c r="K394" s="664">
        <v>46.6</v>
      </c>
    </row>
    <row r="395" spans="1:11" ht="14.4" customHeight="1" x14ac:dyDescent="0.3">
      <c r="A395" s="659" t="s">
        <v>561</v>
      </c>
      <c r="B395" s="660" t="s">
        <v>562</v>
      </c>
      <c r="C395" s="661" t="s">
        <v>578</v>
      </c>
      <c r="D395" s="662" t="s">
        <v>2867</v>
      </c>
      <c r="E395" s="661" t="s">
        <v>4989</v>
      </c>
      <c r="F395" s="662" t="s">
        <v>4990</v>
      </c>
      <c r="G395" s="661" t="s">
        <v>3906</v>
      </c>
      <c r="H395" s="661" t="s">
        <v>3907</v>
      </c>
      <c r="I395" s="663">
        <v>1186.6499999999999</v>
      </c>
      <c r="J395" s="663">
        <v>150</v>
      </c>
      <c r="K395" s="664">
        <v>177997.12</v>
      </c>
    </row>
    <row r="396" spans="1:11" ht="14.4" customHeight="1" x14ac:dyDescent="0.3">
      <c r="A396" s="659" t="s">
        <v>561</v>
      </c>
      <c r="B396" s="660" t="s">
        <v>562</v>
      </c>
      <c r="C396" s="661" t="s">
        <v>578</v>
      </c>
      <c r="D396" s="662" t="s">
        <v>2867</v>
      </c>
      <c r="E396" s="661" t="s">
        <v>4989</v>
      </c>
      <c r="F396" s="662" t="s">
        <v>4990</v>
      </c>
      <c r="G396" s="661" t="s">
        <v>3908</v>
      </c>
      <c r="H396" s="661" t="s">
        <v>3909</v>
      </c>
      <c r="I396" s="663">
        <v>928.20500000000004</v>
      </c>
      <c r="J396" s="663">
        <v>20</v>
      </c>
      <c r="K396" s="664">
        <v>18564.09</v>
      </c>
    </row>
    <row r="397" spans="1:11" ht="14.4" customHeight="1" x14ac:dyDescent="0.3">
      <c r="A397" s="659" t="s">
        <v>561</v>
      </c>
      <c r="B397" s="660" t="s">
        <v>562</v>
      </c>
      <c r="C397" s="661" t="s">
        <v>578</v>
      </c>
      <c r="D397" s="662" t="s">
        <v>2867</v>
      </c>
      <c r="E397" s="661" t="s">
        <v>4989</v>
      </c>
      <c r="F397" s="662" t="s">
        <v>4990</v>
      </c>
      <c r="G397" s="661" t="s">
        <v>3910</v>
      </c>
      <c r="H397" s="661" t="s">
        <v>3911</v>
      </c>
      <c r="I397" s="663">
        <v>319.90999999999997</v>
      </c>
      <c r="J397" s="663">
        <v>420</v>
      </c>
      <c r="K397" s="664">
        <v>134363.01</v>
      </c>
    </row>
    <row r="398" spans="1:11" ht="14.4" customHeight="1" x14ac:dyDescent="0.3">
      <c r="A398" s="659" t="s">
        <v>561</v>
      </c>
      <c r="B398" s="660" t="s">
        <v>562</v>
      </c>
      <c r="C398" s="661" t="s">
        <v>578</v>
      </c>
      <c r="D398" s="662" t="s">
        <v>2867</v>
      </c>
      <c r="E398" s="661" t="s">
        <v>4989</v>
      </c>
      <c r="F398" s="662" t="s">
        <v>4990</v>
      </c>
      <c r="G398" s="661" t="s">
        <v>3912</v>
      </c>
      <c r="H398" s="661" t="s">
        <v>3913</v>
      </c>
      <c r="I398" s="663">
        <v>928.2</v>
      </c>
      <c r="J398" s="663">
        <v>20</v>
      </c>
      <c r="K398" s="664">
        <v>18564.060000000001</v>
      </c>
    </row>
    <row r="399" spans="1:11" ht="14.4" customHeight="1" x14ac:dyDescent="0.3">
      <c r="A399" s="659" t="s">
        <v>561</v>
      </c>
      <c r="B399" s="660" t="s">
        <v>562</v>
      </c>
      <c r="C399" s="661" t="s">
        <v>578</v>
      </c>
      <c r="D399" s="662" t="s">
        <v>2867</v>
      </c>
      <c r="E399" s="661" t="s">
        <v>4981</v>
      </c>
      <c r="F399" s="662" t="s">
        <v>4982</v>
      </c>
      <c r="G399" s="661" t="s">
        <v>3554</v>
      </c>
      <c r="H399" s="661" t="s">
        <v>3555</v>
      </c>
      <c r="I399" s="663">
        <v>8.17</v>
      </c>
      <c r="J399" s="663">
        <v>600</v>
      </c>
      <c r="K399" s="664">
        <v>4902</v>
      </c>
    </row>
    <row r="400" spans="1:11" ht="14.4" customHeight="1" x14ac:dyDescent="0.3">
      <c r="A400" s="659" t="s">
        <v>561</v>
      </c>
      <c r="B400" s="660" t="s">
        <v>562</v>
      </c>
      <c r="C400" s="661" t="s">
        <v>578</v>
      </c>
      <c r="D400" s="662" t="s">
        <v>2867</v>
      </c>
      <c r="E400" s="661" t="s">
        <v>4981</v>
      </c>
      <c r="F400" s="662" t="s">
        <v>4982</v>
      </c>
      <c r="G400" s="661" t="s">
        <v>3554</v>
      </c>
      <c r="H400" s="661" t="s">
        <v>3637</v>
      </c>
      <c r="I400" s="663">
        <v>8.1688888888888904</v>
      </c>
      <c r="J400" s="663">
        <v>4300</v>
      </c>
      <c r="K400" s="664">
        <v>35128</v>
      </c>
    </row>
    <row r="401" spans="1:11" ht="14.4" customHeight="1" x14ac:dyDescent="0.3">
      <c r="A401" s="659" t="s">
        <v>561</v>
      </c>
      <c r="B401" s="660" t="s">
        <v>562</v>
      </c>
      <c r="C401" s="661" t="s">
        <v>578</v>
      </c>
      <c r="D401" s="662" t="s">
        <v>2867</v>
      </c>
      <c r="E401" s="661" t="s">
        <v>4981</v>
      </c>
      <c r="F401" s="662" t="s">
        <v>4982</v>
      </c>
      <c r="G401" s="661" t="s">
        <v>3914</v>
      </c>
      <c r="H401" s="661" t="s">
        <v>3915</v>
      </c>
      <c r="I401" s="663">
        <v>12.7</v>
      </c>
      <c r="J401" s="663">
        <v>200</v>
      </c>
      <c r="K401" s="664">
        <v>2540</v>
      </c>
    </row>
    <row r="402" spans="1:11" ht="14.4" customHeight="1" x14ac:dyDescent="0.3">
      <c r="A402" s="659" t="s">
        <v>561</v>
      </c>
      <c r="B402" s="660" t="s">
        <v>562</v>
      </c>
      <c r="C402" s="661" t="s">
        <v>578</v>
      </c>
      <c r="D402" s="662" t="s">
        <v>2867</v>
      </c>
      <c r="E402" s="661" t="s">
        <v>4981</v>
      </c>
      <c r="F402" s="662" t="s">
        <v>4982</v>
      </c>
      <c r="G402" s="661" t="s">
        <v>3916</v>
      </c>
      <c r="H402" s="661" t="s">
        <v>3917</v>
      </c>
      <c r="I402" s="663">
        <v>25.57</v>
      </c>
      <c r="J402" s="663">
        <v>200</v>
      </c>
      <c r="K402" s="664">
        <v>5113.46</v>
      </c>
    </row>
    <row r="403" spans="1:11" ht="14.4" customHeight="1" x14ac:dyDescent="0.3">
      <c r="A403" s="659" t="s">
        <v>561</v>
      </c>
      <c r="B403" s="660" t="s">
        <v>562</v>
      </c>
      <c r="C403" s="661" t="s">
        <v>578</v>
      </c>
      <c r="D403" s="662" t="s">
        <v>2867</v>
      </c>
      <c r="E403" s="661" t="s">
        <v>4981</v>
      </c>
      <c r="F403" s="662" t="s">
        <v>4982</v>
      </c>
      <c r="G403" s="661" t="s">
        <v>3916</v>
      </c>
      <c r="H403" s="661" t="s">
        <v>3918</v>
      </c>
      <c r="I403" s="663">
        <v>25.569999999999997</v>
      </c>
      <c r="J403" s="663">
        <v>1200</v>
      </c>
      <c r="K403" s="664">
        <v>30681.84</v>
      </c>
    </row>
    <row r="404" spans="1:11" ht="14.4" customHeight="1" x14ac:dyDescent="0.3">
      <c r="A404" s="659" t="s">
        <v>561</v>
      </c>
      <c r="B404" s="660" t="s">
        <v>562</v>
      </c>
      <c r="C404" s="661" t="s">
        <v>578</v>
      </c>
      <c r="D404" s="662" t="s">
        <v>2867</v>
      </c>
      <c r="E404" s="661" t="s">
        <v>4981</v>
      </c>
      <c r="F404" s="662" t="s">
        <v>4982</v>
      </c>
      <c r="G404" s="661" t="s">
        <v>3919</v>
      </c>
      <c r="H404" s="661" t="s">
        <v>3920</v>
      </c>
      <c r="I404" s="663">
        <v>14520</v>
      </c>
      <c r="J404" s="663">
        <v>5</v>
      </c>
      <c r="K404" s="664">
        <v>72600</v>
      </c>
    </row>
    <row r="405" spans="1:11" ht="14.4" customHeight="1" x14ac:dyDescent="0.3">
      <c r="A405" s="659" t="s">
        <v>561</v>
      </c>
      <c r="B405" s="660" t="s">
        <v>562</v>
      </c>
      <c r="C405" s="661" t="s">
        <v>578</v>
      </c>
      <c r="D405" s="662" t="s">
        <v>2867</v>
      </c>
      <c r="E405" s="661" t="s">
        <v>4981</v>
      </c>
      <c r="F405" s="662" t="s">
        <v>4982</v>
      </c>
      <c r="G405" s="661" t="s">
        <v>3921</v>
      </c>
      <c r="H405" s="661" t="s">
        <v>3922</v>
      </c>
      <c r="I405" s="663">
        <v>60.25</v>
      </c>
      <c r="J405" s="663">
        <v>200</v>
      </c>
      <c r="K405" s="664">
        <v>12049.18</v>
      </c>
    </row>
    <row r="406" spans="1:11" ht="14.4" customHeight="1" x14ac:dyDescent="0.3">
      <c r="A406" s="659" t="s">
        <v>561</v>
      </c>
      <c r="B406" s="660" t="s">
        <v>562</v>
      </c>
      <c r="C406" s="661" t="s">
        <v>578</v>
      </c>
      <c r="D406" s="662" t="s">
        <v>2867</v>
      </c>
      <c r="E406" s="661" t="s">
        <v>4983</v>
      </c>
      <c r="F406" s="662" t="s">
        <v>4984</v>
      </c>
      <c r="G406" s="661" t="s">
        <v>3558</v>
      </c>
      <c r="H406" s="661" t="s">
        <v>3559</v>
      </c>
      <c r="I406" s="663">
        <v>0.30249999999999999</v>
      </c>
      <c r="J406" s="663">
        <v>600</v>
      </c>
      <c r="K406" s="664">
        <v>181</v>
      </c>
    </row>
    <row r="407" spans="1:11" ht="14.4" customHeight="1" x14ac:dyDescent="0.3">
      <c r="A407" s="659" t="s">
        <v>561</v>
      </c>
      <c r="B407" s="660" t="s">
        <v>562</v>
      </c>
      <c r="C407" s="661" t="s">
        <v>578</v>
      </c>
      <c r="D407" s="662" t="s">
        <v>2867</v>
      </c>
      <c r="E407" s="661" t="s">
        <v>4983</v>
      </c>
      <c r="F407" s="662" t="s">
        <v>4984</v>
      </c>
      <c r="G407" s="661" t="s">
        <v>3558</v>
      </c>
      <c r="H407" s="661" t="s">
        <v>3560</v>
      </c>
      <c r="I407" s="663">
        <v>0.3</v>
      </c>
      <c r="J407" s="663">
        <v>600</v>
      </c>
      <c r="K407" s="664">
        <v>180</v>
      </c>
    </row>
    <row r="408" spans="1:11" ht="14.4" customHeight="1" x14ac:dyDescent="0.3">
      <c r="A408" s="659" t="s">
        <v>561</v>
      </c>
      <c r="B408" s="660" t="s">
        <v>562</v>
      </c>
      <c r="C408" s="661" t="s">
        <v>578</v>
      </c>
      <c r="D408" s="662" t="s">
        <v>2867</v>
      </c>
      <c r="E408" s="661" t="s">
        <v>4983</v>
      </c>
      <c r="F408" s="662" t="s">
        <v>4984</v>
      </c>
      <c r="G408" s="661" t="s">
        <v>3561</v>
      </c>
      <c r="H408" s="661" t="s">
        <v>3562</v>
      </c>
      <c r="I408" s="663">
        <v>0.3</v>
      </c>
      <c r="J408" s="663">
        <v>1900</v>
      </c>
      <c r="K408" s="664">
        <v>570</v>
      </c>
    </row>
    <row r="409" spans="1:11" ht="14.4" customHeight="1" x14ac:dyDescent="0.3">
      <c r="A409" s="659" t="s">
        <v>561</v>
      </c>
      <c r="B409" s="660" t="s">
        <v>562</v>
      </c>
      <c r="C409" s="661" t="s">
        <v>578</v>
      </c>
      <c r="D409" s="662" t="s">
        <v>2867</v>
      </c>
      <c r="E409" s="661" t="s">
        <v>4983</v>
      </c>
      <c r="F409" s="662" t="s">
        <v>4984</v>
      </c>
      <c r="G409" s="661" t="s">
        <v>3561</v>
      </c>
      <c r="H409" s="661" t="s">
        <v>3563</v>
      </c>
      <c r="I409" s="663">
        <v>0.3</v>
      </c>
      <c r="J409" s="663">
        <v>2600</v>
      </c>
      <c r="K409" s="664">
        <v>780</v>
      </c>
    </row>
    <row r="410" spans="1:11" ht="14.4" customHeight="1" x14ac:dyDescent="0.3">
      <c r="A410" s="659" t="s">
        <v>561</v>
      </c>
      <c r="B410" s="660" t="s">
        <v>562</v>
      </c>
      <c r="C410" s="661" t="s">
        <v>578</v>
      </c>
      <c r="D410" s="662" t="s">
        <v>2867</v>
      </c>
      <c r="E410" s="661" t="s">
        <v>4983</v>
      </c>
      <c r="F410" s="662" t="s">
        <v>4984</v>
      </c>
      <c r="G410" s="661" t="s">
        <v>3564</v>
      </c>
      <c r="H410" s="661" t="s">
        <v>3566</v>
      </c>
      <c r="I410" s="663">
        <v>0.3</v>
      </c>
      <c r="J410" s="663">
        <v>1000</v>
      </c>
      <c r="K410" s="664">
        <v>300</v>
      </c>
    </row>
    <row r="411" spans="1:11" ht="14.4" customHeight="1" x14ac:dyDescent="0.3">
      <c r="A411" s="659" t="s">
        <v>561</v>
      </c>
      <c r="B411" s="660" t="s">
        <v>562</v>
      </c>
      <c r="C411" s="661" t="s">
        <v>578</v>
      </c>
      <c r="D411" s="662" t="s">
        <v>2867</v>
      </c>
      <c r="E411" s="661" t="s">
        <v>4983</v>
      </c>
      <c r="F411" s="662" t="s">
        <v>4984</v>
      </c>
      <c r="G411" s="661" t="s">
        <v>3923</v>
      </c>
      <c r="H411" s="661" t="s">
        <v>3924</v>
      </c>
      <c r="I411" s="663">
        <v>0.68</v>
      </c>
      <c r="J411" s="663">
        <v>200</v>
      </c>
      <c r="K411" s="664">
        <v>136</v>
      </c>
    </row>
    <row r="412" spans="1:11" ht="14.4" customHeight="1" x14ac:dyDescent="0.3">
      <c r="A412" s="659" t="s">
        <v>561</v>
      </c>
      <c r="B412" s="660" t="s">
        <v>562</v>
      </c>
      <c r="C412" s="661" t="s">
        <v>578</v>
      </c>
      <c r="D412" s="662" t="s">
        <v>2867</v>
      </c>
      <c r="E412" s="661" t="s">
        <v>4983</v>
      </c>
      <c r="F412" s="662" t="s">
        <v>4984</v>
      </c>
      <c r="G412" s="661" t="s">
        <v>3567</v>
      </c>
      <c r="H412" s="661" t="s">
        <v>3568</v>
      </c>
      <c r="I412" s="663">
        <v>0.48</v>
      </c>
      <c r="J412" s="663">
        <v>200</v>
      </c>
      <c r="K412" s="664">
        <v>96</v>
      </c>
    </row>
    <row r="413" spans="1:11" ht="14.4" customHeight="1" x14ac:dyDescent="0.3">
      <c r="A413" s="659" t="s">
        <v>561</v>
      </c>
      <c r="B413" s="660" t="s">
        <v>562</v>
      </c>
      <c r="C413" s="661" t="s">
        <v>578</v>
      </c>
      <c r="D413" s="662" t="s">
        <v>2867</v>
      </c>
      <c r="E413" s="661" t="s">
        <v>4983</v>
      </c>
      <c r="F413" s="662" t="s">
        <v>4984</v>
      </c>
      <c r="G413" s="661" t="s">
        <v>3569</v>
      </c>
      <c r="H413" s="661" t="s">
        <v>3570</v>
      </c>
      <c r="I413" s="663">
        <v>0.41000000000000003</v>
      </c>
      <c r="J413" s="663">
        <v>15200</v>
      </c>
      <c r="K413" s="664">
        <v>6245</v>
      </c>
    </row>
    <row r="414" spans="1:11" ht="14.4" customHeight="1" x14ac:dyDescent="0.3">
      <c r="A414" s="659" t="s">
        <v>561</v>
      </c>
      <c r="B414" s="660" t="s">
        <v>562</v>
      </c>
      <c r="C414" s="661" t="s">
        <v>578</v>
      </c>
      <c r="D414" s="662" t="s">
        <v>2867</v>
      </c>
      <c r="E414" s="661" t="s">
        <v>4983</v>
      </c>
      <c r="F414" s="662" t="s">
        <v>4984</v>
      </c>
      <c r="G414" s="661" t="s">
        <v>3571</v>
      </c>
      <c r="H414" s="661" t="s">
        <v>3572</v>
      </c>
      <c r="I414" s="663">
        <v>1.7574999999999998</v>
      </c>
      <c r="J414" s="663">
        <v>1400</v>
      </c>
      <c r="K414" s="664">
        <v>2460</v>
      </c>
    </row>
    <row r="415" spans="1:11" ht="14.4" customHeight="1" x14ac:dyDescent="0.3">
      <c r="A415" s="659" t="s">
        <v>561</v>
      </c>
      <c r="B415" s="660" t="s">
        <v>562</v>
      </c>
      <c r="C415" s="661" t="s">
        <v>578</v>
      </c>
      <c r="D415" s="662" t="s">
        <v>2867</v>
      </c>
      <c r="E415" s="661" t="s">
        <v>4983</v>
      </c>
      <c r="F415" s="662" t="s">
        <v>4984</v>
      </c>
      <c r="G415" s="661" t="s">
        <v>3925</v>
      </c>
      <c r="H415" s="661" t="s">
        <v>3926</v>
      </c>
      <c r="I415" s="663">
        <v>48.82</v>
      </c>
      <c r="J415" s="663">
        <v>25</v>
      </c>
      <c r="K415" s="664">
        <v>1220.5</v>
      </c>
    </row>
    <row r="416" spans="1:11" ht="14.4" customHeight="1" x14ac:dyDescent="0.3">
      <c r="A416" s="659" t="s">
        <v>561</v>
      </c>
      <c r="B416" s="660" t="s">
        <v>562</v>
      </c>
      <c r="C416" s="661" t="s">
        <v>578</v>
      </c>
      <c r="D416" s="662" t="s">
        <v>2867</v>
      </c>
      <c r="E416" s="661" t="s">
        <v>4983</v>
      </c>
      <c r="F416" s="662" t="s">
        <v>4984</v>
      </c>
      <c r="G416" s="661" t="s">
        <v>3925</v>
      </c>
      <c r="H416" s="661" t="s">
        <v>3927</v>
      </c>
      <c r="I416" s="663">
        <v>48.825000000000003</v>
      </c>
      <c r="J416" s="663">
        <v>90</v>
      </c>
      <c r="K416" s="664">
        <v>4394.25</v>
      </c>
    </row>
    <row r="417" spans="1:11" ht="14.4" customHeight="1" x14ac:dyDescent="0.3">
      <c r="A417" s="659" t="s">
        <v>561</v>
      </c>
      <c r="B417" s="660" t="s">
        <v>562</v>
      </c>
      <c r="C417" s="661" t="s">
        <v>578</v>
      </c>
      <c r="D417" s="662" t="s">
        <v>2867</v>
      </c>
      <c r="E417" s="661" t="s">
        <v>4983</v>
      </c>
      <c r="F417" s="662" t="s">
        <v>4984</v>
      </c>
      <c r="G417" s="661" t="s">
        <v>3928</v>
      </c>
      <c r="H417" s="661" t="s">
        <v>3929</v>
      </c>
      <c r="I417" s="663">
        <v>3.03</v>
      </c>
      <c r="J417" s="663">
        <v>300</v>
      </c>
      <c r="K417" s="664">
        <v>907.54</v>
      </c>
    </row>
    <row r="418" spans="1:11" ht="14.4" customHeight="1" x14ac:dyDescent="0.3">
      <c r="A418" s="659" t="s">
        <v>561</v>
      </c>
      <c r="B418" s="660" t="s">
        <v>562</v>
      </c>
      <c r="C418" s="661" t="s">
        <v>578</v>
      </c>
      <c r="D418" s="662" t="s">
        <v>2867</v>
      </c>
      <c r="E418" s="661" t="s">
        <v>4985</v>
      </c>
      <c r="F418" s="662" t="s">
        <v>4986</v>
      </c>
      <c r="G418" s="661" t="s">
        <v>3930</v>
      </c>
      <c r="H418" s="661" t="s">
        <v>3931</v>
      </c>
      <c r="I418" s="663">
        <v>7.5</v>
      </c>
      <c r="J418" s="663">
        <v>50</v>
      </c>
      <c r="K418" s="664">
        <v>375</v>
      </c>
    </row>
    <row r="419" spans="1:11" ht="14.4" customHeight="1" x14ac:dyDescent="0.3">
      <c r="A419" s="659" t="s">
        <v>561</v>
      </c>
      <c r="B419" s="660" t="s">
        <v>562</v>
      </c>
      <c r="C419" s="661" t="s">
        <v>578</v>
      </c>
      <c r="D419" s="662" t="s">
        <v>2867</v>
      </c>
      <c r="E419" s="661" t="s">
        <v>4985</v>
      </c>
      <c r="F419" s="662" t="s">
        <v>4986</v>
      </c>
      <c r="G419" s="661" t="s">
        <v>3930</v>
      </c>
      <c r="H419" s="661" t="s">
        <v>3932</v>
      </c>
      <c r="I419" s="663">
        <v>7.5</v>
      </c>
      <c r="J419" s="663">
        <v>80</v>
      </c>
      <c r="K419" s="664">
        <v>600</v>
      </c>
    </row>
    <row r="420" spans="1:11" ht="14.4" customHeight="1" x14ac:dyDescent="0.3">
      <c r="A420" s="659" t="s">
        <v>561</v>
      </c>
      <c r="B420" s="660" t="s">
        <v>562</v>
      </c>
      <c r="C420" s="661" t="s">
        <v>578</v>
      </c>
      <c r="D420" s="662" t="s">
        <v>2867</v>
      </c>
      <c r="E420" s="661" t="s">
        <v>4985</v>
      </c>
      <c r="F420" s="662" t="s">
        <v>4986</v>
      </c>
      <c r="G420" s="661" t="s">
        <v>3933</v>
      </c>
      <c r="H420" s="661" t="s">
        <v>3934</v>
      </c>
      <c r="I420" s="663">
        <v>7.5</v>
      </c>
      <c r="J420" s="663">
        <v>50</v>
      </c>
      <c r="K420" s="664">
        <v>375</v>
      </c>
    </row>
    <row r="421" spans="1:11" ht="14.4" customHeight="1" x14ac:dyDescent="0.3">
      <c r="A421" s="659" t="s">
        <v>561</v>
      </c>
      <c r="B421" s="660" t="s">
        <v>562</v>
      </c>
      <c r="C421" s="661" t="s">
        <v>578</v>
      </c>
      <c r="D421" s="662" t="s">
        <v>2867</v>
      </c>
      <c r="E421" s="661" t="s">
        <v>4985</v>
      </c>
      <c r="F421" s="662" t="s">
        <v>4986</v>
      </c>
      <c r="G421" s="661" t="s">
        <v>3933</v>
      </c>
      <c r="H421" s="661" t="s">
        <v>3935</v>
      </c>
      <c r="I421" s="663">
        <v>7.5</v>
      </c>
      <c r="J421" s="663">
        <v>40</v>
      </c>
      <c r="K421" s="664">
        <v>300</v>
      </c>
    </row>
    <row r="422" spans="1:11" ht="14.4" customHeight="1" x14ac:dyDescent="0.3">
      <c r="A422" s="659" t="s">
        <v>561</v>
      </c>
      <c r="B422" s="660" t="s">
        <v>562</v>
      </c>
      <c r="C422" s="661" t="s">
        <v>578</v>
      </c>
      <c r="D422" s="662" t="s">
        <v>2867</v>
      </c>
      <c r="E422" s="661" t="s">
        <v>4985</v>
      </c>
      <c r="F422" s="662" t="s">
        <v>4986</v>
      </c>
      <c r="G422" s="661" t="s">
        <v>3936</v>
      </c>
      <c r="H422" s="661" t="s">
        <v>3937</v>
      </c>
      <c r="I422" s="663">
        <v>11.01</v>
      </c>
      <c r="J422" s="663">
        <v>180</v>
      </c>
      <c r="K422" s="664">
        <v>1981.8</v>
      </c>
    </row>
    <row r="423" spans="1:11" ht="14.4" customHeight="1" x14ac:dyDescent="0.3">
      <c r="A423" s="659" t="s">
        <v>561</v>
      </c>
      <c r="B423" s="660" t="s">
        <v>562</v>
      </c>
      <c r="C423" s="661" t="s">
        <v>578</v>
      </c>
      <c r="D423" s="662" t="s">
        <v>2867</v>
      </c>
      <c r="E423" s="661" t="s">
        <v>4985</v>
      </c>
      <c r="F423" s="662" t="s">
        <v>4986</v>
      </c>
      <c r="G423" s="661" t="s">
        <v>3573</v>
      </c>
      <c r="H423" s="661" t="s">
        <v>3574</v>
      </c>
      <c r="I423" s="663">
        <v>11.01125</v>
      </c>
      <c r="J423" s="663">
        <v>360</v>
      </c>
      <c r="K423" s="664">
        <v>3964</v>
      </c>
    </row>
    <row r="424" spans="1:11" ht="14.4" customHeight="1" x14ac:dyDescent="0.3">
      <c r="A424" s="659" t="s">
        <v>561</v>
      </c>
      <c r="B424" s="660" t="s">
        <v>562</v>
      </c>
      <c r="C424" s="661" t="s">
        <v>578</v>
      </c>
      <c r="D424" s="662" t="s">
        <v>2867</v>
      </c>
      <c r="E424" s="661" t="s">
        <v>4985</v>
      </c>
      <c r="F424" s="662" t="s">
        <v>4986</v>
      </c>
      <c r="G424" s="661" t="s">
        <v>3938</v>
      </c>
      <c r="H424" s="661" t="s">
        <v>3939</v>
      </c>
      <c r="I424" s="663">
        <v>11.01</v>
      </c>
      <c r="J424" s="663">
        <v>310</v>
      </c>
      <c r="K424" s="664">
        <v>3413.1</v>
      </c>
    </row>
    <row r="425" spans="1:11" ht="14.4" customHeight="1" x14ac:dyDescent="0.3">
      <c r="A425" s="659" t="s">
        <v>561</v>
      </c>
      <c r="B425" s="660" t="s">
        <v>562</v>
      </c>
      <c r="C425" s="661" t="s">
        <v>578</v>
      </c>
      <c r="D425" s="662" t="s">
        <v>2867</v>
      </c>
      <c r="E425" s="661" t="s">
        <v>4985</v>
      </c>
      <c r="F425" s="662" t="s">
        <v>4986</v>
      </c>
      <c r="G425" s="661" t="s">
        <v>3575</v>
      </c>
      <c r="H425" s="661" t="s">
        <v>3576</v>
      </c>
      <c r="I425" s="663">
        <v>11.010000000000002</v>
      </c>
      <c r="J425" s="663">
        <v>460</v>
      </c>
      <c r="K425" s="664">
        <v>5064.6000000000004</v>
      </c>
    </row>
    <row r="426" spans="1:11" ht="14.4" customHeight="1" x14ac:dyDescent="0.3">
      <c r="A426" s="659" t="s">
        <v>561</v>
      </c>
      <c r="B426" s="660" t="s">
        <v>562</v>
      </c>
      <c r="C426" s="661" t="s">
        <v>578</v>
      </c>
      <c r="D426" s="662" t="s">
        <v>2867</v>
      </c>
      <c r="E426" s="661" t="s">
        <v>4985</v>
      </c>
      <c r="F426" s="662" t="s">
        <v>4986</v>
      </c>
      <c r="G426" s="661" t="s">
        <v>3940</v>
      </c>
      <c r="H426" s="661" t="s">
        <v>3941</v>
      </c>
      <c r="I426" s="663">
        <v>11.010000000000002</v>
      </c>
      <c r="J426" s="663">
        <v>385</v>
      </c>
      <c r="K426" s="664">
        <v>4238.79</v>
      </c>
    </row>
    <row r="427" spans="1:11" ht="14.4" customHeight="1" x14ac:dyDescent="0.3">
      <c r="A427" s="659" t="s">
        <v>561</v>
      </c>
      <c r="B427" s="660" t="s">
        <v>562</v>
      </c>
      <c r="C427" s="661" t="s">
        <v>578</v>
      </c>
      <c r="D427" s="662" t="s">
        <v>2867</v>
      </c>
      <c r="E427" s="661" t="s">
        <v>4985</v>
      </c>
      <c r="F427" s="662" t="s">
        <v>4986</v>
      </c>
      <c r="G427" s="661" t="s">
        <v>3577</v>
      </c>
      <c r="H427" s="661" t="s">
        <v>3578</v>
      </c>
      <c r="I427" s="663">
        <v>0.77333333333333343</v>
      </c>
      <c r="J427" s="663">
        <v>15000</v>
      </c>
      <c r="K427" s="664">
        <v>11610</v>
      </c>
    </row>
    <row r="428" spans="1:11" ht="14.4" customHeight="1" x14ac:dyDescent="0.3">
      <c r="A428" s="659" t="s">
        <v>561</v>
      </c>
      <c r="B428" s="660" t="s">
        <v>562</v>
      </c>
      <c r="C428" s="661" t="s">
        <v>578</v>
      </c>
      <c r="D428" s="662" t="s">
        <v>2867</v>
      </c>
      <c r="E428" s="661" t="s">
        <v>4985</v>
      </c>
      <c r="F428" s="662" t="s">
        <v>4986</v>
      </c>
      <c r="G428" s="661" t="s">
        <v>3579</v>
      </c>
      <c r="H428" s="661" t="s">
        <v>3580</v>
      </c>
      <c r="I428" s="663">
        <v>0.77249999999999996</v>
      </c>
      <c r="J428" s="663">
        <v>34000</v>
      </c>
      <c r="K428" s="664">
        <v>26280</v>
      </c>
    </row>
    <row r="429" spans="1:11" ht="14.4" customHeight="1" x14ac:dyDescent="0.3">
      <c r="A429" s="659" t="s">
        <v>561</v>
      </c>
      <c r="B429" s="660" t="s">
        <v>562</v>
      </c>
      <c r="C429" s="661" t="s">
        <v>578</v>
      </c>
      <c r="D429" s="662" t="s">
        <v>2867</v>
      </c>
      <c r="E429" s="661" t="s">
        <v>4985</v>
      </c>
      <c r="F429" s="662" t="s">
        <v>4986</v>
      </c>
      <c r="G429" s="661" t="s">
        <v>3942</v>
      </c>
      <c r="H429" s="661" t="s">
        <v>3943</v>
      </c>
      <c r="I429" s="663">
        <v>0.77250000000000008</v>
      </c>
      <c r="J429" s="663">
        <v>14000</v>
      </c>
      <c r="K429" s="664">
        <v>10810</v>
      </c>
    </row>
    <row r="430" spans="1:11" ht="14.4" customHeight="1" x14ac:dyDescent="0.3">
      <c r="A430" s="659" t="s">
        <v>561</v>
      </c>
      <c r="B430" s="660" t="s">
        <v>562</v>
      </c>
      <c r="C430" s="661" t="s">
        <v>578</v>
      </c>
      <c r="D430" s="662" t="s">
        <v>2867</v>
      </c>
      <c r="E430" s="661" t="s">
        <v>4985</v>
      </c>
      <c r="F430" s="662" t="s">
        <v>4986</v>
      </c>
      <c r="G430" s="661" t="s">
        <v>3581</v>
      </c>
      <c r="H430" s="661" t="s">
        <v>3582</v>
      </c>
      <c r="I430" s="663">
        <v>0.71</v>
      </c>
      <c r="J430" s="663">
        <v>24000</v>
      </c>
      <c r="K430" s="664">
        <v>17040</v>
      </c>
    </row>
    <row r="431" spans="1:11" ht="14.4" customHeight="1" x14ac:dyDescent="0.3">
      <c r="A431" s="659" t="s">
        <v>561</v>
      </c>
      <c r="B431" s="660" t="s">
        <v>562</v>
      </c>
      <c r="C431" s="661" t="s">
        <v>578</v>
      </c>
      <c r="D431" s="662" t="s">
        <v>2867</v>
      </c>
      <c r="E431" s="661" t="s">
        <v>4985</v>
      </c>
      <c r="F431" s="662" t="s">
        <v>4986</v>
      </c>
      <c r="G431" s="661" t="s">
        <v>3581</v>
      </c>
      <c r="H431" s="661" t="s">
        <v>3583</v>
      </c>
      <c r="I431" s="663">
        <v>0.71</v>
      </c>
      <c r="J431" s="663">
        <v>98000</v>
      </c>
      <c r="K431" s="664">
        <v>69580</v>
      </c>
    </row>
    <row r="432" spans="1:11" ht="14.4" customHeight="1" x14ac:dyDescent="0.3">
      <c r="A432" s="659" t="s">
        <v>561</v>
      </c>
      <c r="B432" s="660" t="s">
        <v>562</v>
      </c>
      <c r="C432" s="661" t="s">
        <v>578</v>
      </c>
      <c r="D432" s="662" t="s">
        <v>2867</v>
      </c>
      <c r="E432" s="661" t="s">
        <v>4985</v>
      </c>
      <c r="F432" s="662" t="s">
        <v>4986</v>
      </c>
      <c r="G432" s="661" t="s">
        <v>3638</v>
      </c>
      <c r="H432" s="661" t="s">
        <v>3944</v>
      </c>
      <c r="I432" s="663">
        <v>0.71</v>
      </c>
      <c r="J432" s="663">
        <v>10000</v>
      </c>
      <c r="K432" s="664">
        <v>7100</v>
      </c>
    </row>
    <row r="433" spans="1:11" ht="14.4" customHeight="1" x14ac:dyDescent="0.3">
      <c r="A433" s="659" t="s">
        <v>561</v>
      </c>
      <c r="B433" s="660" t="s">
        <v>562</v>
      </c>
      <c r="C433" s="661" t="s">
        <v>578</v>
      </c>
      <c r="D433" s="662" t="s">
        <v>2867</v>
      </c>
      <c r="E433" s="661" t="s">
        <v>4985</v>
      </c>
      <c r="F433" s="662" t="s">
        <v>4986</v>
      </c>
      <c r="G433" s="661" t="s">
        <v>3638</v>
      </c>
      <c r="H433" s="661" t="s">
        <v>3639</v>
      </c>
      <c r="I433" s="663">
        <v>0.71</v>
      </c>
      <c r="J433" s="663">
        <v>47000</v>
      </c>
      <c r="K433" s="664">
        <v>33370</v>
      </c>
    </row>
    <row r="434" spans="1:11" ht="14.4" customHeight="1" x14ac:dyDescent="0.3">
      <c r="A434" s="659" t="s">
        <v>561</v>
      </c>
      <c r="B434" s="660" t="s">
        <v>562</v>
      </c>
      <c r="C434" s="661" t="s">
        <v>578</v>
      </c>
      <c r="D434" s="662" t="s">
        <v>2867</v>
      </c>
      <c r="E434" s="661" t="s">
        <v>4985</v>
      </c>
      <c r="F434" s="662" t="s">
        <v>4986</v>
      </c>
      <c r="G434" s="661" t="s">
        <v>3584</v>
      </c>
      <c r="H434" s="661" t="s">
        <v>3586</v>
      </c>
      <c r="I434" s="663">
        <v>0.71</v>
      </c>
      <c r="J434" s="663">
        <v>20000</v>
      </c>
      <c r="K434" s="664">
        <v>14200</v>
      </c>
    </row>
    <row r="435" spans="1:11" ht="14.4" customHeight="1" x14ac:dyDescent="0.3">
      <c r="A435" s="659" t="s">
        <v>561</v>
      </c>
      <c r="B435" s="660" t="s">
        <v>562</v>
      </c>
      <c r="C435" s="661" t="s">
        <v>578</v>
      </c>
      <c r="D435" s="662" t="s">
        <v>2867</v>
      </c>
      <c r="E435" s="661" t="s">
        <v>4991</v>
      </c>
      <c r="F435" s="662" t="s">
        <v>4992</v>
      </c>
      <c r="G435" s="661" t="s">
        <v>3945</v>
      </c>
      <c r="H435" s="661" t="s">
        <v>3946</v>
      </c>
      <c r="I435" s="663">
        <v>139.43900000000002</v>
      </c>
      <c r="J435" s="663">
        <v>48</v>
      </c>
      <c r="K435" s="664">
        <v>6693.0899999999992</v>
      </c>
    </row>
    <row r="436" spans="1:11" ht="14.4" customHeight="1" x14ac:dyDescent="0.3">
      <c r="A436" s="659" t="s">
        <v>561</v>
      </c>
      <c r="B436" s="660" t="s">
        <v>562</v>
      </c>
      <c r="C436" s="661" t="s">
        <v>578</v>
      </c>
      <c r="D436" s="662" t="s">
        <v>2867</v>
      </c>
      <c r="E436" s="661" t="s">
        <v>4991</v>
      </c>
      <c r="F436" s="662" t="s">
        <v>4992</v>
      </c>
      <c r="G436" s="661" t="s">
        <v>3947</v>
      </c>
      <c r="H436" s="661" t="s">
        <v>3948</v>
      </c>
      <c r="I436" s="663">
        <v>139.43454545454549</v>
      </c>
      <c r="J436" s="663">
        <v>48</v>
      </c>
      <c r="K436" s="664">
        <v>6692.8300000000008</v>
      </c>
    </row>
    <row r="437" spans="1:11" ht="14.4" customHeight="1" x14ac:dyDescent="0.3">
      <c r="A437" s="659" t="s">
        <v>561</v>
      </c>
      <c r="B437" s="660" t="s">
        <v>562</v>
      </c>
      <c r="C437" s="661" t="s">
        <v>578</v>
      </c>
      <c r="D437" s="662" t="s">
        <v>2867</v>
      </c>
      <c r="E437" s="661" t="s">
        <v>4991</v>
      </c>
      <c r="F437" s="662" t="s">
        <v>4992</v>
      </c>
      <c r="G437" s="661" t="s">
        <v>3949</v>
      </c>
      <c r="H437" s="661" t="s">
        <v>3950</v>
      </c>
      <c r="I437" s="663">
        <v>152.46</v>
      </c>
      <c r="J437" s="663">
        <v>9</v>
      </c>
      <c r="K437" s="664">
        <v>1372.1399999999999</v>
      </c>
    </row>
    <row r="438" spans="1:11" ht="14.4" customHeight="1" x14ac:dyDescent="0.3">
      <c r="A438" s="659" t="s">
        <v>561</v>
      </c>
      <c r="B438" s="660" t="s">
        <v>562</v>
      </c>
      <c r="C438" s="661" t="s">
        <v>578</v>
      </c>
      <c r="D438" s="662" t="s">
        <v>2867</v>
      </c>
      <c r="E438" s="661" t="s">
        <v>4993</v>
      </c>
      <c r="F438" s="662" t="s">
        <v>4994</v>
      </c>
      <c r="G438" s="661" t="s">
        <v>3951</v>
      </c>
      <c r="H438" s="661" t="s">
        <v>3952</v>
      </c>
      <c r="I438" s="663">
        <v>17716.465</v>
      </c>
      <c r="J438" s="663">
        <v>3</v>
      </c>
      <c r="K438" s="664">
        <v>51465.919999999998</v>
      </c>
    </row>
    <row r="439" spans="1:11" ht="14.4" customHeight="1" x14ac:dyDescent="0.3">
      <c r="A439" s="659" t="s">
        <v>561</v>
      </c>
      <c r="B439" s="660" t="s">
        <v>562</v>
      </c>
      <c r="C439" s="661" t="s">
        <v>578</v>
      </c>
      <c r="D439" s="662" t="s">
        <v>2867</v>
      </c>
      <c r="E439" s="661" t="s">
        <v>4993</v>
      </c>
      <c r="F439" s="662" t="s">
        <v>4994</v>
      </c>
      <c r="G439" s="661" t="s">
        <v>3919</v>
      </c>
      <c r="H439" s="661" t="s">
        <v>3920</v>
      </c>
      <c r="I439" s="663">
        <v>14520</v>
      </c>
      <c r="J439" s="663">
        <v>12</v>
      </c>
      <c r="K439" s="664">
        <v>174240</v>
      </c>
    </row>
    <row r="440" spans="1:11" ht="14.4" customHeight="1" x14ac:dyDescent="0.3">
      <c r="A440" s="659" t="s">
        <v>561</v>
      </c>
      <c r="B440" s="660" t="s">
        <v>562</v>
      </c>
      <c r="C440" s="661" t="s">
        <v>578</v>
      </c>
      <c r="D440" s="662" t="s">
        <v>2867</v>
      </c>
      <c r="E440" s="661" t="s">
        <v>4993</v>
      </c>
      <c r="F440" s="662" t="s">
        <v>4994</v>
      </c>
      <c r="G440" s="661" t="s">
        <v>3953</v>
      </c>
      <c r="H440" s="661" t="s">
        <v>3954</v>
      </c>
      <c r="I440" s="663">
        <v>42498.81</v>
      </c>
      <c r="J440" s="663">
        <v>2</v>
      </c>
      <c r="K440" s="664">
        <v>84997.62</v>
      </c>
    </row>
    <row r="441" spans="1:11" ht="14.4" customHeight="1" x14ac:dyDescent="0.3">
      <c r="A441" s="659" t="s">
        <v>561</v>
      </c>
      <c r="B441" s="660" t="s">
        <v>562</v>
      </c>
      <c r="C441" s="661" t="s">
        <v>578</v>
      </c>
      <c r="D441" s="662" t="s">
        <v>2867</v>
      </c>
      <c r="E441" s="661" t="s">
        <v>4987</v>
      </c>
      <c r="F441" s="662" t="s">
        <v>4988</v>
      </c>
      <c r="G441" s="661" t="s">
        <v>3955</v>
      </c>
      <c r="H441" s="661" t="s">
        <v>3956</v>
      </c>
      <c r="I441" s="663">
        <v>14.45</v>
      </c>
      <c r="J441" s="663">
        <v>50</v>
      </c>
      <c r="K441" s="664">
        <v>722.71</v>
      </c>
    </row>
    <row r="442" spans="1:11" ht="14.4" customHeight="1" x14ac:dyDescent="0.3">
      <c r="A442" s="659" t="s">
        <v>561</v>
      </c>
      <c r="B442" s="660" t="s">
        <v>562</v>
      </c>
      <c r="C442" s="661" t="s">
        <v>578</v>
      </c>
      <c r="D442" s="662" t="s">
        <v>2867</v>
      </c>
      <c r="E442" s="661" t="s">
        <v>4987</v>
      </c>
      <c r="F442" s="662" t="s">
        <v>4988</v>
      </c>
      <c r="G442" s="661" t="s">
        <v>3767</v>
      </c>
      <c r="H442" s="661" t="s">
        <v>3957</v>
      </c>
      <c r="I442" s="663">
        <v>511.83</v>
      </c>
      <c r="J442" s="663">
        <v>10</v>
      </c>
      <c r="K442" s="664">
        <v>5118.3</v>
      </c>
    </row>
    <row r="443" spans="1:11" ht="14.4" customHeight="1" x14ac:dyDescent="0.3">
      <c r="A443" s="659" t="s">
        <v>561</v>
      </c>
      <c r="B443" s="660" t="s">
        <v>562</v>
      </c>
      <c r="C443" s="661" t="s">
        <v>578</v>
      </c>
      <c r="D443" s="662" t="s">
        <v>2867</v>
      </c>
      <c r="E443" s="661" t="s">
        <v>4987</v>
      </c>
      <c r="F443" s="662" t="s">
        <v>4988</v>
      </c>
      <c r="G443" s="661" t="s">
        <v>3769</v>
      </c>
      <c r="H443" s="661" t="s">
        <v>3771</v>
      </c>
      <c r="I443" s="663">
        <v>220.22</v>
      </c>
      <c r="J443" s="663">
        <v>160</v>
      </c>
      <c r="K443" s="664">
        <v>35235.199999999997</v>
      </c>
    </row>
    <row r="444" spans="1:11" ht="14.4" customHeight="1" x14ac:dyDescent="0.3">
      <c r="A444" s="659" t="s">
        <v>561</v>
      </c>
      <c r="B444" s="660" t="s">
        <v>562</v>
      </c>
      <c r="C444" s="661" t="s">
        <v>578</v>
      </c>
      <c r="D444" s="662" t="s">
        <v>2867</v>
      </c>
      <c r="E444" s="661" t="s">
        <v>4987</v>
      </c>
      <c r="F444" s="662" t="s">
        <v>4988</v>
      </c>
      <c r="G444" s="661" t="s">
        <v>3776</v>
      </c>
      <c r="H444" s="661" t="s">
        <v>3777</v>
      </c>
      <c r="I444" s="663">
        <v>34.57</v>
      </c>
      <c r="J444" s="663">
        <v>300</v>
      </c>
      <c r="K444" s="664">
        <v>10370.700000000001</v>
      </c>
    </row>
    <row r="445" spans="1:11" ht="14.4" customHeight="1" x14ac:dyDescent="0.3">
      <c r="A445" s="659" t="s">
        <v>561</v>
      </c>
      <c r="B445" s="660" t="s">
        <v>562</v>
      </c>
      <c r="C445" s="661" t="s">
        <v>578</v>
      </c>
      <c r="D445" s="662" t="s">
        <v>2867</v>
      </c>
      <c r="E445" s="661" t="s">
        <v>4987</v>
      </c>
      <c r="F445" s="662" t="s">
        <v>4988</v>
      </c>
      <c r="G445" s="661" t="s">
        <v>3782</v>
      </c>
      <c r="H445" s="661" t="s">
        <v>3783</v>
      </c>
      <c r="I445" s="663">
        <v>154.88</v>
      </c>
      <c r="J445" s="663">
        <v>120</v>
      </c>
      <c r="K445" s="664">
        <v>18585.599999999999</v>
      </c>
    </row>
    <row r="446" spans="1:11" ht="14.4" customHeight="1" x14ac:dyDescent="0.3">
      <c r="A446" s="659" t="s">
        <v>561</v>
      </c>
      <c r="B446" s="660" t="s">
        <v>562</v>
      </c>
      <c r="C446" s="661" t="s">
        <v>578</v>
      </c>
      <c r="D446" s="662" t="s">
        <v>2867</v>
      </c>
      <c r="E446" s="661" t="s">
        <v>4987</v>
      </c>
      <c r="F446" s="662" t="s">
        <v>4988</v>
      </c>
      <c r="G446" s="661" t="s">
        <v>3851</v>
      </c>
      <c r="H446" s="661" t="s">
        <v>3852</v>
      </c>
      <c r="I446" s="663">
        <v>54.28</v>
      </c>
      <c r="J446" s="663">
        <v>80</v>
      </c>
      <c r="K446" s="664">
        <v>4342.3999999999996</v>
      </c>
    </row>
    <row r="447" spans="1:11" ht="14.4" customHeight="1" x14ac:dyDescent="0.3">
      <c r="A447" s="659" t="s">
        <v>561</v>
      </c>
      <c r="B447" s="660" t="s">
        <v>562</v>
      </c>
      <c r="C447" s="661" t="s">
        <v>581</v>
      </c>
      <c r="D447" s="662" t="s">
        <v>2868</v>
      </c>
      <c r="E447" s="661" t="s">
        <v>4975</v>
      </c>
      <c r="F447" s="662" t="s">
        <v>4976</v>
      </c>
      <c r="G447" s="661" t="s">
        <v>3958</v>
      </c>
      <c r="H447" s="661" t="s">
        <v>3959</v>
      </c>
      <c r="I447" s="663">
        <v>183.09461538461534</v>
      </c>
      <c r="J447" s="663">
        <v>44</v>
      </c>
      <c r="K447" s="664">
        <v>8056.1399999999976</v>
      </c>
    </row>
    <row r="448" spans="1:11" ht="14.4" customHeight="1" x14ac:dyDescent="0.3">
      <c r="A448" s="659" t="s">
        <v>561</v>
      </c>
      <c r="B448" s="660" t="s">
        <v>562</v>
      </c>
      <c r="C448" s="661" t="s">
        <v>581</v>
      </c>
      <c r="D448" s="662" t="s">
        <v>2868</v>
      </c>
      <c r="E448" s="661" t="s">
        <v>4975</v>
      </c>
      <c r="F448" s="662" t="s">
        <v>4976</v>
      </c>
      <c r="G448" s="661" t="s">
        <v>3960</v>
      </c>
      <c r="H448" s="661" t="s">
        <v>3961</v>
      </c>
      <c r="I448" s="663">
        <v>82.799999999999983</v>
      </c>
      <c r="J448" s="663">
        <v>290</v>
      </c>
      <c r="K448" s="664">
        <v>24011.999999999996</v>
      </c>
    </row>
    <row r="449" spans="1:11" ht="14.4" customHeight="1" x14ac:dyDescent="0.3">
      <c r="A449" s="659" t="s">
        <v>561</v>
      </c>
      <c r="B449" s="660" t="s">
        <v>562</v>
      </c>
      <c r="C449" s="661" t="s">
        <v>581</v>
      </c>
      <c r="D449" s="662" t="s">
        <v>2868</v>
      </c>
      <c r="E449" s="661" t="s">
        <v>4975</v>
      </c>
      <c r="F449" s="662" t="s">
        <v>4976</v>
      </c>
      <c r="G449" s="661" t="s">
        <v>3962</v>
      </c>
      <c r="H449" s="661" t="s">
        <v>3963</v>
      </c>
      <c r="I449" s="663">
        <v>3.7825000000000002</v>
      </c>
      <c r="J449" s="663">
        <v>980</v>
      </c>
      <c r="K449" s="664">
        <v>3707.6000000000004</v>
      </c>
    </row>
    <row r="450" spans="1:11" ht="14.4" customHeight="1" x14ac:dyDescent="0.3">
      <c r="A450" s="659" t="s">
        <v>561</v>
      </c>
      <c r="B450" s="660" t="s">
        <v>562</v>
      </c>
      <c r="C450" s="661" t="s">
        <v>581</v>
      </c>
      <c r="D450" s="662" t="s">
        <v>2868</v>
      </c>
      <c r="E450" s="661" t="s">
        <v>4975</v>
      </c>
      <c r="F450" s="662" t="s">
        <v>4976</v>
      </c>
      <c r="G450" s="661" t="s">
        <v>3432</v>
      </c>
      <c r="H450" s="661" t="s">
        <v>3433</v>
      </c>
      <c r="I450" s="663">
        <v>12.078333333333335</v>
      </c>
      <c r="J450" s="663">
        <v>105</v>
      </c>
      <c r="K450" s="664">
        <v>1268.2999999999997</v>
      </c>
    </row>
    <row r="451" spans="1:11" ht="14.4" customHeight="1" x14ac:dyDescent="0.3">
      <c r="A451" s="659" t="s">
        <v>561</v>
      </c>
      <c r="B451" s="660" t="s">
        <v>562</v>
      </c>
      <c r="C451" s="661" t="s">
        <v>581</v>
      </c>
      <c r="D451" s="662" t="s">
        <v>2868</v>
      </c>
      <c r="E451" s="661" t="s">
        <v>4975</v>
      </c>
      <c r="F451" s="662" t="s">
        <v>4976</v>
      </c>
      <c r="G451" s="661" t="s">
        <v>3587</v>
      </c>
      <c r="H451" s="661" t="s">
        <v>3588</v>
      </c>
      <c r="I451" s="663">
        <v>2.9550000000000001</v>
      </c>
      <c r="J451" s="663">
        <v>430</v>
      </c>
      <c r="K451" s="664">
        <v>1270.5</v>
      </c>
    </row>
    <row r="452" spans="1:11" ht="14.4" customHeight="1" x14ac:dyDescent="0.3">
      <c r="A452" s="659" t="s">
        <v>561</v>
      </c>
      <c r="B452" s="660" t="s">
        <v>562</v>
      </c>
      <c r="C452" s="661" t="s">
        <v>581</v>
      </c>
      <c r="D452" s="662" t="s">
        <v>2868</v>
      </c>
      <c r="E452" s="661" t="s">
        <v>4975</v>
      </c>
      <c r="F452" s="662" t="s">
        <v>4976</v>
      </c>
      <c r="G452" s="661" t="s">
        <v>3646</v>
      </c>
      <c r="H452" s="661" t="s">
        <v>3647</v>
      </c>
      <c r="I452" s="663">
        <v>0.88</v>
      </c>
      <c r="J452" s="663">
        <v>4000</v>
      </c>
      <c r="K452" s="664">
        <v>3520</v>
      </c>
    </row>
    <row r="453" spans="1:11" ht="14.4" customHeight="1" x14ac:dyDescent="0.3">
      <c r="A453" s="659" t="s">
        <v>561</v>
      </c>
      <c r="B453" s="660" t="s">
        <v>562</v>
      </c>
      <c r="C453" s="661" t="s">
        <v>581</v>
      </c>
      <c r="D453" s="662" t="s">
        <v>2868</v>
      </c>
      <c r="E453" s="661" t="s">
        <v>4975</v>
      </c>
      <c r="F453" s="662" t="s">
        <v>4976</v>
      </c>
      <c r="G453" s="661" t="s">
        <v>3964</v>
      </c>
      <c r="H453" s="661" t="s">
        <v>3965</v>
      </c>
      <c r="I453" s="663">
        <v>2.2764285714285717</v>
      </c>
      <c r="J453" s="663">
        <v>12160</v>
      </c>
      <c r="K453" s="664">
        <v>27693.200000000001</v>
      </c>
    </row>
    <row r="454" spans="1:11" ht="14.4" customHeight="1" x14ac:dyDescent="0.3">
      <c r="A454" s="659" t="s">
        <v>561</v>
      </c>
      <c r="B454" s="660" t="s">
        <v>562</v>
      </c>
      <c r="C454" s="661" t="s">
        <v>581</v>
      </c>
      <c r="D454" s="662" t="s">
        <v>2868</v>
      </c>
      <c r="E454" s="661" t="s">
        <v>4975</v>
      </c>
      <c r="F454" s="662" t="s">
        <v>4976</v>
      </c>
      <c r="G454" s="661" t="s">
        <v>3966</v>
      </c>
      <c r="H454" s="661" t="s">
        <v>3967</v>
      </c>
      <c r="I454" s="663">
        <v>0.39999999999999997</v>
      </c>
      <c r="J454" s="663">
        <v>45000</v>
      </c>
      <c r="K454" s="664">
        <v>18260</v>
      </c>
    </row>
    <row r="455" spans="1:11" ht="14.4" customHeight="1" x14ac:dyDescent="0.3">
      <c r="A455" s="659" t="s">
        <v>561</v>
      </c>
      <c r="B455" s="660" t="s">
        <v>562</v>
      </c>
      <c r="C455" s="661" t="s">
        <v>581</v>
      </c>
      <c r="D455" s="662" t="s">
        <v>2868</v>
      </c>
      <c r="E455" s="661" t="s">
        <v>4975</v>
      </c>
      <c r="F455" s="662" t="s">
        <v>4976</v>
      </c>
      <c r="G455" s="661" t="s">
        <v>3676</v>
      </c>
      <c r="H455" s="661" t="s">
        <v>3677</v>
      </c>
      <c r="I455" s="663">
        <v>61.212500000000006</v>
      </c>
      <c r="J455" s="663">
        <v>40</v>
      </c>
      <c r="K455" s="664">
        <v>2448.4400000000005</v>
      </c>
    </row>
    <row r="456" spans="1:11" ht="14.4" customHeight="1" x14ac:dyDescent="0.3">
      <c r="A456" s="659" t="s">
        <v>561</v>
      </c>
      <c r="B456" s="660" t="s">
        <v>562</v>
      </c>
      <c r="C456" s="661" t="s">
        <v>581</v>
      </c>
      <c r="D456" s="662" t="s">
        <v>2868</v>
      </c>
      <c r="E456" s="661" t="s">
        <v>4975</v>
      </c>
      <c r="F456" s="662" t="s">
        <v>4976</v>
      </c>
      <c r="G456" s="661" t="s">
        <v>3968</v>
      </c>
      <c r="H456" s="661" t="s">
        <v>3969</v>
      </c>
      <c r="I456" s="663">
        <v>54.860833333333339</v>
      </c>
      <c r="J456" s="663">
        <v>230</v>
      </c>
      <c r="K456" s="664">
        <v>12617.890000000001</v>
      </c>
    </row>
    <row r="457" spans="1:11" ht="14.4" customHeight="1" x14ac:dyDescent="0.3">
      <c r="A457" s="659" t="s">
        <v>561</v>
      </c>
      <c r="B457" s="660" t="s">
        <v>562</v>
      </c>
      <c r="C457" s="661" t="s">
        <v>581</v>
      </c>
      <c r="D457" s="662" t="s">
        <v>2868</v>
      </c>
      <c r="E457" s="661" t="s">
        <v>4975</v>
      </c>
      <c r="F457" s="662" t="s">
        <v>4976</v>
      </c>
      <c r="G457" s="661" t="s">
        <v>3648</v>
      </c>
      <c r="H457" s="661" t="s">
        <v>3649</v>
      </c>
      <c r="I457" s="663">
        <v>21.95</v>
      </c>
      <c r="J457" s="663">
        <v>20</v>
      </c>
      <c r="K457" s="664">
        <v>439</v>
      </c>
    </row>
    <row r="458" spans="1:11" ht="14.4" customHeight="1" x14ac:dyDescent="0.3">
      <c r="A458" s="659" t="s">
        <v>561</v>
      </c>
      <c r="B458" s="660" t="s">
        <v>562</v>
      </c>
      <c r="C458" s="661" t="s">
        <v>581</v>
      </c>
      <c r="D458" s="662" t="s">
        <v>2868</v>
      </c>
      <c r="E458" s="661" t="s">
        <v>4975</v>
      </c>
      <c r="F458" s="662" t="s">
        <v>4976</v>
      </c>
      <c r="G458" s="661" t="s">
        <v>3589</v>
      </c>
      <c r="H458" s="661" t="s">
        <v>3590</v>
      </c>
      <c r="I458" s="663">
        <v>30.176666666666666</v>
      </c>
      <c r="J458" s="663">
        <v>50</v>
      </c>
      <c r="K458" s="664">
        <v>1508.8000000000002</v>
      </c>
    </row>
    <row r="459" spans="1:11" ht="14.4" customHeight="1" x14ac:dyDescent="0.3">
      <c r="A459" s="659" t="s">
        <v>561</v>
      </c>
      <c r="B459" s="660" t="s">
        <v>562</v>
      </c>
      <c r="C459" s="661" t="s">
        <v>581</v>
      </c>
      <c r="D459" s="662" t="s">
        <v>2868</v>
      </c>
      <c r="E459" s="661" t="s">
        <v>4975</v>
      </c>
      <c r="F459" s="662" t="s">
        <v>4976</v>
      </c>
      <c r="G459" s="661" t="s">
        <v>3970</v>
      </c>
      <c r="H459" s="661" t="s">
        <v>3971</v>
      </c>
      <c r="I459" s="663">
        <v>16.165714285714284</v>
      </c>
      <c r="J459" s="663">
        <v>100</v>
      </c>
      <c r="K459" s="664">
        <v>1614.6</v>
      </c>
    </row>
    <row r="460" spans="1:11" ht="14.4" customHeight="1" x14ac:dyDescent="0.3">
      <c r="A460" s="659" t="s">
        <v>561</v>
      </c>
      <c r="B460" s="660" t="s">
        <v>562</v>
      </c>
      <c r="C460" s="661" t="s">
        <v>581</v>
      </c>
      <c r="D460" s="662" t="s">
        <v>2868</v>
      </c>
      <c r="E460" s="661" t="s">
        <v>4975</v>
      </c>
      <c r="F460" s="662" t="s">
        <v>4976</v>
      </c>
      <c r="G460" s="661" t="s">
        <v>3972</v>
      </c>
      <c r="H460" s="661" t="s">
        <v>3973</v>
      </c>
      <c r="I460" s="663">
        <v>2.2100000000000004</v>
      </c>
      <c r="J460" s="663">
        <v>47000</v>
      </c>
      <c r="K460" s="664">
        <v>103882.8</v>
      </c>
    </row>
    <row r="461" spans="1:11" ht="14.4" customHeight="1" x14ac:dyDescent="0.3">
      <c r="A461" s="659" t="s">
        <v>561</v>
      </c>
      <c r="B461" s="660" t="s">
        <v>562</v>
      </c>
      <c r="C461" s="661" t="s">
        <v>581</v>
      </c>
      <c r="D461" s="662" t="s">
        <v>2868</v>
      </c>
      <c r="E461" s="661" t="s">
        <v>4975</v>
      </c>
      <c r="F461" s="662" t="s">
        <v>4976</v>
      </c>
      <c r="G461" s="661" t="s">
        <v>3974</v>
      </c>
      <c r="H461" s="661" t="s">
        <v>3975</v>
      </c>
      <c r="I461" s="663">
        <v>357.46</v>
      </c>
      <c r="J461" s="663">
        <v>1020</v>
      </c>
      <c r="K461" s="664">
        <v>364607.88</v>
      </c>
    </row>
    <row r="462" spans="1:11" ht="14.4" customHeight="1" x14ac:dyDescent="0.3">
      <c r="A462" s="659" t="s">
        <v>561</v>
      </c>
      <c r="B462" s="660" t="s">
        <v>562</v>
      </c>
      <c r="C462" s="661" t="s">
        <v>581</v>
      </c>
      <c r="D462" s="662" t="s">
        <v>2868</v>
      </c>
      <c r="E462" s="661" t="s">
        <v>4975</v>
      </c>
      <c r="F462" s="662" t="s">
        <v>4976</v>
      </c>
      <c r="G462" s="661" t="s">
        <v>3976</v>
      </c>
      <c r="H462" s="661" t="s">
        <v>3977</v>
      </c>
      <c r="I462" s="663">
        <v>3.1300000000000003</v>
      </c>
      <c r="J462" s="663">
        <v>3000</v>
      </c>
      <c r="K462" s="664">
        <v>9377.2999999999993</v>
      </c>
    </row>
    <row r="463" spans="1:11" ht="14.4" customHeight="1" x14ac:dyDescent="0.3">
      <c r="A463" s="659" t="s">
        <v>561</v>
      </c>
      <c r="B463" s="660" t="s">
        <v>562</v>
      </c>
      <c r="C463" s="661" t="s">
        <v>581</v>
      </c>
      <c r="D463" s="662" t="s">
        <v>2868</v>
      </c>
      <c r="E463" s="661" t="s">
        <v>4975</v>
      </c>
      <c r="F463" s="662" t="s">
        <v>4976</v>
      </c>
      <c r="G463" s="661" t="s">
        <v>3686</v>
      </c>
      <c r="H463" s="661" t="s">
        <v>3687</v>
      </c>
      <c r="I463" s="663">
        <v>98.375833333333347</v>
      </c>
      <c r="J463" s="663">
        <v>135</v>
      </c>
      <c r="K463" s="664">
        <v>13280.6</v>
      </c>
    </row>
    <row r="464" spans="1:11" ht="14.4" customHeight="1" x14ac:dyDescent="0.3">
      <c r="A464" s="659" t="s">
        <v>561</v>
      </c>
      <c r="B464" s="660" t="s">
        <v>562</v>
      </c>
      <c r="C464" s="661" t="s">
        <v>581</v>
      </c>
      <c r="D464" s="662" t="s">
        <v>2868</v>
      </c>
      <c r="E464" s="661" t="s">
        <v>4975</v>
      </c>
      <c r="F464" s="662" t="s">
        <v>4976</v>
      </c>
      <c r="G464" s="661" t="s">
        <v>3978</v>
      </c>
      <c r="H464" s="661" t="s">
        <v>3979</v>
      </c>
      <c r="I464" s="663">
        <v>28.259999999999994</v>
      </c>
      <c r="J464" s="663">
        <v>1600</v>
      </c>
      <c r="K464" s="664">
        <v>45211.570000000007</v>
      </c>
    </row>
    <row r="465" spans="1:11" ht="14.4" customHeight="1" x14ac:dyDescent="0.3">
      <c r="A465" s="659" t="s">
        <v>561</v>
      </c>
      <c r="B465" s="660" t="s">
        <v>562</v>
      </c>
      <c r="C465" s="661" t="s">
        <v>581</v>
      </c>
      <c r="D465" s="662" t="s">
        <v>2868</v>
      </c>
      <c r="E465" s="661" t="s">
        <v>4975</v>
      </c>
      <c r="F465" s="662" t="s">
        <v>4976</v>
      </c>
      <c r="G465" s="661" t="s">
        <v>3980</v>
      </c>
      <c r="H465" s="661" t="s">
        <v>3981</v>
      </c>
      <c r="I465" s="663">
        <v>0.89</v>
      </c>
      <c r="J465" s="663">
        <v>200</v>
      </c>
      <c r="K465" s="664">
        <v>177.56</v>
      </c>
    </row>
    <row r="466" spans="1:11" ht="14.4" customHeight="1" x14ac:dyDescent="0.3">
      <c r="A466" s="659" t="s">
        <v>561</v>
      </c>
      <c r="B466" s="660" t="s">
        <v>562</v>
      </c>
      <c r="C466" s="661" t="s">
        <v>581</v>
      </c>
      <c r="D466" s="662" t="s">
        <v>2868</v>
      </c>
      <c r="E466" s="661" t="s">
        <v>4975</v>
      </c>
      <c r="F466" s="662" t="s">
        <v>4976</v>
      </c>
      <c r="G466" s="661" t="s">
        <v>3982</v>
      </c>
      <c r="H466" s="661" t="s">
        <v>3983</v>
      </c>
      <c r="I466" s="663">
        <v>10.35</v>
      </c>
      <c r="J466" s="663">
        <v>1400</v>
      </c>
      <c r="K466" s="664">
        <v>14490</v>
      </c>
    </row>
    <row r="467" spans="1:11" ht="14.4" customHeight="1" x14ac:dyDescent="0.3">
      <c r="A467" s="659" t="s">
        <v>561</v>
      </c>
      <c r="B467" s="660" t="s">
        <v>562</v>
      </c>
      <c r="C467" s="661" t="s">
        <v>581</v>
      </c>
      <c r="D467" s="662" t="s">
        <v>2868</v>
      </c>
      <c r="E467" s="661" t="s">
        <v>4975</v>
      </c>
      <c r="F467" s="662" t="s">
        <v>4976</v>
      </c>
      <c r="G467" s="661" t="s">
        <v>3597</v>
      </c>
      <c r="H467" s="661" t="s">
        <v>3598</v>
      </c>
      <c r="I467" s="663">
        <v>0.85666666666666658</v>
      </c>
      <c r="J467" s="663">
        <v>300</v>
      </c>
      <c r="K467" s="664">
        <v>257</v>
      </c>
    </row>
    <row r="468" spans="1:11" ht="14.4" customHeight="1" x14ac:dyDescent="0.3">
      <c r="A468" s="659" t="s">
        <v>561</v>
      </c>
      <c r="B468" s="660" t="s">
        <v>562</v>
      </c>
      <c r="C468" s="661" t="s">
        <v>581</v>
      </c>
      <c r="D468" s="662" t="s">
        <v>2868</v>
      </c>
      <c r="E468" s="661" t="s">
        <v>4975</v>
      </c>
      <c r="F468" s="662" t="s">
        <v>4976</v>
      </c>
      <c r="G468" s="661" t="s">
        <v>3597</v>
      </c>
      <c r="H468" s="661" t="s">
        <v>3599</v>
      </c>
      <c r="I468" s="663">
        <v>0.85799999999999998</v>
      </c>
      <c r="J468" s="663">
        <v>600</v>
      </c>
      <c r="K468" s="664">
        <v>514.19000000000005</v>
      </c>
    </row>
    <row r="469" spans="1:11" ht="14.4" customHeight="1" x14ac:dyDescent="0.3">
      <c r="A469" s="659" t="s">
        <v>561</v>
      </c>
      <c r="B469" s="660" t="s">
        <v>562</v>
      </c>
      <c r="C469" s="661" t="s">
        <v>581</v>
      </c>
      <c r="D469" s="662" t="s">
        <v>2868</v>
      </c>
      <c r="E469" s="661" t="s">
        <v>4975</v>
      </c>
      <c r="F469" s="662" t="s">
        <v>4976</v>
      </c>
      <c r="G469" s="661" t="s">
        <v>3466</v>
      </c>
      <c r="H469" s="661" t="s">
        <v>3467</v>
      </c>
      <c r="I469" s="663">
        <v>3.36</v>
      </c>
      <c r="J469" s="663">
        <v>200</v>
      </c>
      <c r="K469" s="664">
        <v>672</v>
      </c>
    </row>
    <row r="470" spans="1:11" ht="14.4" customHeight="1" x14ac:dyDescent="0.3">
      <c r="A470" s="659" t="s">
        <v>561</v>
      </c>
      <c r="B470" s="660" t="s">
        <v>562</v>
      </c>
      <c r="C470" s="661" t="s">
        <v>581</v>
      </c>
      <c r="D470" s="662" t="s">
        <v>2868</v>
      </c>
      <c r="E470" s="661" t="s">
        <v>4975</v>
      </c>
      <c r="F470" s="662" t="s">
        <v>4976</v>
      </c>
      <c r="G470" s="661" t="s">
        <v>3602</v>
      </c>
      <c r="H470" s="661" t="s">
        <v>3603</v>
      </c>
      <c r="I470" s="663">
        <v>13.039999999999997</v>
      </c>
      <c r="J470" s="663">
        <v>50</v>
      </c>
      <c r="K470" s="664">
        <v>652.04000000000008</v>
      </c>
    </row>
    <row r="471" spans="1:11" ht="14.4" customHeight="1" x14ac:dyDescent="0.3">
      <c r="A471" s="659" t="s">
        <v>561</v>
      </c>
      <c r="B471" s="660" t="s">
        <v>562</v>
      </c>
      <c r="C471" s="661" t="s">
        <v>581</v>
      </c>
      <c r="D471" s="662" t="s">
        <v>2868</v>
      </c>
      <c r="E471" s="661" t="s">
        <v>4975</v>
      </c>
      <c r="F471" s="662" t="s">
        <v>4976</v>
      </c>
      <c r="G471" s="661" t="s">
        <v>3984</v>
      </c>
      <c r="H471" s="661" t="s">
        <v>3985</v>
      </c>
      <c r="I471" s="663">
        <v>3266.69</v>
      </c>
      <c r="J471" s="663">
        <v>30</v>
      </c>
      <c r="K471" s="664">
        <v>98000.700000000012</v>
      </c>
    </row>
    <row r="472" spans="1:11" ht="14.4" customHeight="1" x14ac:dyDescent="0.3">
      <c r="A472" s="659" t="s">
        <v>561</v>
      </c>
      <c r="B472" s="660" t="s">
        <v>562</v>
      </c>
      <c r="C472" s="661" t="s">
        <v>581</v>
      </c>
      <c r="D472" s="662" t="s">
        <v>2868</v>
      </c>
      <c r="E472" s="661" t="s">
        <v>4975</v>
      </c>
      <c r="F472" s="662" t="s">
        <v>4976</v>
      </c>
      <c r="G472" s="661" t="s">
        <v>3986</v>
      </c>
      <c r="H472" s="661" t="s">
        <v>3987</v>
      </c>
      <c r="I472" s="663">
        <v>5478.6</v>
      </c>
      <c r="J472" s="663">
        <v>15</v>
      </c>
      <c r="K472" s="664">
        <v>82179</v>
      </c>
    </row>
    <row r="473" spans="1:11" ht="14.4" customHeight="1" x14ac:dyDescent="0.3">
      <c r="A473" s="659" t="s">
        <v>561</v>
      </c>
      <c r="B473" s="660" t="s">
        <v>562</v>
      </c>
      <c r="C473" s="661" t="s">
        <v>581</v>
      </c>
      <c r="D473" s="662" t="s">
        <v>2868</v>
      </c>
      <c r="E473" s="661" t="s">
        <v>4975</v>
      </c>
      <c r="F473" s="662" t="s">
        <v>4976</v>
      </c>
      <c r="G473" s="661" t="s">
        <v>3988</v>
      </c>
      <c r="H473" s="661" t="s">
        <v>3989</v>
      </c>
      <c r="I473" s="663">
        <v>1537.55</v>
      </c>
      <c r="J473" s="663">
        <v>35</v>
      </c>
      <c r="K473" s="664">
        <v>53814.25</v>
      </c>
    </row>
    <row r="474" spans="1:11" ht="14.4" customHeight="1" x14ac:dyDescent="0.3">
      <c r="A474" s="659" t="s">
        <v>561</v>
      </c>
      <c r="B474" s="660" t="s">
        <v>562</v>
      </c>
      <c r="C474" s="661" t="s">
        <v>581</v>
      </c>
      <c r="D474" s="662" t="s">
        <v>2868</v>
      </c>
      <c r="E474" s="661" t="s">
        <v>4977</v>
      </c>
      <c r="F474" s="662" t="s">
        <v>4978</v>
      </c>
      <c r="G474" s="661" t="s">
        <v>3990</v>
      </c>
      <c r="H474" s="661" t="s">
        <v>3991</v>
      </c>
      <c r="I474" s="663">
        <v>1719.25</v>
      </c>
      <c r="J474" s="663">
        <v>18</v>
      </c>
      <c r="K474" s="664">
        <v>30946.5</v>
      </c>
    </row>
    <row r="475" spans="1:11" ht="14.4" customHeight="1" x14ac:dyDescent="0.3">
      <c r="A475" s="659" t="s">
        <v>561</v>
      </c>
      <c r="B475" s="660" t="s">
        <v>562</v>
      </c>
      <c r="C475" s="661" t="s">
        <v>581</v>
      </c>
      <c r="D475" s="662" t="s">
        <v>2868</v>
      </c>
      <c r="E475" s="661" t="s">
        <v>4977</v>
      </c>
      <c r="F475" s="662" t="s">
        <v>4978</v>
      </c>
      <c r="G475" s="661" t="s">
        <v>3604</v>
      </c>
      <c r="H475" s="661" t="s">
        <v>3605</v>
      </c>
      <c r="I475" s="663">
        <v>2.9384615384615387</v>
      </c>
      <c r="J475" s="663">
        <v>383</v>
      </c>
      <c r="K475" s="664">
        <v>1126.75</v>
      </c>
    </row>
    <row r="476" spans="1:11" ht="14.4" customHeight="1" x14ac:dyDescent="0.3">
      <c r="A476" s="659" t="s">
        <v>561</v>
      </c>
      <c r="B476" s="660" t="s">
        <v>562</v>
      </c>
      <c r="C476" s="661" t="s">
        <v>581</v>
      </c>
      <c r="D476" s="662" t="s">
        <v>2868</v>
      </c>
      <c r="E476" s="661" t="s">
        <v>4977</v>
      </c>
      <c r="F476" s="662" t="s">
        <v>4978</v>
      </c>
      <c r="G476" s="661" t="s">
        <v>3992</v>
      </c>
      <c r="H476" s="661" t="s">
        <v>3993</v>
      </c>
      <c r="I476" s="663">
        <v>12.726153846153846</v>
      </c>
      <c r="J476" s="663">
        <v>345</v>
      </c>
      <c r="K476" s="664">
        <v>4390.3500000000004</v>
      </c>
    </row>
    <row r="477" spans="1:11" ht="14.4" customHeight="1" x14ac:dyDescent="0.3">
      <c r="A477" s="659" t="s">
        <v>561</v>
      </c>
      <c r="B477" s="660" t="s">
        <v>562</v>
      </c>
      <c r="C477" s="661" t="s">
        <v>581</v>
      </c>
      <c r="D477" s="662" t="s">
        <v>2868</v>
      </c>
      <c r="E477" s="661" t="s">
        <v>4977</v>
      </c>
      <c r="F477" s="662" t="s">
        <v>4978</v>
      </c>
      <c r="G477" s="661" t="s">
        <v>3994</v>
      </c>
      <c r="H477" s="661" t="s">
        <v>3995</v>
      </c>
      <c r="I477" s="663">
        <v>12.724615384615381</v>
      </c>
      <c r="J477" s="663">
        <v>480</v>
      </c>
      <c r="K477" s="664">
        <v>6108</v>
      </c>
    </row>
    <row r="478" spans="1:11" ht="14.4" customHeight="1" x14ac:dyDescent="0.3">
      <c r="A478" s="659" t="s">
        <v>561</v>
      </c>
      <c r="B478" s="660" t="s">
        <v>562</v>
      </c>
      <c r="C478" s="661" t="s">
        <v>581</v>
      </c>
      <c r="D478" s="662" t="s">
        <v>2868</v>
      </c>
      <c r="E478" s="661" t="s">
        <v>4977</v>
      </c>
      <c r="F478" s="662" t="s">
        <v>4978</v>
      </c>
      <c r="G478" s="661" t="s">
        <v>3480</v>
      </c>
      <c r="H478" s="661" t="s">
        <v>3481</v>
      </c>
      <c r="I478" s="663">
        <v>1.04</v>
      </c>
      <c r="J478" s="663">
        <v>500</v>
      </c>
      <c r="K478" s="664">
        <v>515</v>
      </c>
    </row>
    <row r="479" spans="1:11" ht="14.4" customHeight="1" x14ac:dyDescent="0.3">
      <c r="A479" s="659" t="s">
        <v>561</v>
      </c>
      <c r="B479" s="660" t="s">
        <v>562</v>
      </c>
      <c r="C479" s="661" t="s">
        <v>581</v>
      </c>
      <c r="D479" s="662" t="s">
        <v>2868</v>
      </c>
      <c r="E479" s="661" t="s">
        <v>4977</v>
      </c>
      <c r="F479" s="662" t="s">
        <v>4978</v>
      </c>
      <c r="G479" s="661" t="s">
        <v>3482</v>
      </c>
      <c r="H479" s="661" t="s">
        <v>3483</v>
      </c>
      <c r="I479" s="663">
        <v>1.5708333333333335</v>
      </c>
      <c r="J479" s="663">
        <v>3200</v>
      </c>
      <c r="K479" s="664">
        <v>4989</v>
      </c>
    </row>
    <row r="480" spans="1:11" ht="14.4" customHeight="1" x14ac:dyDescent="0.3">
      <c r="A480" s="659" t="s">
        <v>561</v>
      </c>
      <c r="B480" s="660" t="s">
        <v>562</v>
      </c>
      <c r="C480" s="661" t="s">
        <v>581</v>
      </c>
      <c r="D480" s="662" t="s">
        <v>2868</v>
      </c>
      <c r="E480" s="661" t="s">
        <v>4977</v>
      </c>
      <c r="F480" s="662" t="s">
        <v>4978</v>
      </c>
      <c r="G480" s="661" t="s">
        <v>3484</v>
      </c>
      <c r="H480" s="661" t="s">
        <v>3485</v>
      </c>
      <c r="I480" s="663">
        <v>0.44999999999999996</v>
      </c>
      <c r="J480" s="663">
        <v>300</v>
      </c>
      <c r="K480" s="664">
        <v>138</v>
      </c>
    </row>
    <row r="481" spans="1:11" ht="14.4" customHeight="1" x14ac:dyDescent="0.3">
      <c r="A481" s="659" t="s">
        <v>561</v>
      </c>
      <c r="B481" s="660" t="s">
        <v>562</v>
      </c>
      <c r="C481" s="661" t="s">
        <v>581</v>
      </c>
      <c r="D481" s="662" t="s">
        <v>2868</v>
      </c>
      <c r="E481" s="661" t="s">
        <v>4977</v>
      </c>
      <c r="F481" s="662" t="s">
        <v>4978</v>
      </c>
      <c r="G481" s="661" t="s">
        <v>3486</v>
      </c>
      <c r="H481" s="661" t="s">
        <v>3487</v>
      </c>
      <c r="I481" s="663">
        <v>0.66500000000000004</v>
      </c>
      <c r="J481" s="663">
        <v>300</v>
      </c>
      <c r="K481" s="664">
        <v>200</v>
      </c>
    </row>
    <row r="482" spans="1:11" ht="14.4" customHeight="1" x14ac:dyDescent="0.3">
      <c r="A482" s="659" t="s">
        <v>561</v>
      </c>
      <c r="B482" s="660" t="s">
        <v>562</v>
      </c>
      <c r="C482" s="661" t="s">
        <v>581</v>
      </c>
      <c r="D482" s="662" t="s">
        <v>2868</v>
      </c>
      <c r="E482" s="661" t="s">
        <v>4977</v>
      </c>
      <c r="F482" s="662" t="s">
        <v>4978</v>
      </c>
      <c r="G482" s="661" t="s">
        <v>3996</v>
      </c>
      <c r="H482" s="661" t="s">
        <v>3997</v>
      </c>
      <c r="I482" s="663">
        <v>1.8507692307692312</v>
      </c>
      <c r="J482" s="663">
        <v>6900</v>
      </c>
      <c r="K482" s="664">
        <v>12770</v>
      </c>
    </row>
    <row r="483" spans="1:11" ht="14.4" customHeight="1" x14ac:dyDescent="0.3">
      <c r="A483" s="659" t="s">
        <v>561</v>
      </c>
      <c r="B483" s="660" t="s">
        <v>562</v>
      </c>
      <c r="C483" s="661" t="s">
        <v>581</v>
      </c>
      <c r="D483" s="662" t="s">
        <v>2868</v>
      </c>
      <c r="E483" s="661" t="s">
        <v>4977</v>
      </c>
      <c r="F483" s="662" t="s">
        <v>4978</v>
      </c>
      <c r="G483" s="661" t="s">
        <v>3730</v>
      </c>
      <c r="H483" s="661" t="s">
        <v>3731</v>
      </c>
      <c r="I483" s="663">
        <v>80.322727272727263</v>
      </c>
      <c r="J483" s="663">
        <v>1000</v>
      </c>
      <c r="K483" s="664">
        <v>80352.92</v>
      </c>
    </row>
    <row r="484" spans="1:11" ht="14.4" customHeight="1" x14ac:dyDescent="0.3">
      <c r="A484" s="659" t="s">
        <v>561</v>
      </c>
      <c r="B484" s="660" t="s">
        <v>562</v>
      </c>
      <c r="C484" s="661" t="s">
        <v>581</v>
      </c>
      <c r="D484" s="662" t="s">
        <v>2868</v>
      </c>
      <c r="E484" s="661" t="s">
        <v>4977</v>
      </c>
      <c r="F484" s="662" t="s">
        <v>4978</v>
      </c>
      <c r="G484" s="661" t="s">
        <v>3998</v>
      </c>
      <c r="H484" s="661" t="s">
        <v>3999</v>
      </c>
      <c r="I484" s="663">
        <v>34</v>
      </c>
      <c r="J484" s="663">
        <v>960</v>
      </c>
      <c r="K484" s="664">
        <v>32640</v>
      </c>
    </row>
    <row r="485" spans="1:11" ht="14.4" customHeight="1" x14ac:dyDescent="0.3">
      <c r="A485" s="659" t="s">
        <v>561</v>
      </c>
      <c r="B485" s="660" t="s">
        <v>562</v>
      </c>
      <c r="C485" s="661" t="s">
        <v>581</v>
      </c>
      <c r="D485" s="662" t="s">
        <v>2868</v>
      </c>
      <c r="E485" s="661" t="s">
        <v>4977</v>
      </c>
      <c r="F485" s="662" t="s">
        <v>4978</v>
      </c>
      <c r="G485" s="661" t="s">
        <v>4000</v>
      </c>
      <c r="H485" s="661" t="s">
        <v>4001</v>
      </c>
      <c r="I485" s="663">
        <v>4.2341666666666677</v>
      </c>
      <c r="J485" s="663">
        <v>360</v>
      </c>
      <c r="K485" s="664">
        <v>1524.3000000000002</v>
      </c>
    </row>
    <row r="486" spans="1:11" ht="14.4" customHeight="1" x14ac:dyDescent="0.3">
      <c r="A486" s="659" t="s">
        <v>561</v>
      </c>
      <c r="B486" s="660" t="s">
        <v>562</v>
      </c>
      <c r="C486" s="661" t="s">
        <v>581</v>
      </c>
      <c r="D486" s="662" t="s">
        <v>2868</v>
      </c>
      <c r="E486" s="661" t="s">
        <v>4977</v>
      </c>
      <c r="F486" s="662" t="s">
        <v>4978</v>
      </c>
      <c r="G486" s="661" t="s">
        <v>4002</v>
      </c>
      <c r="H486" s="661" t="s">
        <v>4003</v>
      </c>
      <c r="I486" s="663">
        <v>102.25</v>
      </c>
      <c r="J486" s="663">
        <v>160</v>
      </c>
      <c r="K486" s="664">
        <v>16359.199999999999</v>
      </c>
    </row>
    <row r="487" spans="1:11" ht="14.4" customHeight="1" x14ac:dyDescent="0.3">
      <c r="A487" s="659" t="s">
        <v>561</v>
      </c>
      <c r="B487" s="660" t="s">
        <v>562</v>
      </c>
      <c r="C487" s="661" t="s">
        <v>581</v>
      </c>
      <c r="D487" s="662" t="s">
        <v>2868</v>
      </c>
      <c r="E487" s="661" t="s">
        <v>4977</v>
      </c>
      <c r="F487" s="662" t="s">
        <v>4978</v>
      </c>
      <c r="G487" s="661" t="s">
        <v>4004</v>
      </c>
      <c r="H487" s="661" t="s">
        <v>4005</v>
      </c>
      <c r="I487" s="663">
        <v>11495.5</v>
      </c>
      <c r="J487" s="663">
        <v>17</v>
      </c>
      <c r="K487" s="664">
        <v>195423.55</v>
      </c>
    </row>
    <row r="488" spans="1:11" ht="14.4" customHeight="1" x14ac:dyDescent="0.3">
      <c r="A488" s="659" t="s">
        <v>561</v>
      </c>
      <c r="B488" s="660" t="s">
        <v>562</v>
      </c>
      <c r="C488" s="661" t="s">
        <v>581</v>
      </c>
      <c r="D488" s="662" t="s">
        <v>2868</v>
      </c>
      <c r="E488" s="661" t="s">
        <v>4977</v>
      </c>
      <c r="F488" s="662" t="s">
        <v>4978</v>
      </c>
      <c r="G488" s="661" t="s">
        <v>4006</v>
      </c>
      <c r="H488" s="661" t="s">
        <v>4007</v>
      </c>
      <c r="I488" s="663">
        <v>2656.9233333333332</v>
      </c>
      <c r="J488" s="663">
        <v>18</v>
      </c>
      <c r="K488" s="664">
        <v>47824.69000000001</v>
      </c>
    </row>
    <row r="489" spans="1:11" ht="14.4" customHeight="1" x14ac:dyDescent="0.3">
      <c r="A489" s="659" t="s">
        <v>561</v>
      </c>
      <c r="B489" s="660" t="s">
        <v>562</v>
      </c>
      <c r="C489" s="661" t="s">
        <v>581</v>
      </c>
      <c r="D489" s="662" t="s">
        <v>2868</v>
      </c>
      <c r="E489" s="661" t="s">
        <v>4977</v>
      </c>
      <c r="F489" s="662" t="s">
        <v>4978</v>
      </c>
      <c r="G489" s="661" t="s">
        <v>4008</v>
      </c>
      <c r="H489" s="661" t="s">
        <v>4009</v>
      </c>
      <c r="I489" s="663">
        <v>2.90625</v>
      </c>
      <c r="J489" s="663">
        <v>800</v>
      </c>
      <c r="K489" s="664">
        <v>2325</v>
      </c>
    </row>
    <row r="490" spans="1:11" ht="14.4" customHeight="1" x14ac:dyDescent="0.3">
      <c r="A490" s="659" t="s">
        <v>561</v>
      </c>
      <c r="B490" s="660" t="s">
        <v>562</v>
      </c>
      <c r="C490" s="661" t="s">
        <v>581</v>
      </c>
      <c r="D490" s="662" t="s">
        <v>2868</v>
      </c>
      <c r="E490" s="661" t="s">
        <v>4977</v>
      </c>
      <c r="F490" s="662" t="s">
        <v>4978</v>
      </c>
      <c r="G490" s="661" t="s">
        <v>4010</v>
      </c>
      <c r="H490" s="661" t="s">
        <v>4011</v>
      </c>
      <c r="I490" s="663">
        <v>2.9037500000000001</v>
      </c>
      <c r="J490" s="663">
        <v>800</v>
      </c>
      <c r="K490" s="664">
        <v>2323</v>
      </c>
    </row>
    <row r="491" spans="1:11" ht="14.4" customHeight="1" x14ac:dyDescent="0.3">
      <c r="A491" s="659" t="s">
        <v>561</v>
      </c>
      <c r="B491" s="660" t="s">
        <v>562</v>
      </c>
      <c r="C491" s="661" t="s">
        <v>581</v>
      </c>
      <c r="D491" s="662" t="s">
        <v>2868</v>
      </c>
      <c r="E491" s="661" t="s">
        <v>4977</v>
      </c>
      <c r="F491" s="662" t="s">
        <v>4978</v>
      </c>
      <c r="G491" s="661" t="s">
        <v>4012</v>
      </c>
      <c r="H491" s="661" t="s">
        <v>4013</v>
      </c>
      <c r="I491" s="663">
        <v>2.9008333333333329</v>
      </c>
      <c r="J491" s="663">
        <v>1400</v>
      </c>
      <c r="K491" s="664">
        <v>4062</v>
      </c>
    </row>
    <row r="492" spans="1:11" ht="14.4" customHeight="1" x14ac:dyDescent="0.3">
      <c r="A492" s="659" t="s">
        <v>561</v>
      </c>
      <c r="B492" s="660" t="s">
        <v>562</v>
      </c>
      <c r="C492" s="661" t="s">
        <v>581</v>
      </c>
      <c r="D492" s="662" t="s">
        <v>2868</v>
      </c>
      <c r="E492" s="661" t="s">
        <v>4977</v>
      </c>
      <c r="F492" s="662" t="s">
        <v>4978</v>
      </c>
      <c r="G492" s="661" t="s">
        <v>4014</v>
      </c>
      <c r="H492" s="661" t="s">
        <v>4015</v>
      </c>
      <c r="I492" s="663">
        <v>28.800000000000004</v>
      </c>
      <c r="J492" s="663">
        <v>1750</v>
      </c>
      <c r="K492" s="664">
        <v>50396.9</v>
      </c>
    </row>
    <row r="493" spans="1:11" ht="14.4" customHeight="1" x14ac:dyDescent="0.3">
      <c r="A493" s="659" t="s">
        <v>561</v>
      </c>
      <c r="B493" s="660" t="s">
        <v>562</v>
      </c>
      <c r="C493" s="661" t="s">
        <v>581</v>
      </c>
      <c r="D493" s="662" t="s">
        <v>2868</v>
      </c>
      <c r="E493" s="661" t="s">
        <v>4977</v>
      </c>
      <c r="F493" s="662" t="s">
        <v>4978</v>
      </c>
      <c r="G493" s="661" t="s">
        <v>4016</v>
      </c>
      <c r="H493" s="661" t="s">
        <v>4017</v>
      </c>
      <c r="I493" s="663">
        <v>91.718461538461554</v>
      </c>
      <c r="J493" s="663">
        <v>64</v>
      </c>
      <c r="K493" s="664">
        <v>5869.9399999999987</v>
      </c>
    </row>
    <row r="494" spans="1:11" ht="14.4" customHeight="1" x14ac:dyDescent="0.3">
      <c r="A494" s="659" t="s">
        <v>561</v>
      </c>
      <c r="B494" s="660" t="s">
        <v>562</v>
      </c>
      <c r="C494" s="661" t="s">
        <v>581</v>
      </c>
      <c r="D494" s="662" t="s">
        <v>2868</v>
      </c>
      <c r="E494" s="661" t="s">
        <v>4977</v>
      </c>
      <c r="F494" s="662" t="s">
        <v>4978</v>
      </c>
      <c r="G494" s="661" t="s">
        <v>4018</v>
      </c>
      <c r="H494" s="661" t="s">
        <v>4019</v>
      </c>
      <c r="I494" s="663">
        <v>2392.1691666666666</v>
      </c>
      <c r="J494" s="663">
        <v>39</v>
      </c>
      <c r="K494" s="664">
        <v>93294.59</v>
      </c>
    </row>
    <row r="495" spans="1:11" ht="14.4" customHeight="1" x14ac:dyDescent="0.3">
      <c r="A495" s="659" t="s">
        <v>561</v>
      </c>
      <c r="B495" s="660" t="s">
        <v>562</v>
      </c>
      <c r="C495" s="661" t="s">
        <v>581</v>
      </c>
      <c r="D495" s="662" t="s">
        <v>2868</v>
      </c>
      <c r="E495" s="661" t="s">
        <v>4977</v>
      </c>
      <c r="F495" s="662" t="s">
        <v>4978</v>
      </c>
      <c r="G495" s="661" t="s">
        <v>3520</v>
      </c>
      <c r="H495" s="661" t="s">
        <v>3521</v>
      </c>
      <c r="I495" s="663">
        <v>12.104166666666666</v>
      </c>
      <c r="J495" s="663">
        <v>128</v>
      </c>
      <c r="K495" s="664">
        <v>1549.34</v>
      </c>
    </row>
    <row r="496" spans="1:11" ht="14.4" customHeight="1" x14ac:dyDescent="0.3">
      <c r="A496" s="659" t="s">
        <v>561</v>
      </c>
      <c r="B496" s="660" t="s">
        <v>562</v>
      </c>
      <c r="C496" s="661" t="s">
        <v>581</v>
      </c>
      <c r="D496" s="662" t="s">
        <v>2868</v>
      </c>
      <c r="E496" s="661" t="s">
        <v>4977</v>
      </c>
      <c r="F496" s="662" t="s">
        <v>4978</v>
      </c>
      <c r="G496" s="661" t="s">
        <v>4020</v>
      </c>
      <c r="H496" s="661" t="s">
        <v>4021</v>
      </c>
      <c r="I496" s="663">
        <v>2308.5499999999997</v>
      </c>
      <c r="J496" s="663">
        <v>37</v>
      </c>
      <c r="K496" s="664">
        <v>85416.250000000015</v>
      </c>
    </row>
    <row r="497" spans="1:11" ht="14.4" customHeight="1" x14ac:dyDescent="0.3">
      <c r="A497" s="659" t="s">
        <v>561</v>
      </c>
      <c r="B497" s="660" t="s">
        <v>562</v>
      </c>
      <c r="C497" s="661" t="s">
        <v>581</v>
      </c>
      <c r="D497" s="662" t="s">
        <v>2868</v>
      </c>
      <c r="E497" s="661" t="s">
        <v>4977</v>
      </c>
      <c r="F497" s="662" t="s">
        <v>4978</v>
      </c>
      <c r="G497" s="661" t="s">
        <v>4022</v>
      </c>
      <c r="H497" s="661" t="s">
        <v>4023</v>
      </c>
      <c r="I497" s="663">
        <v>2510.2200000000003</v>
      </c>
      <c r="J497" s="663">
        <v>32</v>
      </c>
      <c r="K497" s="664">
        <v>80327.000000000029</v>
      </c>
    </row>
    <row r="498" spans="1:11" ht="14.4" customHeight="1" x14ac:dyDescent="0.3">
      <c r="A498" s="659" t="s">
        <v>561</v>
      </c>
      <c r="B498" s="660" t="s">
        <v>562</v>
      </c>
      <c r="C498" s="661" t="s">
        <v>581</v>
      </c>
      <c r="D498" s="662" t="s">
        <v>2868</v>
      </c>
      <c r="E498" s="661" t="s">
        <v>4977</v>
      </c>
      <c r="F498" s="662" t="s">
        <v>4978</v>
      </c>
      <c r="G498" s="661" t="s">
        <v>4024</v>
      </c>
      <c r="H498" s="661" t="s">
        <v>4025</v>
      </c>
      <c r="I498" s="663">
        <v>2308.5499999999997</v>
      </c>
      <c r="J498" s="663">
        <v>29</v>
      </c>
      <c r="K498" s="664">
        <v>66947.87</v>
      </c>
    </row>
    <row r="499" spans="1:11" ht="14.4" customHeight="1" x14ac:dyDescent="0.3">
      <c r="A499" s="659" t="s">
        <v>561</v>
      </c>
      <c r="B499" s="660" t="s">
        <v>562</v>
      </c>
      <c r="C499" s="661" t="s">
        <v>581</v>
      </c>
      <c r="D499" s="662" t="s">
        <v>2868</v>
      </c>
      <c r="E499" s="661" t="s">
        <v>4977</v>
      </c>
      <c r="F499" s="662" t="s">
        <v>4978</v>
      </c>
      <c r="G499" s="661" t="s">
        <v>4026</v>
      </c>
      <c r="H499" s="661" t="s">
        <v>4027</v>
      </c>
      <c r="I499" s="663">
        <v>2510.2200000000003</v>
      </c>
      <c r="J499" s="663">
        <v>40</v>
      </c>
      <c r="K499" s="664">
        <v>100408.73000000001</v>
      </c>
    </row>
    <row r="500" spans="1:11" ht="14.4" customHeight="1" x14ac:dyDescent="0.3">
      <c r="A500" s="659" t="s">
        <v>561</v>
      </c>
      <c r="B500" s="660" t="s">
        <v>562</v>
      </c>
      <c r="C500" s="661" t="s">
        <v>581</v>
      </c>
      <c r="D500" s="662" t="s">
        <v>2868</v>
      </c>
      <c r="E500" s="661" t="s">
        <v>4977</v>
      </c>
      <c r="F500" s="662" t="s">
        <v>4978</v>
      </c>
      <c r="G500" s="661" t="s">
        <v>4028</v>
      </c>
      <c r="H500" s="661" t="s">
        <v>4029</v>
      </c>
      <c r="I500" s="663">
        <v>2795.099999999999</v>
      </c>
      <c r="J500" s="663">
        <v>32</v>
      </c>
      <c r="K500" s="664">
        <v>89443.199999999968</v>
      </c>
    </row>
    <row r="501" spans="1:11" ht="14.4" customHeight="1" x14ac:dyDescent="0.3">
      <c r="A501" s="659" t="s">
        <v>561</v>
      </c>
      <c r="B501" s="660" t="s">
        <v>562</v>
      </c>
      <c r="C501" s="661" t="s">
        <v>581</v>
      </c>
      <c r="D501" s="662" t="s">
        <v>2868</v>
      </c>
      <c r="E501" s="661" t="s">
        <v>4977</v>
      </c>
      <c r="F501" s="662" t="s">
        <v>4978</v>
      </c>
      <c r="G501" s="661" t="s">
        <v>4030</v>
      </c>
      <c r="H501" s="661" t="s">
        <v>4031</v>
      </c>
      <c r="I501" s="663">
        <v>64.739999999999995</v>
      </c>
      <c r="J501" s="663">
        <v>50</v>
      </c>
      <c r="K501" s="664">
        <v>3236.7599999999998</v>
      </c>
    </row>
    <row r="502" spans="1:11" ht="14.4" customHeight="1" x14ac:dyDescent="0.3">
      <c r="A502" s="659" t="s">
        <v>561</v>
      </c>
      <c r="B502" s="660" t="s">
        <v>562</v>
      </c>
      <c r="C502" s="661" t="s">
        <v>581</v>
      </c>
      <c r="D502" s="662" t="s">
        <v>2868</v>
      </c>
      <c r="E502" s="661" t="s">
        <v>4977</v>
      </c>
      <c r="F502" s="662" t="s">
        <v>4978</v>
      </c>
      <c r="G502" s="661" t="s">
        <v>4030</v>
      </c>
      <c r="H502" s="661" t="s">
        <v>4032</v>
      </c>
      <c r="I502" s="663">
        <v>64.73</v>
      </c>
      <c r="J502" s="663">
        <v>40</v>
      </c>
      <c r="K502" s="664">
        <v>2589.4</v>
      </c>
    </row>
    <row r="503" spans="1:11" ht="14.4" customHeight="1" x14ac:dyDescent="0.3">
      <c r="A503" s="659" t="s">
        <v>561</v>
      </c>
      <c r="B503" s="660" t="s">
        <v>562</v>
      </c>
      <c r="C503" s="661" t="s">
        <v>581</v>
      </c>
      <c r="D503" s="662" t="s">
        <v>2868</v>
      </c>
      <c r="E503" s="661" t="s">
        <v>4977</v>
      </c>
      <c r="F503" s="662" t="s">
        <v>4978</v>
      </c>
      <c r="G503" s="661" t="s">
        <v>3533</v>
      </c>
      <c r="H503" s="661" t="s">
        <v>3534</v>
      </c>
      <c r="I503" s="663">
        <v>20.39</v>
      </c>
      <c r="J503" s="663">
        <v>76</v>
      </c>
      <c r="K503" s="664">
        <v>1558.2000000000003</v>
      </c>
    </row>
    <row r="504" spans="1:11" ht="14.4" customHeight="1" x14ac:dyDescent="0.3">
      <c r="A504" s="659" t="s">
        <v>561</v>
      </c>
      <c r="B504" s="660" t="s">
        <v>562</v>
      </c>
      <c r="C504" s="661" t="s">
        <v>581</v>
      </c>
      <c r="D504" s="662" t="s">
        <v>2868</v>
      </c>
      <c r="E504" s="661" t="s">
        <v>4977</v>
      </c>
      <c r="F504" s="662" t="s">
        <v>4978</v>
      </c>
      <c r="G504" s="661" t="s">
        <v>4033</v>
      </c>
      <c r="H504" s="661" t="s">
        <v>4034</v>
      </c>
      <c r="I504" s="663">
        <v>17.3</v>
      </c>
      <c r="J504" s="663">
        <v>810</v>
      </c>
      <c r="K504" s="664">
        <v>14014.83</v>
      </c>
    </row>
    <row r="505" spans="1:11" ht="14.4" customHeight="1" x14ac:dyDescent="0.3">
      <c r="A505" s="659" t="s">
        <v>561</v>
      </c>
      <c r="B505" s="660" t="s">
        <v>562</v>
      </c>
      <c r="C505" s="661" t="s">
        <v>581</v>
      </c>
      <c r="D505" s="662" t="s">
        <v>2868</v>
      </c>
      <c r="E505" s="661" t="s">
        <v>4977</v>
      </c>
      <c r="F505" s="662" t="s">
        <v>4978</v>
      </c>
      <c r="G505" s="661" t="s">
        <v>4035</v>
      </c>
      <c r="H505" s="661" t="s">
        <v>4036</v>
      </c>
      <c r="I505" s="663">
        <v>2057</v>
      </c>
      <c r="J505" s="663">
        <v>24</v>
      </c>
      <c r="K505" s="664">
        <v>49368</v>
      </c>
    </row>
    <row r="506" spans="1:11" ht="14.4" customHeight="1" x14ac:dyDescent="0.3">
      <c r="A506" s="659" t="s">
        <v>561</v>
      </c>
      <c r="B506" s="660" t="s">
        <v>562</v>
      </c>
      <c r="C506" s="661" t="s">
        <v>581</v>
      </c>
      <c r="D506" s="662" t="s">
        <v>2868</v>
      </c>
      <c r="E506" s="661" t="s">
        <v>4977</v>
      </c>
      <c r="F506" s="662" t="s">
        <v>4978</v>
      </c>
      <c r="G506" s="661" t="s">
        <v>4037</v>
      </c>
      <c r="H506" s="661" t="s">
        <v>4038</v>
      </c>
      <c r="I506" s="663">
        <v>3690.5</v>
      </c>
      <c r="J506" s="663">
        <v>5</v>
      </c>
      <c r="K506" s="664">
        <v>18452.5</v>
      </c>
    </row>
    <row r="507" spans="1:11" ht="14.4" customHeight="1" x14ac:dyDescent="0.3">
      <c r="A507" s="659" t="s">
        <v>561</v>
      </c>
      <c r="B507" s="660" t="s">
        <v>562</v>
      </c>
      <c r="C507" s="661" t="s">
        <v>581</v>
      </c>
      <c r="D507" s="662" t="s">
        <v>2868</v>
      </c>
      <c r="E507" s="661" t="s">
        <v>4977</v>
      </c>
      <c r="F507" s="662" t="s">
        <v>4978</v>
      </c>
      <c r="G507" s="661" t="s">
        <v>4039</v>
      </c>
      <c r="H507" s="661" t="s">
        <v>4040</v>
      </c>
      <c r="I507" s="663">
        <v>2128.5720000000001</v>
      </c>
      <c r="J507" s="663">
        <v>21</v>
      </c>
      <c r="K507" s="664">
        <v>45232.169999999991</v>
      </c>
    </row>
    <row r="508" spans="1:11" ht="14.4" customHeight="1" x14ac:dyDescent="0.3">
      <c r="A508" s="659" t="s">
        <v>561</v>
      </c>
      <c r="B508" s="660" t="s">
        <v>562</v>
      </c>
      <c r="C508" s="661" t="s">
        <v>581</v>
      </c>
      <c r="D508" s="662" t="s">
        <v>2868</v>
      </c>
      <c r="E508" s="661" t="s">
        <v>4977</v>
      </c>
      <c r="F508" s="662" t="s">
        <v>4978</v>
      </c>
      <c r="G508" s="661" t="s">
        <v>4041</v>
      </c>
      <c r="H508" s="661" t="s">
        <v>4042</v>
      </c>
      <c r="I508" s="663">
        <v>1270.5</v>
      </c>
      <c r="J508" s="663">
        <v>2</v>
      </c>
      <c r="K508" s="664">
        <v>2541</v>
      </c>
    </row>
    <row r="509" spans="1:11" ht="14.4" customHeight="1" x14ac:dyDescent="0.3">
      <c r="A509" s="659" t="s">
        <v>561</v>
      </c>
      <c r="B509" s="660" t="s">
        <v>562</v>
      </c>
      <c r="C509" s="661" t="s">
        <v>581</v>
      </c>
      <c r="D509" s="662" t="s">
        <v>2868</v>
      </c>
      <c r="E509" s="661" t="s">
        <v>4977</v>
      </c>
      <c r="F509" s="662" t="s">
        <v>4978</v>
      </c>
      <c r="G509" s="661" t="s">
        <v>4043</v>
      </c>
      <c r="H509" s="661" t="s">
        <v>4044</v>
      </c>
      <c r="I509" s="663">
        <v>2156.6691666666666</v>
      </c>
      <c r="J509" s="663">
        <v>22</v>
      </c>
      <c r="K509" s="664">
        <v>47446.729999999996</v>
      </c>
    </row>
    <row r="510" spans="1:11" ht="14.4" customHeight="1" x14ac:dyDescent="0.3">
      <c r="A510" s="659" t="s">
        <v>561</v>
      </c>
      <c r="B510" s="660" t="s">
        <v>562</v>
      </c>
      <c r="C510" s="661" t="s">
        <v>581</v>
      </c>
      <c r="D510" s="662" t="s">
        <v>2868</v>
      </c>
      <c r="E510" s="661" t="s">
        <v>4977</v>
      </c>
      <c r="F510" s="662" t="s">
        <v>4978</v>
      </c>
      <c r="G510" s="661" t="s">
        <v>4045</v>
      </c>
      <c r="H510" s="661" t="s">
        <v>4046</v>
      </c>
      <c r="I510" s="663">
        <v>1860.6399999999999</v>
      </c>
      <c r="J510" s="663">
        <v>15</v>
      </c>
      <c r="K510" s="664">
        <v>27909.599999999999</v>
      </c>
    </row>
    <row r="511" spans="1:11" ht="14.4" customHeight="1" x14ac:dyDescent="0.3">
      <c r="A511" s="659" t="s">
        <v>561</v>
      </c>
      <c r="B511" s="660" t="s">
        <v>562</v>
      </c>
      <c r="C511" s="661" t="s">
        <v>581</v>
      </c>
      <c r="D511" s="662" t="s">
        <v>2868</v>
      </c>
      <c r="E511" s="661" t="s">
        <v>4977</v>
      </c>
      <c r="F511" s="662" t="s">
        <v>4978</v>
      </c>
      <c r="G511" s="661" t="s">
        <v>4047</v>
      </c>
      <c r="H511" s="661" t="s">
        <v>4048</v>
      </c>
      <c r="I511" s="663">
        <v>21483.78</v>
      </c>
      <c r="J511" s="663">
        <v>5</v>
      </c>
      <c r="K511" s="664">
        <v>107780.45999999999</v>
      </c>
    </row>
    <row r="512" spans="1:11" ht="14.4" customHeight="1" x14ac:dyDescent="0.3">
      <c r="A512" s="659" t="s">
        <v>561</v>
      </c>
      <c r="B512" s="660" t="s">
        <v>562</v>
      </c>
      <c r="C512" s="661" t="s">
        <v>581</v>
      </c>
      <c r="D512" s="662" t="s">
        <v>2868</v>
      </c>
      <c r="E512" s="661" t="s">
        <v>4977</v>
      </c>
      <c r="F512" s="662" t="s">
        <v>4978</v>
      </c>
      <c r="G512" s="661" t="s">
        <v>4049</v>
      </c>
      <c r="H512" s="661" t="s">
        <v>4050</v>
      </c>
      <c r="I512" s="663">
        <v>902.5</v>
      </c>
      <c r="J512" s="663">
        <v>2</v>
      </c>
      <c r="K512" s="664">
        <v>1805</v>
      </c>
    </row>
    <row r="513" spans="1:11" ht="14.4" customHeight="1" x14ac:dyDescent="0.3">
      <c r="A513" s="659" t="s">
        <v>561</v>
      </c>
      <c r="B513" s="660" t="s">
        <v>562</v>
      </c>
      <c r="C513" s="661" t="s">
        <v>581</v>
      </c>
      <c r="D513" s="662" t="s">
        <v>2868</v>
      </c>
      <c r="E513" s="661" t="s">
        <v>4977</v>
      </c>
      <c r="F513" s="662" t="s">
        <v>4978</v>
      </c>
      <c r="G513" s="661" t="s">
        <v>4051</v>
      </c>
      <c r="H513" s="661" t="s">
        <v>4052</v>
      </c>
      <c r="I513" s="663">
        <v>712.69</v>
      </c>
      <c r="J513" s="663">
        <v>4</v>
      </c>
      <c r="K513" s="664">
        <v>2850.76</v>
      </c>
    </row>
    <row r="514" spans="1:11" ht="14.4" customHeight="1" x14ac:dyDescent="0.3">
      <c r="A514" s="659" t="s">
        <v>561</v>
      </c>
      <c r="B514" s="660" t="s">
        <v>562</v>
      </c>
      <c r="C514" s="661" t="s">
        <v>581</v>
      </c>
      <c r="D514" s="662" t="s">
        <v>2868</v>
      </c>
      <c r="E514" s="661" t="s">
        <v>4977</v>
      </c>
      <c r="F514" s="662" t="s">
        <v>4978</v>
      </c>
      <c r="G514" s="661" t="s">
        <v>4053</v>
      </c>
      <c r="H514" s="661" t="s">
        <v>4054</v>
      </c>
      <c r="I514" s="663">
        <v>2600.4349999999999</v>
      </c>
      <c r="J514" s="663">
        <v>7</v>
      </c>
      <c r="K514" s="664">
        <v>18203.05</v>
      </c>
    </row>
    <row r="515" spans="1:11" ht="14.4" customHeight="1" x14ac:dyDescent="0.3">
      <c r="A515" s="659" t="s">
        <v>561</v>
      </c>
      <c r="B515" s="660" t="s">
        <v>562</v>
      </c>
      <c r="C515" s="661" t="s">
        <v>581</v>
      </c>
      <c r="D515" s="662" t="s">
        <v>2868</v>
      </c>
      <c r="E515" s="661" t="s">
        <v>4977</v>
      </c>
      <c r="F515" s="662" t="s">
        <v>4978</v>
      </c>
      <c r="G515" s="661" t="s">
        <v>4055</v>
      </c>
      <c r="H515" s="661" t="s">
        <v>4056</v>
      </c>
      <c r="I515" s="663">
        <v>998.25</v>
      </c>
      <c r="J515" s="663">
        <v>1</v>
      </c>
      <c r="K515" s="664">
        <v>998.25</v>
      </c>
    </row>
    <row r="516" spans="1:11" ht="14.4" customHeight="1" x14ac:dyDescent="0.3">
      <c r="A516" s="659" t="s">
        <v>561</v>
      </c>
      <c r="B516" s="660" t="s">
        <v>562</v>
      </c>
      <c r="C516" s="661" t="s">
        <v>581</v>
      </c>
      <c r="D516" s="662" t="s">
        <v>2868</v>
      </c>
      <c r="E516" s="661" t="s">
        <v>4977</v>
      </c>
      <c r="F516" s="662" t="s">
        <v>4978</v>
      </c>
      <c r="G516" s="661" t="s">
        <v>4057</v>
      </c>
      <c r="H516" s="661" t="s">
        <v>4058</v>
      </c>
      <c r="I516" s="663">
        <v>67.760000000000005</v>
      </c>
      <c r="J516" s="663">
        <v>50</v>
      </c>
      <c r="K516" s="664">
        <v>3388</v>
      </c>
    </row>
    <row r="517" spans="1:11" ht="14.4" customHeight="1" x14ac:dyDescent="0.3">
      <c r="A517" s="659" t="s">
        <v>561</v>
      </c>
      <c r="B517" s="660" t="s">
        <v>562</v>
      </c>
      <c r="C517" s="661" t="s">
        <v>581</v>
      </c>
      <c r="D517" s="662" t="s">
        <v>2868</v>
      </c>
      <c r="E517" s="661" t="s">
        <v>4977</v>
      </c>
      <c r="F517" s="662" t="s">
        <v>4978</v>
      </c>
      <c r="G517" s="661" t="s">
        <v>4059</v>
      </c>
      <c r="H517" s="661" t="s">
        <v>4060</v>
      </c>
      <c r="I517" s="663">
        <v>561.44000000000005</v>
      </c>
      <c r="J517" s="663">
        <v>6</v>
      </c>
      <c r="K517" s="664">
        <v>3368.64</v>
      </c>
    </row>
    <row r="518" spans="1:11" ht="14.4" customHeight="1" x14ac:dyDescent="0.3">
      <c r="A518" s="659" t="s">
        <v>561</v>
      </c>
      <c r="B518" s="660" t="s">
        <v>562</v>
      </c>
      <c r="C518" s="661" t="s">
        <v>581</v>
      </c>
      <c r="D518" s="662" t="s">
        <v>2868</v>
      </c>
      <c r="E518" s="661" t="s">
        <v>4977</v>
      </c>
      <c r="F518" s="662" t="s">
        <v>4978</v>
      </c>
      <c r="G518" s="661" t="s">
        <v>4061</v>
      </c>
      <c r="H518" s="661" t="s">
        <v>4062</v>
      </c>
      <c r="I518" s="663">
        <v>124.43772727272732</v>
      </c>
      <c r="J518" s="663">
        <v>34</v>
      </c>
      <c r="K518" s="664">
        <v>4230.8099999999995</v>
      </c>
    </row>
    <row r="519" spans="1:11" ht="14.4" customHeight="1" x14ac:dyDescent="0.3">
      <c r="A519" s="659" t="s">
        <v>561</v>
      </c>
      <c r="B519" s="660" t="s">
        <v>562</v>
      </c>
      <c r="C519" s="661" t="s">
        <v>581</v>
      </c>
      <c r="D519" s="662" t="s">
        <v>2868</v>
      </c>
      <c r="E519" s="661" t="s">
        <v>4977</v>
      </c>
      <c r="F519" s="662" t="s">
        <v>4978</v>
      </c>
      <c r="G519" s="661" t="s">
        <v>4063</v>
      </c>
      <c r="H519" s="661" t="s">
        <v>4064</v>
      </c>
      <c r="I519" s="663">
        <v>5352.62</v>
      </c>
      <c r="J519" s="663">
        <v>4</v>
      </c>
      <c r="K519" s="664">
        <v>21410.47</v>
      </c>
    </row>
    <row r="520" spans="1:11" ht="14.4" customHeight="1" x14ac:dyDescent="0.3">
      <c r="A520" s="659" t="s">
        <v>561</v>
      </c>
      <c r="B520" s="660" t="s">
        <v>562</v>
      </c>
      <c r="C520" s="661" t="s">
        <v>581</v>
      </c>
      <c r="D520" s="662" t="s">
        <v>2868</v>
      </c>
      <c r="E520" s="661" t="s">
        <v>4977</v>
      </c>
      <c r="F520" s="662" t="s">
        <v>4978</v>
      </c>
      <c r="G520" s="661" t="s">
        <v>4065</v>
      </c>
      <c r="H520" s="661" t="s">
        <v>4066</v>
      </c>
      <c r="I520" s="663">
        <v>25.59</v>
      </c>
      <c r="J520" s="663">
        <v>10</v>
      </c>
      <c r="K520" s="664">
        <v>255.92</v>
      </c>
    </row>
    <row r="521" spans="1:11" ht="14.4" customHeight="1" x14ac:dyDescent="0.3">
      <c r="A521" s="659" t="s">
        <v>561</v>
      </c>
      <c r="B521" s="660" t="s">
        <v>562</v>
      </c>
      <c r="C521" s="661" t="s">
        <v>581</v>
      </c>
      <c r="D521" s="662" t="s">
        <v>2868</v>
      </c>
      <c r="E521" s="661" t="s">
        <v>4977</v>
      </c>
      <c r="F521" s="662" t="s">
        <v>4978</v>
      </c>
      <c r="G521" s="661" t="s">
        <v>4065</v>
      </c>
      <c r="H521" s="661" t="s">
        <v>4067</v>
      </c>
      <c r="I521" s="663">
        <v>25.59</v>
      </c>
      <c r="J521" s="663">
        <v>19</v>
      </c>
      <c r="K521" s="664">
        <v>486.24</v>
      </c>
    </row>
    <row r="522" spans="1:11" ht="14.4" customHeight="1" x14ac:dyDescent="0.3">
      <c r="A522" s="659" t="s">
        <v>561</v>
      </c>
      <c r="B522" s="660" t="s">
        <v>562</v>
      </c>
      <c r="C522" s="661" t="s">
        <v>581</v>
      </c>
      <c r="D522" s="662" t="s">
        <v>2868</v>
      </c>
      <c r="E522" s="661" t="s">
        <v>4977</v>
      </c>
      <c r="F522" s="662" t="s">
        <v>4978</v>
      </c>
      <c r="G522" s="661" t="s">
        <v>4068</v>
      </c>
      <c r="H522" s="661" t="s">
        <v>4069</v>
      </c>
      <c r="I522" s="663">
        <v>17.3</v>
      </c>
      <c r="J522" s="663">
        <v>20</v>
      </c>
      <c r="K522" s="664">
        <v>346.06</v>
      </c>
    </row>
    <row r="523" spans="1:11" ht="14.4" customHeight="1" x14ac:dyDescent="0.3">
      <c r="A523" s="659" t="s">
        <v>561</v>
      </c>
      <c r="B523" s="660" t="s">
        <v>562</v>
      </c>
      <c r="C523" s="661" t="s">
        <v>581</v>
      </c>
      <c r="D523" s="662" t="s">
        <v>2868</v>
      </c>
      <c r="E523" s="661" t="s">
        <v>4977</v>
      </c>
      <c r="F523" s="662" t="s">
        <v>4978</v>
      </c>
      <c r="G523" s="661" t="s">
        <v>4070</v>
      </c>
      <c r="H523" s="661" t="s">
        <v>4071</v>
      </c>
      <c r="I523" s="663">
        <v>0.01</v>
      </c>
      <c r="J523" s="663">
        <v>20</v>
      </c>
      <c r="K523" s="664">
        <v>0.2</v>
      </c>
    </row>
    <row r="524" spans="1:11" ht="14.4" customHeight="1" x14ac:dyDescent="0.3">
      <c r="A524" s="659" t="s">
        <v>561</v>
      </c>
      <c r="B524" s="660" t="s">
        <v>562</v>
      </c>
      <c r="C524" s="661" t="s">
        <v>581</v>
      </c>
      <c r="D524" s="662" t="s">
        <v>2868</v>
      </c>
      <c r="E524" s="661" t="s">
        <v>4977</v>
      </c>
      <c r="F524" s="662" t="s">
        <v>4978</v>
      </c>
      <c r="G524" s="661" t="s">
        <v>4072</v>
      </c>
      <c r="H524" s="661" t="s">
        <v>4073</v>
      </c>
      <c r="I524" s="663">
        <v>2510.2199999999998</v>
      </c>
      <c r="J524" s="663">
        <v>11</v>
      </c>
      <c r="K524" s="664">
        <v>27612.400000000001</v>
      </c>
    </row>
    <row r="525" spans="1:11" ht="14.4" customHeight="1" x14ac:dyDescent="0.3">
      <c r="A525" s="659" t="s">
        <v>561</v>
      </c>
      <c r="B525" s="660" t="s">
        <v>562</v>
      </c>
      <c r="C525" s="661" t="s">
        <v>581</v>
      </c>
      <c r="D525" s="662" t="s">
        <v>2868</v>
      </c>
      <c r="E525" s="661" t="s">
        <v>4977</v>
      </c>
      <c r="F525" s="662" t="s">
        <v>4978</v>
      </c>
      <c r="G525" s="661" t="s">
        <v>4074</v>
      </c>
      <c r="H525" s="661" t="s">
        <v>4075</v>
      </c>
      <c r="I525" s="663">
        <v>2600.4349999999999</v>
      </c>
      <c r="J525" s="663">
        <v>7</v>
      </c>
      <c r="K525" s="664">
        <v>18203.05</v>
      </c>
    </row>
    <row r="526" spans="1:11" ht="14.4" customHeight="1" x14ac:dyDescent="0.3">
      <c r="A526" s="659" t="s">
        <v>561</v>
      </c>
      <c r="B526" s="660" t="s">
        <v>562</v>
      </c>
      <c r="C526" s="661" t="s">
        <v>581</v>
      </c>
      <c r="D526" s="662" t="s">
        <v>2868</v>
      </c>
      <c r="E526" s="661" t="s">
        <v>4977</v>
      </c>
      <c r="F526" s="662" t="s">
        <v>4978</v>
      </c>
      <c r="G526" s="661" t="s">
        <v>4076</v>
      </c>
      <c r="H526" s="661" t="s">
        <v>4077</v>
      </c>
      <c r="I526" s="663">
        <v>2510.2199999999998</v>
      </c>
      <c r="J526" s="663">
        <v>9</v>
      </c>
      <c r="K526" s="664">
        <v>22591.96</v>
      </c>
    </row>
    <row r="527" spans="1:11" ht="14.4" customHeight="1" x14ac:dyDescent="0.3">
      <c r="A527" s="659" t="s">
        <v>561</v>
      </c>
      <c r="B527" s="660" t="s">
        <v>562</v>
      </c>
      <c r="C527" s="661" t="s">
        <v>581</v>
      </c>
      <c r="D527" s="662" t="s">
        <v>2868</v>
      </c>
      <c r="E527" s="661" t="s">
        <v>4977</v>
      </c>
      <c r="F527" s="662" t="s">
        <v>4978</v>
      </c>
      <c r="G527" s="661" t="s">
        <v>4078</v>
      </c>
      <c r="H527" s="661" t="s">
        <v>4079</v>
      </c>
      <c r="I527" s="663">
        <v>2510.2199999999998</v>
      </c>
      <c r="J527" s="663">
        <v>9</v>
      </c>
      <c r="K527" s="664">
        <v>22591.96</v>
      </c>
    </row>
    <row r="528" spans="1:11" ht="14.4" customHeight="1" x14ac:dyDescent="0.3">
      <c r="A528" s="659" t="s">
        <v>561</v>
      </c>
      <c r="B528" s="660" t="s">
        <v>562</v>
      </c>
      <c r="C528" s="661" t="s">
        <v>581</v>
      </c>
      <c r="D528" s="662" t="s">
        <v>2868</v>
      </c>
      <c r="E528" s="661" t="s">
        <v>4977</v>
      </c>
      <c r="F528" s="662" t="s">
        <v>4978</v>
      </c>
      <c r="G528" s="661" t="s">
        <v>4080</v>
      </c>
      <c r="H528" s="661" t="s">
        <v>4081</v>
      </c>
      <c r="I528" s="663">
        <v>726</v>
      </c>
      <c r="J528" s="663">
        <v>1</v>
      </c>
      <c r="K528" s="664">
        <v>726</v>
      </c>
    </row>
    <row r="529" spans="1:11" ht="14.4" customHeight="1" x14ac:dyDescent="0.3">
      <c r="A529" s="659" t="s">
        <v>561</v>
      </c>
      <c r="B529" s="660" t="s">
        <v>562</v>
      </c>
      <c r="C529" s="661" t="s">
        <v>581</v>
      </c>
      <c r="D529" s="662" t="s">
        <v>2868</v>
      </c>
      <c r="E529" s="661" t="s">
        <v>4977</v>
      </c>
      <c r="F529" s="662" t="s">
        <v>4978</v>
      </c>
      <c r="G529" s="661" t="s">
        <v>4082</v>
      </c>
      <c r="H529" s="661" t="s">
        <v>4083</v>
      </c>
      <c r="I529" s="663">
        <v>157.54</v>
      </c>
      <c r="J529" s="663">
        <v>6</v>
      </c>
      <c r="K529" s="664">
        <v>945.25</v>
      </c>
    </row>
    <row r="530" spans="1:11" ht="14.4" customHeight="1" x14ac:dyDescent="0.3">
      <c r="A530" s="659" t="s">
        <v>561</v>
      </c>
      <c r="B530" s="660" t="s">
        <v>562</v>
      </c>
      <c r="C530" s="661" t="s">
        <v>581</v>
      </c>
      <c r="D530" s="662" t="s">
        <v>2868</v>
      </c>
      <c r="E530" s="661" t="s">
        <v>4977</v>
      </c>
      <c r="F530" s="662" t="s">
        <v>4978</v>
      </c>
      <c r="G530" s="661" t="s">
        <v>4084</v>
      </c>
      <c r="H530" s="661" t="s">
        <v>4085</v>
      </c>
      <c r="I530" s="663">
        <v>16684.689999999999</v>
      </c>
      <c r="J530" s="663">
        <v>10</v>
      </c>
      <c r="K530" s="664">
        <v>166846.88999999998</v>
      </c>
    </row>
    <row r="531" spans="1:11" ht="14.4" customHeight="1" x14ac:dyDescent="0.3">
      <c r="A531" s="659" t="s">
        <v>561</v>
      </c>
      <c r="B531" s="660" t="s">
        <v>562</v>
      </c>
      <c r="C531" s="661" t="s">
        <v>581</v>
      </c>
      <c r="D531" s="662" t="s">
        <v>2868</v>
      </c>
      <c r="E531" s="661" t="s">
        <v>4977</v>
      </c>
      <c r="F531" s="662" t="s">
        <v>4978</v>
      </c>
      <c r="G531" s="661" t="s">
        <v>4086</v>
      </c>
      <c r="H531" s="661" t="s">
        <v>4087</v>
      </c>
      <c r="I531" s="663">
        <v>579.66</v>
      </c>
      <c r="J531" s="663">
        <v>10</v>
      </c>
      <c r="K531" s="664">
        <v>5796.58</v>
      </c>
    </row>
    <row r="532" spans="1:11" ht="14.4" customHeight="1" x14ac:dyDescent="0.3">
      <c r="A532" s="659" t="s">
        <v>561</v>
      </c>
      <c r="B532" s="660" t="s">
        <v>562</v>
      </c>
      <c r="C532" s="661" t="s">
        <v>581</v>
      </c>
      <c r="D532" s="662" t="s">
        <v>2868</v>
      </c>
      <c r="E532" s="661" t="s">
        <v>4977</v>
      </c>
      <c r="F532" s="662" t="s">
        <v>4978</v>
      </c>
      <c r="G532" s="661" t="s">
        <v>4088</v>
      </c>
      <c r="H532" s="661" t="s">
        <v>4089</v>
      </c>
      <c r="I532" s="663">
        <v>17114.64</v>
      </c>
      <c r="J532" s="663">
        <v>1</v>
      </c>
      <c r="K532" s="664">
        <v>17114.64</v>
      </c>
    </row>
    <row r="533" spans="1:11" ht="14.4" customHeight="1" x14ac:dyDescent="0.3">
      <c r="A533" s="659" t="s">
        <v>561</v>
      </c>
      <c r="B533" s="660" t="s">
        <v>562</v>
      </c>
      <c r="C533" s="661" t="s">
        <v>581</v>
      </c>
      <c r="D533" s="662" t="s">
        <v>2868</v>
      </c>
      <c r="E533" s="661" t="s">
        <v>4977</v>
      </c>
      <c r="F533" s="662" t="s">
        <v>4978</v>
      </c>
      <c r="G533" s="661" t="s">
        <v>4090</v>
      </c>
      <c r="H533" s="661" t="s">
        <v>4091</v>
      </c>
      <c r="I533" s="663">
        <v>1595.99</v>
      </c>
      <c r="J533" s="663">
        <v>4</v>
      </c>
      <c r="K533" s="664">
        <v>6383.96</v>
      </c>
    </row>
    <row r="534" spans="1:11" ht="14.4" customHeight="1" x14ac:dyDescent="0.3">
      <c r="A534" s="659" t="s">
        <v>561</v>
      </c>
      <c r="B534" s="660" t="s">
        <v>562</v>
      </c>
      <c r="C534" s="661" t="s">
        <v>581</v>
      </c>
      <c r="D534" s="662" t="s">
        <v>2868</v>
      </c>
      <c r="E534" s="661" t="s">
        <v>4977</v>
      </c>
      <c r="F534" s="662" t="s">
        <v>4978</v>
      </c>
      <c r="G534" s="661" t="s">
        <v>4092</v>
      </c>
      <c r="H534" s="661" t="s">
        <v>4093</v>
      </c>
      <c r="I534" s="663">
        <v>2193.92</v>
      </c>
      <c r="J534" s="663">
        <v>1</v>
      </c>
      <c r="K534" s="664">
        <v>2193.92</v>
      </c>
    </row>
    <row r="535" spans="1:11" ht="14.4" customHeight="1" x14ac:dyDescent="0.3">
      <c r="A535" s="659" t="s">
        <v>561</v>
      </c>
      <c r="B535" s="660" t="s">
        <v>562</v>
      </c>
      <c r="C535" s="661" t="s">
        <v>581</v>
      </c>
      <c r="D535" s="662" t="s">
        <v>2868</v>
      </c>
      <c r="E535" s="661" t="s">
        <v>4977</v>
      </c>
      <c r="F535" s="662" t="s">
        <v>4978</v>
      </c>
      <c r="G535" s="661" t="s">
        <v>4094</v>
      </c>
      <c r="H535" s="661" t="s">
        <v>4095</v>
      </c>
      <c r="I535" s="663">
        <v>197.78</v>
      </c>
      <c r="J535" s="663">
        <v>40</v>
      </c>
      <c r="K535" s="664">
        <v>7911.22</v>
      </c>
    </row>
    <row r="536" spans="1:11" ht="14.4" customHeight="1" x14ac:dyDescent="0.3">
      <c r="A536" s="659" t="s">
        <v>561</v>
      </c>
      <c r="B536" s="660" t="s">
        <v>562</v>
      </c>
      <c r="C536" s="661" t="s">
        <v>581</v>
      </c>
      <c r="D536" s="662" t="s">
        <v>2868</v>
      </c>
      <c r="E536" s="661" t="s">
        <v>4977</v>
      </c>
      <c r="F536" s="662" t="s">
        <v>4978</v>
      </c>
      <c r="G536" s="661" t="s">
        <v>4096</v>
      </c>
      <c r="H536" s="661" t="s">
        <v>4097</v>
      </c>
      <c r="I536" s="663">
        <v>2193.92</v>
      </c>
      <c r="J536" s="663">
        <v>1</v>
      </c>
      <c r="K536" s="664">
        <v>2193.92</v>
      </c>
    </row>
    <row r="537" spans="1:11" ht="14.4" customHeight="1" x14ac:dyDescent="0.3">
      <c r="A537" s="659" t="s">
        <v>561</v>
      </c>
      <c r="B537" s="660" t="s">
        <v>562</v>
      </c>
      <c r="C537" s="661" t="s">
        <v>581</v>
      </c>
      <c r="D537" s="662" t="s">
        <v>2868</v>
      </c>
      <c r="E537" s="661" t="s">
        <v>4977</v>
      </c>
      <c r="F537" s="662" t="s">
        <v>4978</v>
      </c>
      <c r="G537" s="661" t="s">
        <v>4098</v>
      </c>
      <c r="H537" s="661" t="s">
        <v>4099</v>
      </c>
      <c r="I537" s="663">
        <v>2013.44</v>
      </c>
      <c r="J537" s="663">
        <v>5</v>
      </c>
      <c r="K537" s="664">
        <v>10067.200000000001</v>
      </c>
    </row>
    <row r="538" spans="1:11" ht="14.4" customHeight="1" x14ac:dyDescent="0.3">
      <c r="A538" s="659" t="s">
        <v>561</v>
      </c>
      <c r="B538" s="660" t="s">
        <v>562</v>
      </c>
      <c r="C538" s="661" t="s">
        <v>581</v>
      </c>
      <c r="D538" s="662" t="s">
        <v>2868</v>
      </c>
      <c r="E538" s="661" t="s">
        <v>4977</v>
      </c>
      <c r="F538" s="662" t="s">
        <v>4978</v>
      </c>
      <c r="G538" s="661" t="s">
        <v>4100</v>
      </c>
      <c r="H538" s="661" t="s">
        <v>4101</v>
      </c>
      <c r="I538" s="663">
        <v>1595.99</v>
      </c>
      <c r="J538" s="663">
        <v>4</v>
      </c>
      <c r="K538" s="664">
        <v>6383.96</v>
      </c>
    </row>
    <row r="539" spans="1:11" ht="14.4" customHeight="1" x14ac:dyDescent="0.3">
      <c r="A539" s="659" t="s">
        <v>561</v>
      </c>
      <c r="B539" s="660" t="s">
        <v>562</v>
      </c>
      <c r="C539" s="661" t="s">
        <v>581</v>
      </c>
      <c r="D539" s="662" t="s">
        <v>2868</v>
      </c>
      <c r="E539" s="661" t="s">
        <v>4977</v>
      </c>
      <c r="F539" s="662" t="s">
        <v>4978</v>
      </c>
      <c r="G539" s="661" t="s">
        <v>4102</v>
      </c>
      <c r="H539" s="661" t="s">
        <v>4103</v>
      </c>
      <c r="I539" s="663">
        <v>2193.92</v>
      </c>
      <c r="J539" s="663">
        <v>1</v>
      </c>
      <c r="K539" s="664">
        <v>2193.92</v>
      </c>
    </row>
    <row r="540" spans="1:11" ht="14.4" customHeight="1" x14ac:dyDescent="0.3">
      <c r="A540" s="659" t="s">
        <v>561</v>
      </c>
      <c r="B540" s="660" t="s">
        <v>562</v>
      </c>
      <c r="C540" s="661" t="s">
        <v>581</v>
      </c>
      <c r="D540" s="662" t="s">
        <v>2868</v>
      </c>
      <c r="E540" s="661" t="s">
        <v>4977</v>
      </c>
      <c r="F540" s="662" t="s">
        <v>4978</v>
      </c>
      <c r="G540" s="661" t="s">
        <v>4104</v>
      </c>
      <c r="H540" s="661" t="s">
        <v>4105</v>
      </c>
      <c r="I540" s="663">
        <v>1898.49</v>
      </c>
      <c r="J540" s="663">
        <v>6</v>
      </c>
      <c r="K540" s="664">
        <v>11390.94</v>
      </c>
    </row>
    <row r="541" spans="1:11" ht="14.4" customHeight="1" x14ac:dyDescent="0.3">
      <c r="A541" s="659" t="s">
        <v>561</v>
      </c>
      <c r="B541" s="660" t="s">
        <v>562</v>
      </c>
      <c r="C541" s="661" t="s">
        <v>581</v>
      </c>
      <c r="D541" s="662" t="s">
        <v>2868</v>
      </c>
      <c r="E541" s="661" t="s">
        <v>4977</v>
      </c>
      <c r="F541" s="662" t="s">
        <v>4978</v>
      </c>
      <c r="G541" s="661" t="s">
        <v>4106</v>
      </c>
      <c r="H541" s="661" t="s">
        <v>4107</v>
      </c>
      <c r="I541" s="663">
        <v>3867.4</v>
      </c>
      <c r="J541" s="663">
        <v>1</v>
      </c>
      <c r="K541" s="664">
        <v>3867.4</v>
      </c>
    </row>
    <row r="542" spans="1:11" ht="14.4" customHeight="1" x14ac:dyDescent="0.3">
      <c r="A542" s="659" t="s">
        <v>561</v>
      </c>
      <c r="B542" s="660" t="s">
        <v>562</v>
      </c>
      <c r="C542" s="661" t="s">
        <v>581</v>
      </c>
      <c r="D542" s="662" t="s">
        <v>2868</v>
      </c>
      <c r="E542" s="661" t="s">
        <v>4977</v>
      </c>
      <c r="F542" s="662" t="s">
        <v>4978</v>
      </c>
      <c r="G542" s="661" t="s">
        <v>4108</v>
      </c>
      <c r="H542" s="661" t="s">
        <v>4109</v>
      </c>
      <c r="I542" s="663">
        <v>2193.92</v>
      </c>
      <c r="J542" s="663">
        <v>1</v>
      </c>
      <c r="K542" s="664">
        <v>2193.92</v>
      </c>
    </row>
    <row r="543" spans="1:11" ht="14.4" customHeight="1" x14ac:dyDescent="0.3">
      <c r="A543" s="659" t="s">
        <v>561</v>
      </c>
      <c r="B543" s="660" t="s">
        <v>562</v>
      </c>
      <c r="C543" s="661" t="s">
        <v>581</v>
      </c>
      <c r="D543" s="662" t="s">
        <v>2868</v>
      </c>
      <c r="E543" s="661" t="s">
        <v>4977</v>
      </c>
      <c r="F543" s="662" t="s">
        <v>4978</v>
      </c>
      <c r="G543" s="661" t="s">
        <v>4110</v>
      </c>
      <c r="H543" s="661" t="s">
        <v>4111</v>
      </c>
      <c r="I543" s="663">
        <v>338.8</v>
      </c>
      <c r="J543" s="663">
        <v>3</v>
      </c>
      <c r="K543" s="664">
        <v>1016.4</v>
      </c>
    </row>
    <row r="544" spans="1:11" ht="14.4" customHeight="1" x14ac:dyDescent="0.3">
      <c r="A544" s="659" t="s">
        <v>561</v>
      </c>
      <c r="B544" s="660" t="s">
        <v>562</v>
      </c>
      <c r="C544" s="661" t="s">
        <v>581</v>
      </c>
      <c r="D544" s="662" t="s">
        <v>2868</v>
      </c>
      <c r="E544" s="661" t="s">
        <v>4977</v>
      </c>
      <c r="F544" s="662" t="s">
        <v>4978</v>
      </c>
      <c r="G544" s="661" t="s">
        <v>4112</v>
      </c>
      <c r="H544" s="661" t="s">
        <v>4113</v>
      </c>
      <c r="I544" s="663">
        <v>3195.72</v>
      </c>
      <c r="J544" s="663">
        <v>5</v>
      </c>
      <c r="K544" s="664">
        <v>15978.599999999999</v>
      </c>
    </row>
    <row r="545" spans="1:11" ht="14.4" customHeight="1" x14ac:dyDescent="0.3">
      <c r="A545" s="659" t="s">
        <v>561</v>
      </c>
      <c r="B545" s="660" t="s">
        <v>562</v>
      </c>
      <c r="C545" s="661" t="s">
        <v>581</v>
      </c>
      <c r="D545" s="662" t="s">
        <v>2868</v>
      </c>
      <c r="E545" s="661" t="s">
        <v>4977</v>
      </c>
      <c r="F545" s="662" t="s">
        <v>4978</v>
      </c>
      <c r="G545" s="661" t="s">
        <v>4114</v>
      </c>
      <c r="H545" s="661" t="s">
        <v>4115</v>
      </c>
      <c r="I545" s="663">
        <v>17587.169999999998</v>
      </c>
      <c r="J545" s="663">
        <v>1</v>
      </c>
      <c r="K545" s="664">
        <v>17587.169999999998</v>
      </c>
    </row>
    <row r="546" spans="1:11" ht="14.4" customHeight="1" x14ac:dyDescent="0.3">
      <c r="A546" s="659" t="s">
        <v>561</v>
      </c>
      <c r="B546" s="660" t="s">
        <v>562</v>
      </c>
      <c r="C546" s="661" t="s">
        <v>581</v>
      </c>
      <c r="D546" s="662" t="s">
        <v>2868</v>
      </c>
      <c r="E546" s="661" t="s">
        <v>4977</v>
      </c>
      <c r="F546" s="662" t="s">
        <v>4978</v>
      </c>
      <c r="G546" s="661" t="s">
        <v>4116</v>
      </c>
      <c r="H546" s="661" t="s">
        <v>4117</v>
      </c>
      <c r="I546" s="663">
        <v>1638.34</v>
      </c>
      <c r="J546" s="663">
        <v>2</v>
      </c>
      <c r="K546" s="664">
        <v>3276.68</v>
      </c>
    </row>
    <row r="547" spans="1:11" ht="14.4" customHeight="1" x14ac:dyDescent="0.3">
      <c r="A547" s="659" t="s">
        <v>561</v>
      </c>
      <c r="B547" s="660" t="s">
        <v>562</v>
      </c>
      <c r="C547" s="661" t="s">
        <v>581</v>
      </c>
      <c r="D547" s="662" t="s">
        <v>2868</v>
      </c>
      <c r="E547" s="661" t="s">
        <v>4977</v>
      </c>
      <c r="F547" s="662" t="s">
        <v>4978</v>
      </c>
      <c r="G547" s="661" t="s">
        <v>4118</v>
      </c>
      <c r="H547" s="661" t="s">
        <v>4119</v>
      </c>
      <c r="I547" s="663">
        <v>1595.99</v>
      </c>
      <c r="J547" s="663">
        <v>2</v>
      </c>
      <c r="K547" s="664">
        <v>3191.98</v>
      </c>
    </row>
    <row r="548" spans="1:11" ht="14.4" customHeight="1" x14ac:dyDescent="0.3">
      <c r="A548" s="659" t="s">
        <v>561</v>
      </c>
      <c r="B548" s="660" t="s">
        <v>562</v>
      </c>
      <c r="C548" s="661" t="s">
        <v>581</v>
      </c>
      <c r="D548" s="662" t="s">
        <v>2868</v>
      </c>
      <c r="E548" s="661" t="s">
        <v>4977</v>
      </c>
      <c r="F548" s="662" t="s">
        <v>4978</v>
      </c>
      <c r="G548" s="661" t="s">
        <v>4120</v>
      </c>
      <c r="H548" s="661" t="s">
        <v>4121</v>
      </c>
      <c r="I548" s="663">
        <v>3794.99</v>
      </c>
      <c r="J548" s="663">
        <v>1</v>
      </c>
      <c r="K548" s="664">
        <v>3794.99</v>
      </c>
    </row>
    <row r="549" spans="1:11" ht="14.4" customHeight="1" x14ac:dyDescent="0.3">
      <c r="A549" s="659" t="s">
        <v>561</v>
      </c>
      <c r="B549" s="660" t="s">
        <v>562</v>
      </c>
      <c r="C549" s="661" t="s">
        <v>581</v>
      </c>
      <c r="D549" s="662" t="s">
        <v>2868</v>
      </c>
      <c r="E549" s="661" t="s">
        <v>4977</v>
      </c>
      <c r="F549" s="662" t="s">
        <v>4978</v>
      </c>
      <c r="G549" s="661" t="s">
        <v>4122</v>
      </c>
      <c r="H549" s="661" t="s">
        <v>4123</v>
      </c>
      <c r="I549" s="663">
        <v>2510.2199999999998</v>
      </c>
      <c r="J549" s="663">
        <v>3</v>
      </c>
      <c r="K549" s="664">
        <v>7530.65</v>
      </c>
    </row>
    <row r="550" spans="1:11" ht="14.4" customHeight="1" x14ac:dyDescent="0.3">
      <c r="A550" s="659" t="s">
        <v>561</v>
      </c>
      <c r="B550" s="660" t="s">
        <v>562</v>
      </c>
      <c r="C550" s="661" t="s">
        <v>581</v>
      </c>
      <c r="D550" s="662" t="s">
        <v>2868</v>
      </c>
      <c r="E550" s="661" t="s">
        <v>4977</v>
      </c>
      <c r="F550" s="662" t="s">
        <v>4978</v>
      </c>
      <c r="G550" s="661" t="s">
        <v>4124</v>
      </c>
      <c r="H550" s="661" t="s">
        <v>4125</v>
      </c>
      <c r="I550" s="663">
        <v>155.79</v>
      </c>
      <c r="J550" s="663">
        <v>24</v>
      </c>
      <c r="K550" s="664">
        <v>3738.9</v>
      </c>
    </row>
    <row r="551" spans="1:11" ht="14.4" customHeight="1" x14ac:dyDescent="0.3">
      <c r="A551" s="659" t="s">
        <v>561</v>
      </c>
      <c r="B551" s="660" t="s">
        <v>562</v>
      </c>
      <c r="C551" s="661" t="s">
        <v>581</v>
      </c>
      <c r="D551" s="662" t="s">
        <v>2868</v>
      </c>
      <c r="E551" s="661" t="s">
        <v>4977</v>
      </c>
      <c r="F551" s="662" t="s">
        <v>4978</v>
      </c>
      <c r="G551" s="661" t="s">
        <v>3891</v>
      </c>
      <c r="H551" s="661" t="s">
        <v>3892</v>
      </c>
      <c r="I551" s="663">
        <v>58.04</v>
      </c>
      <c r="J551" s="663">
        <v>160</v>
      </c>
      <c r="K551" s="664">
        <v>9295.6</v>
      </c>
    </row>
    <row r="552" spans="1:11" ht="14.4" customHeight="1" x14ac:dyDescent="0.3">
      <c r="A552" s="659" t="s">
        <v>561</v>
      </c>
      <c r="B552" s="660" t="s">
        <v>562</v>
      </c>
      <c r="C552" s="661" t="s">
        <v>581</v>
      </c>
      <c r="D552" s="662" t="s">
        <v>2868</v>
      </c>
      <c r="E552" s="661" t="s">
        <v>4977</v>
      </c>
      <c r="F552" s="662" t="s">
        <v>4978</v>
      </c>
      <c r="G552" s="661" t="s">
        <v>4126</v>
      </c>
      <c r="H552" s="661" t="s">
        <v>4127</v>
      </c>
      <c r="I552" s="663">
        <v>12.34</v>
      </c>
      <c r="J552" s="663">
        <v>120</v>
      </c>
      <c r="K552" s="664">
        <v>1481.1</v>
      </c>
    </row>
    <row r="553" spans="1:11" ht="14.4" customHeight="1" x14ac:dyDescent="0.3">
      <c r="A553" s="659" t="s">
        <v>561</v>
      </c>
      <c r="B553" s="660" t="s">
        <v>562</v>
      </c>
      <c r="C553" s="661" t="s">
        <v>581</v>
      </c>
      <c r="D553" s="662" t="s">
        <v>2868</v>
      </c>
      <c r="E553" s="661" t="s">
        <v>4977</v>
      </c>
      <c r="F553" s="662" t="s">
        <v>4978</v>
      </c>
      <c r="G553" s="661" t="s">
        <v>4128</v>
      </c>
      <c r="H553" s="661" t="s">
        <v>4129</v>
      </c>
      <c r="I553" s="663">
        <v>303.35000000000002</v>
      </c>
      <c r="J553" s="663">
        <v>20</v>
      </c>
      <c r="K553" s="664">
        <v>6066.93</v>
      </c>
    </row>
    <row r="554" spans="1:11" ht="14.4" customHeight="1" x14ac:dyDescent="0.3">
      <c r="A554" s="659" t="s">
        <v>561</v>
      </c>
      <c r="B554" s="660" t="s">
        <v>562</v>
      </c>
      <c r="C554" s="661" t="s">
        <v>581</v>
      </c>
      <c r="D554" s="662" t="s">
        <v>2868</v>
      </c>
      <c r="E554" s="661" t="s">
        <v>4977</v>
      </c>
      <c r="F554" s="662" t="s">
        <v>4978</v>
      </c>
      <c r="G554" s="661" t="s">
        <v>4130</v>
      </c>
      <c r="H554" s="661" t="s">
        <v>4131</v>
      </c>
      <c r="I554" s="663">
        <v>327.55</v>
      </c>
      <c r="J554" s="663">
        <v>20</v>
      </c>
      <c r="K554" s="664">
        <v>6550.93</v>
      </c>
    </row>
    <row r="555" spans="1:11" ht="14.4" customHeight="1" x14ac:dyDescent="0.3">
      <c r="A555" s="659" t="s">
        <v>561</v>
      </c>
      <c r="B555" s="660" t="s">
        <v>562</v>
      </c>
      <c r="C555" s="661" t="s">
        <v>581</v>
      </c>
      <c r="D555" s="662" t="s">
        <v>2868</v>
      </c>
      <c r="E555" s="661" t="s">
        <v>4977</v>
      </c>
      <c r="F555" s="662" t="s">
        <v>4978</v>
      </c>
      <c r="G555" s="661" t="s">
        <v>4132</v>
      </c>
      <c r="H555" s="661" t="s">
        <v>4133</v>
      </c>
      <c r="I555" s="663">
        <v>1989.6</v>
      </c>
      <c r="J555" s="663">
        <v>1</v>
      </c>
      <c r="K555" s="664">
        <v>1989.6</v>
      </c>
    </row>
    <row r="556" spans="1:11" ht="14.4" customHeight="1" x14ac:dyDescent="0.3">
      <c r="A556" s="659" t="s">
        <v>561</v>
      </c>
      <c r="B556" s="660" t="s">
        <v>562</v>
      </c>
      <c r="C556" s="661" t="s">
        <v>581</v>
      </c>
      <c r="D556" s="662" t="s">
        <v>2868</v>
      </c>
      <c r="E556" s="661" t="s">
        <v>4977</v>
      </c>
      <c r="F556" s="662" t="s">
        <v>4978</v>
      </c>
      <c r="G556" s="661" t="s">
        <v>4134</v>
      </c>
      <c r="H556" s="661" t="s">
        <v>4135</v>
      </c>
      <c r="I556" s="663">
        <v>3554.98</v>
      </c>
      <c r="J556" s="663">
        <v>4</v>
      </c>
      <c r="K556" s="664">
        <v>14219.92</v>
      </c>
    </row>
    <row r="557" spans="1:11" ht="14.4" customHeight="1" x14ac:dyDescent="0.3">
      <c r="A557" s="659" t="s">
        <v>561</v>
      </c>
      <c r="B557" s="660" t="s">
        <v>562</v>
      </c>
      <c r="C557" s="661" t="s">
        <v>581</v>
      </c>
      <c r="D557" s="662" t="s">
        <v>2868</v>
      </c>
      <c r="E557" s="661" t="s">
        <v>4977</v>
      </c>
      <c r="F557" s="662" t="s">
        <v>4978</v>
      </c>
      <c r="G557" s="661" t="s">
        <v>4136</v>
      </c>
      <c r="H557" s="661" t="s">
        <v>4137</v>
      </c>
      <c r="I557" s="663">
        <v>196.63</v>
      </c>
      <c r="J557" s="663">
        <v>24</v>
      </c>
      <c r="K557" s="664">
        <v>4719</v>
      </c>
    </row>
    <row r="558" spans="1:11" ht="14.4" customHeight="1" x14ac:dyDescent="0.3">
      <c r="A558" s="659" t="s">
        <v>561</v>
      </c>
      <c r="B558" s="660" t="s">
        <v>562</v>
      </c>
      <c r="C558" s="661" t="s">
        <v>581</v>
      </c>
      <c r="D558" s="662" t="s">
        <v>2868</v>
      </c>
      <c r="E558" s="661" t="s">
        <v>4977</v>
      </c>
      <c r="F558" s="662" t="s">
        <v>4978</v>
      </c>
      <c r="G558" s="661" t="s">
        <v>4138</v>
      </c>
      <c r="H558" s="661" t="s">
        <v>4139</v>
      </c>
      <c r="I558" s="663">
        <v>574.75</v>
      </c>
      <c r="J558" s="663">
        <v>6</v>
      </c>
      <c r="K558" s="664">
        <v>3448.5</v>
      </c>
    </row>
    <row r="559" spans="1:11" ht="14.4" customHeight="1" x14ac:dyDescent="0.3">
      <c r="A559" s="659" t="s">
        <v>561</v>
      </c>
      <c r="B559" s="660" t="s">
        <v>562</v>
      </c>
      <c r="C559" s="661" t="s">
        <v>581</v>
      </c>
      <c r="D559" s="662" t="s">
        <v>2868</v>
      </c>
      <c r="E559" s="661" t="s">
        <v>4977</v>
      </c>
      <c r="F559" s="662" t="s">
        <v>4978</v>
      </c>
      <c r="G559" s="661" t="s">
        <v>4140</v>
      </c>
      <c r="H559" s="661" t="s">
        <v>4141</v>
      </c>
      <c r="I559" s="663">
        <v>17829.349999999999</v>
      </c>
      <c r="J559" s="663">
        <v>1</v>
      </c>
      <c r="K559" s="664">
        <v>17829.349999999999</v>
      </c>
    </row>
    <row r="560" spans="1:11" ht="14.4" customHeight="1" x14ac:dyDescent="0.3">
      <c r="A560" s="659" t="s">
        <v>561</v>
      </c>
      <c r="B560" s="660" t="s">
        <v>562</v>
      </c>
      <c r="C560" s="661" t="s">
        <v>581</v>
      </c>
      <c r="D560" s="662" t="s">
        <v>2868</v>
      </c>
      <c r="E560" s="661" t="s">
        <v>4977</v>
      </c>
      <c r="F560" s="662" t="s">
        <v>4978</v>
      </c>
      <c r="G560" s="661" t="s">
        <v>4142</v>
      </c>
      <c r="H560" s="661" t="s">
        <v>4143</v>
      </c>
      <c r="I560" s="663">
        <v>515.86</v>
      </c>
      <c r="J560" s="663">
        <v>6</v>
      </c>
      <c r="K560" s="664">
        <v>3095.17</v>
      </c>
    </row>
    <row r="561" spans="1:11" ht="14.4" customHeight="1" x14ac:dyDescent="0.3">
      <c r="A561" s="659" t="s">
        <v>561</v>
      </c>
      <c r="B561" s="660" t="s">
        <v>562</v>
      </c>
      <c r="C561" s="661" t="s">
        <v>581</v>
      </c>
      <c r="D561" s="662" t="s">
        <v>2868</v>
      </c>
      <c r="E561" s="661" t="s">
        <v>4977</v>
      </c>
      <c r="F561" s="662" t="s">
        <v>4978</v>
      </c>
      <c r="G561" s="661" t="s">
        <v>4144</v>
      </c>
      <c r="H561" s="661" t="s">
        <v>4145</v>
      </c>
      <c r="I561" s="663">
        <v>6037.9</v>
      </c>
      <c r="J561" s="663">
        <v>1</v>
      </c>
      <c r="K561" s="664">
        <v>6037.9</v>
      </c>
    </row>
    <row r="562" spans="1:11" ht="14.4" customHeight="1" x14ac:dyDescent="0.3">
      <c r="A562" s="659" t="s">
        <v>561</v>
      </c>
      <c r="B562" s="660" t="s">
        <v>562</v>
      </c>
      <c r="C562" s="661" t="s">
        <v>581</v>
      </c>
      <c r="D562" s="662" t="s">
        <v>2868</v>
      </c>
      <c r="E562" s="661" t="s">
        <v>4977</v>
      </c>
      <c r="F562" s="662" t="s">
        <v>4978</v>
      </c>
      <c r="G562" s="661" t="s">
        <v>4146</v>
      </c>
      <c r="H562" s="661" t="s">
        <v>4147</v>
      </c>
      <c r="I562" s="663">
        <v>39809</v>
      </c>
      <c r="J562" s="663">
        <v>1</v>
      </c>
      <c r="K562" s="664">
        <v>39809</v>
      </c>
    </row>
    <row r="563" spans="1:11" ht="14.4" customHeight="1" x14ac:dyDescent="0.3">
      <c r="A563" s="659" t="s">
        <v>561</v>
      </c>
      <c r="B563" s="660" t="s">
        <v>562</v>
      </c>
      <c r="C563" s="661" t="s">
        <v>581</v>
      </c>
      <c r="D563" s="662" t="s">
        <v>2868</v>
      </c>
      <c r="E563" s="661" t="s">
        <v>4977</v>
      </c>
      <c r="F563" s="662" t="s">
        <v>4978</v>
      </c>
      <c r="G563" s="661" t="s">
        <v>4148</v>
      </c>
      <c r="H563" s="661" t="s">
        <v>4149</v>
      </c>
      <c r="I563" s="663">
        <v>9571.1</v>
      </c>
      <c r="J563" s="663">
        <v>1</v>
      </c>
      <c r="K563" s="664">
        <v>9571.1</v>
      </c>
    </row>
    <row r="564" spans="1:11" ht="14.4" customHeight="1" x14ac:dyDescent="0.3">
      <c r="A564" s="659" t="s">
        <v>561</v>
      </c>
      <c r="B564" s="660" t="s">
        <v>562</v>
      </c>
      <c r="C564" s="661" t="s">
        <v>581</v>
      </c>
      <c r="D564" s="662" t="s">
        <v>2868</v>
      </c>
      <c r="E564" s="661" t="s">
        <v>4977</v>
      </c>
      <c r="F564" s="662" t="s">
        <v>4978</v>
      </c>
      <c r="G564" s="661" t="s">
        <v>4150</v>
      </c>
      <c r="H564" s="661" t="s">
        <v>4151</v>
      </c>
      <c r="I564" s="663">
        <v>6022.78</v>
      </c>
      <c r="J564" s="663">
        <v>1</v>
      </c>
      <c r="K564" s="664">
        <v>6022.78</v>
      </c>
    </row>
    <row r="565" spans="1:11" ht="14.4" customHeight="1" x14ac:dyDescent="0.3">
      <c r="A565" s="659" t="s">
        <v>561</v>
      </c>
      <c r="B565" s="660" t="s">
        <v>562</v>
      </c>
      <c r="C565" s="661" t="s">
        <v>581</v>
      </c>
      <c r="D565" s="662" t="s">
        <v>2868</v>
      </c>
      <c r="E565" s="661" t="s">
        <v>4977</v>
      </c>
      <c r="F565" s="662" t="s">
        <v>4978</v>
      </c>
      <c r="G565" s="661" t="s">
        <v>4152</v>
      </c>
      <c r="H565" s="661" t="s">
        <v>4153</v>
      </c>
      <c r="I565" s="663">
        <v>6022.78</v>
      </c>
      <c r="J565" s="663">
        <v>1</v>
      </c>
      <c r="K565" s="664">
        <v>6022.78</v>
      </c>
    </row>
    <row r="566" spans="1:11" ht="14.4" customHeight="1" x14ac:dyDescent="0.3">
      <c r="A566" s="659" t="s">
        <v>561</v>
      </c>
      <c r="B566" s="660" t="s">
        <v>562</v>
      </c>
      <c r="C566" s="661" t="s">
        <v>581</v>
      </c>
      <c r="D566" s="662" t="s">
        <v>2868</v>
      </c>
      <c r="E566" s="661" t="s">
        <v>4977</v>
      </c>
      <c r="F566" s="662" t="s">
        <v>4978</v>
      </c>
      <c r="G566" s="661" t="s">
        <v>4154</v>
      </c>
      <c r="H566" s="661" t="s">
        <v>4155</v>
      </c>
      <c r="I566" s="663">
        <v>1.1499999999999999</v>
      </c>
      <c r="J566" s="663">
        <v>1</v>
      </c>
      <c r="K566" s="664">
        <v>1.1499999999999999</v>
      </c>
    </row>
    <row r="567" spans="1:11" ht="14.4" customHeight="1" x14ac:dyDescent="0.3">
      <c r="A567" s="659" t="s">
        <v>561</v>
      </c>
      <c r="B567" s="660" t="s">
        <v>562</v>
      </c>
      <c r="C567" s="661" t="s">
        <v>581</v>
      </c>
      <c r="D567" s="662" t="s">
        <v>2868</v>
      </c>
      <c r="E567" s="661" t="s">
        <v>4977</v>
      </c>
      <c r="F567" s="662" t="s">
        <v>4978</v>
      </c>
      <c r="G567" s="661" t="s">
        <v>4156</v>
      </c>
      <c r="H567" s="661" t="s">
        <v>4157</v>
      </c>
      <c r="I567" s="663">
        <v>0.67</v>
      </c>
      <c r="J567" s="663">
        <v>1</v>
      </c>
      <c r="K567" s="664">
        <v>0.67</v>
      </c>
    </row>
    <row r="568" spans="1:11" ht="14.4" customHeight="1" x14ac:dyDescent="0.3">
      <c r="A568" s="659" t="s">
        <v>561</v>
      </c>
      <c r="B568" s="660" t="s">
        <v>562</v>
      </c>
      <c r="C568" s="661" t="s">
        <v>581</v>
      </c>
      <c r="D568" s="662" t="s">
        <v>2868</v>
      </c>
      <c r="E568" s="661" t="s">
        <v>4977</v>
      </c>
      <c r="F568" s="662" t="s">
        <v>4978</v>
      </c>
      <c r="G568" s="661" t="s">
        <v>4158</v>
      </c>
      <c r="H568" s="661" t="s">
        <v>4159</v>
      </c>
      <c r="I568" s="663">
        <v>2510.2199999999998</v>
      </c>
      <c r="J568" s="663">
        <v>4</v>
      </c>
      <c r="K568" s="664">
        <v>10040.870000000001</v>
      </c>
    </row>
    <row r="569" spans="1:11" ht="14.4" customHeight="1" x14ac:dyDescent="0.3">
      <c r="A569" s="659" t="s">
        <v>561</v>
      </c>
      <c r="B569" s="660" t="s">
        <v>562</v>
      </c>
      <c r="C569" s="661" t="s">
        <v>581</v>
      </c>
      <c r="D569" s="662" t="s">
        <v>2868</v>
      </c>
      <c r="E569" s="661" t="s">
        <v>4977</v>
      </c>
      <c r="F569" s="662" t="s">
        <v>4978</v>
      </c>
      <c r="G569" s="661" t="s">
        <v>4160</v>
      </c>
      <c r="H569" s="661" t="s">
        <v>4161</v>
      </c>
      <c r="I569" s="663">
        <v>561.44000000000005</v>
      </c>
      <c r="J569" s="663">
        <v>6</v>
      </c>
      <c r="K569" s="664">
        <v>3368.64</v>
      </c>
    </row>
    <row r="570" spans="1:11" ht="14.4" customHeight="1" x14ac:dyDescent="0.3">
      <c r="A570" s="659" t="s">
        <v>561</v>
      </c>
      <c r="B570" s="660" t="s">
        <v>562</v>
      </c>
      <c r="C570" s="661" t="s">
        <v>581</v>
      </c>
      <c r="D570" s="662" t="s">
        <v>2868</v>
      </c>
      <c r="E570" s="661" t="s">
        <v>4977</v>
      </c>
      <c r="F570" s="662" t="s">
        <v>4978</v>
      </c>
      <c r="G570" s="661" t="s">
        <v>4162</v>
      </c>
      <c r="H570" s="661" t="s">
        <v>4163</v>
      </c>
      <c r="I570" s="663">
        <v>3728.34</v>
      </c>
      <c r="J570" s="663">
        <v>5</v>
      </c>
      <c r="K570" s="664">
        <v>18641.68</v>
      </c>
    </row>
    <row r="571" spans="1:11" ht="14.4" customHeight="1" x14ac:dyDescent="0.3">
      <c r="A571" s="659" t="s">
        <v>561</v>
      </c>
      <c r="B571" s="660" t="s">
        <v>562</v>
      </c>
      <c r="C571" s="661" t="s">
        <v>581</v>
      </c>
      <c r="D571" s="662" t="s">
        <v>2868</v>
      </c>
      <c r="E571" s="661" t="s">
        <v>4977</v>
      </c>
      <c r="F571" s="662" t="s">
        <v>4978</v>
      </c>
      <c r="G571" s="661" t="s">
        <v>4164</v>
      </c>
      <c r="H571" s="661" t="s">
        <v>4165</v>
      </c>
      <c r="I571" s="663">
        <v>2510.2199999999998</v>
      </c>
      <c r="J571" s="663">
        <v>4</v>
      </c>
      <c r="K571" s="664">
        <v>10040.870000000001</v>
      </c>
    </row>
    <row r="572" spans="1:11" ht="14.4" customHeight="1" x14ac:dyDescent="0.3">
      <c r="A572" s="659" t="s">
        <v>561</v>
      </c>
      <c r="B572" s="660" t="s">
        <v>562</v>
      </c>
      <c r="C572" s="661" t="s">
        <v>581</v>
      </c>
      <c r="D572" s="662" t="s">
        <v>2868</v>
      </c>
      <c r="E572" s="661" t="s">
        <v>4977</v>
      </c>
      <c r="F572" s="662" t="s">
        <v>4978</v>
      </c>
      <c r="G572" s="661" t="s">
        <v>4166</v>
      </c>
      <c r="H572" s="661" t="s">
        <v>4167</v>
      </c>
      <c r="I572" s="663">
        <v>26.02</v>
      </c>
      <c r="J572" s="663">
        <v>75</v>
      </c>
      <c r="K572" s="664">
        <v>1951.1999999999998</v>
      </c>
    </row>
    <row r="573" spans="1:11" ht="14.4" customHeight="1" x14ac:dyDescent="0.3">
      <c r="A573" s="659" t="s">
        <v>561</v>
      </c>
      <c r="B573" s="660" t="s">
        <v>562</v>
      </c>
      <c r="C573" s="661" t="s">
        <v>581</v>
      </c>
      <c r="D573" s="662" t="s">
        <v>2868</v>
      </c>
      <c r="E573" s="661" t="s">
        <v>4977</v>
      </c>
      <c r="F573" s="662" t="s">
        <v>4978</v>
      </c>
      <c r="G573" s="661" t="s">
        <v>4168</v>
      </c>
      <c r="H573" s="661" t="s">
        <v>4169</v>
      </c>
      <c r="I573" s="663">
        <v>2510.2199999999998</v>
      </c>
      <c r="J573" s="663">
        <v>4</v>
      </c>
      <c r="K573" s="664">
        <v>10040.870000000001</v>
      </c>
    </row>
    <row r="574" spans="1:11" ht="14.4" customHeight="1" x14ac:dyDescent="0.3">
      <c r="A574" s="659" t="s">
        <v>561</v>
      </c>
      <c r="B574" s="660" t="s">
        <v>562</v>
      </c>
      <c r="C574" s="661" t="s">
        <v>581</v>
      </c>
      <c r="D574" s="662" t="s">
        <v>2868</v>
      </c>
      <c r="E574" s="661" t="s">
        <v>4977</v>
      </c>
      <c r="F574" s="662" t="s">
        <v>4978</v>
      </c>
      <c r="G574" s="661" t="s">
        <v>4170</v>
      </c>
      <c r="H574" s="661" t="s">
        <v>4171</v>
      </c>
      <c r="I574" s="663">
        <v>1533.3</v>
      </c>
      <c r="J574" s="663">
        <v>25</v>
      </c>
      <c r="K574" s="664">
        <v>38332.559999999998</v>
      </c>
    </row>
    <row r="575" spans="1:11" ht="14.4" customHeight="1" x14ac:dyDescent="0.3">
      <c r="A575" s="659" t="s">
        <v>561</v>
      </c>
      <c r="B575" s="660" t="s">
        <v>562</v>
      </c>
      <c r="C575" s="661" t="s">
        <v>581</v>
      </c>
      <c r="D575" s="662" t="s">
        <v>2868</v>
      </c>
      <c r="E575" s="661" t="s">
        <v>4977</v>
      </c>
      <c r="F575" s="662" t="s">
        <v>4978</v>
      </c>
      <c r="G575" s="661" t="s">
        <v>4172</v>
      </c>
      <c r="H575" s="661" t="s">
        <v>4173</v>
      </c>
      <c r="I575" s="663">
        <v>887.75999999999988</v>
      </c>
      <c r="J575" s="663">
        <v>35</v>
      </c>
      <c r="K575" s="664">
        <v>31071.5</v>
      </c>
    </row>
    <row r="576" spans="1:11" ht="14.4" customHeight="1" x14ac:dyDescent="0.3">
      <c r="A576" s="659" t="s">
        <v>561</v>
      </c>
      <c r="B576" s="660" t="s">
        <v>562</v>
      </c>
      <c r="C576" s="661" t="s">
        <v>581</v>
      </c>
      <c r="D576" s="662" t="s">
        <v>2868</v>
      </c>
      <c r="E576" s="661" t="s">
        <v>4977</v>
      </c>
      <c r="F576" s="662" t="s">
        <v>4978</v>
      </c>
      <c r="G576" s="661" t="s">
        <v>4174</v>
      </c>
      <c r="H576" s="661" t="s">
        <v>4175</v>
      </c>
      <c r="I576" s="663">
        <v>2510.2199999999998</v>
      </c>
      <c r="J576" s="663">
        <v>6</v>
      </c>
      <c r="K576" s="664">
        <v>15061.31</v>
      </c>
    </row>
    <row r="577" spans="1:11" ht="14.4" customHeight="1" x14ac:dyDescent="0.3">
      <c r="A577" s="659" t="s">
        <v>561</v>
      </c>
      <c r="B577" s="660" t="s">
        <v>562</v>
      </c>
      <c r="C577" s="661" t="s">
        <v>581</v>
      </c>
      <c r="D577" s="662" t="s">
        <v>2868</v>
      </c>
      <c r="E577" s="661" t="s">
        <v>4977</v>
      </c>
      <c r="F577" s="662" t="s">
        <v>4978</v>
      </c>
      <c r="G577" s="661" t="s">
        <v>4176</v>
      </c>
      <c r="H577" s="661" t="s">
        <v>4177</v>
      </c>
      <c r="I577" s="663">
        <v>2600.44</v>
      </c>
      <c r="J577" s="663">
        <v>5</v>
      </c>
      <c r="K577" s="664">
        <v>13002.18</v>
      </c>
    </row>
    <row r="578" spans="1:11" ht="14.4" customHeight="1" x14ac:dyDescent="0.3">
      <c r="A578" s="659" t="s">
        <v>561</v>
      </c>
      <c r="B578" s="660" t="s">
        <v>562</v>
      </c>
      <c r="C578" s="661" t="s">
        <v>581</v>
      </c>
      <c r="D578" s="662" t="s">
        <v>2868</v>
      </c>
      <c r="E578" s="661" t="s">
        <v>4977</v>
      </c>
      <c r="F578" s="662" t="s">
        <v>4978</v>
      </c>
      <c r="G578" s="661" t="s">
        <v>4178</v>
      </c>
      <c r="H578" s="661" t="s">
        <v>4179</v>
      </c>
      <c r="I578" s="663">
        <v>5765.47</v>
      </c>
      <c r="J578" s="663">
        <v>1</v>
      </c>
      <c r="K578" s="664">
        <v>5765.47</v>
      </c>
    </row>
    <row r="579" spans="1:11" ht="14.4" customHeight="1" x14ac:dyDescent="0.3">
      <c r="A579" s="659" t="s">
        <v>561</v>
      </c>
      <c r="B579" s="660" t="s">
        <v>562</v>
      </c>
      <c r="C579" s="661" t="s">
        <v>581</v>
      </c>
      <c r="D579" s="662" t="s">
        <v>2868</v>
      </c>
      <c r="E579" s="661" t="s">
        <v>4977</v>
      </c>
      <c r="F579" s="662" t="s">
        <v>4978</v>
      </c>
      <c r="G579" s="661" t="s">
        <v>4180</v>
      </c>
      <c r="H579" s="661" t="s">
        <v>4181</v>
      </c>
      <c r="I579" s="663">
        <v>5765.47</v>
      </c>
      <c r="J579" s="663">
        <v>1</v>
      </c>
      <c r="K579" s="664">
        <v>5765.47</v>
      </c>
    </row>
    <row r="580" spans="1:11" ht="14.4" customHeight="1" x14ac:dyDescent="0.3">
      <c r="A580" s="659" t="s">
        <v>561</v>
      </c>
      <c r="B580" s="660" t="s">
        <v>562</v>
      </c>
      <c r="C580" s="661" t="s">
        <v>581</v>
      </c>
      <c r="D580" s="662" t="s">
        <v>2868</v>
      </c>
      <c r="E580" s="661" t="s">
        <v>4977</v>
      </c>
      <c r="F580" s="662" t="s">
        <v>4978</v>
      </c>
      <c r="G580" s="661" t="s">
        <v>4182</v>
      </c>
      <c r="H580" s="661" t="s">
        <v>4183</v>
      </c>
      <c r="I580" s="663">
        <v>32440.100000000002</v>
      </c>
      <c r="J580" s="663">
        <v>3</v>
      </c>
      <c r="K580" s="664">
        <v>97320.3</v>
      </c>
    </row>
    <row r="581" spans="1:11" ht="14.4" customHeight="1" x14ac:dyDescent="0.3">
      <c r="A581" s="659" t="s">
        <v>561</v>
      </c>
      <c r="B581" s="660" t="s">
        <v>562</v>
      </c>
      <c r="C581" s="661" t="s">
        <v>581</v>
      </c>
      <c r="D581" s="662" t="s">
        <v>2868</v>
      </c>
      <c r="E581" s="661" t="s">
        <v>4977</v>
      </c>
      <c r="F581" s="662" t="s">
        <v>4978</v>
      </c>
      <c r="G581" s="661" t="s">
        <v>4184</v>
      </c>
      <c r="H581" s="661" t="s">
        <v>4185</v>
      </c>
      <c r="I581" s="663">
        <v>5765.47</v>
      </c>
      <c r="J581" s="663">
        <v>1</v>
      </c>
      <c r="K581" s="664">
        <v>5765.47</v>
      </c>
    </row>
    <row r="582" spans="1:11" ht="14.4" customHeight="1" x14ac:dyDescent="0.3">
      <c r="A582" s="659" t="s">
        <v>561</v>
      </c>
      <c r="B582" s="660" t="s">
        <v>562</v>
      </c>
      <c r="C582" s="661" t="s">
        <v>581</v>
      </c>
      <c r="D582" s="662" t="s">
        <v>2868</v>
      </c>
      <c r="E582" s="661" t="s">
        <v>4977</v>
      </c>
      <c r="F582" s="662" t="s">
        <v>4978</v>
      </c>
      <c r="G582" s="661" t="s">
        <v>4186</v>
      </c>
      <c r="H582" s="661" t="s">
        <v>4187</v>
      </c>
      <c r="I582" s="663">
        <v>5765.46</v>
      </c>
      <c r="J582" s="663">
        <v>1</v>
      </c>
      <c r="K582" s="664">
        <v>5765.46</v>
      </c>
    </row>
    <row r="583" spans="1:11" ht="14.4" customHeight="1" x14ac:dyDescent="0.3">
      <c r="A583" s="659" t="s">
        <v>561</v>
      </c>
      <c r="B583" s="660" t="s">
        <v>562</v>
      </c>
      <c r="C583" s="661" t="s">
        <v>581</v>
      </c>
      <c r="D583" s="662" t="s">
        <v>2868</v>
      </c>
      <c r="E583" s="661" t="s">
        <v>4977</v>
      </c>
      <c r="F583" s="662" t="s">
        <v>4978</v>
      </c>
      <c r="G583" s="661" t="s">
        <v>4188</v>
      </c>
      <c r="H583" s="661" t="s">
        <v>4189</v>
      </c>
      <c r="I583" s="663">
        <v>481.63</v>
      </c>
      <c r="J583" s="663">
        <v>10</v>
      </c>
      <c r="K583" s="664">
        <v>4816.28</v>
      </c>
    </row>
    <row r="584" spans="1:11" ht="14.4" customHeight="1" x14ac:dyDescent="0.3">
      <c r="A584" s="659" t="s">
        <v>561</v>
      </c>
      <c r="B584" s="660" t="s">
        <v>562</v>
      </c>
      <c r="C584" s="661" t="s">
        <v>581</v>
      </c>
      <c r="D584" s="662" t="s">
        <v>2868</v>
      </c>
      <c r="E584" s="661" t="s">
        <v>4977</v>
      </c>
      <c r="F584" s="662" t="s">
        <v>4978</v>
      </c>
      <c r="G584" s="661" t="s">
        <v>4190</v>
      </c>
      <c r="H584" s="661" t="s">
        <v>4191</v>
      </c>
      <c r="I584" s="663">
        <v>2645</v>
      </c>
      <c r="J584" s="663">
        <v>3</v>
      </c>
      <c r="K584" s="664">
        <v>7935.01</v>
      </c>
    </row>
    <row r="585" spans="1:11" ht="14.4" customHeight="1" x14ac:dyDescent="0.3">
      <c r="A585" s="659" t="s">
        <v>561</v>
      </c>
      <c r="B585" s="660" t="s">
        <v>562</v>
      </c>
      <c r="C585" s="661" t="s">
        <v>581</v>
      </c>
      <c r="D585" s="662" t="s">
        <v>2868</v>
      </c>
      <c r="E585" s="661" t="s">
        <v>4977</v>
      </c>
      <c r="F585" s="662" t="s">
        <v>4978</v>
      </c>
      <c r="G585" s="661" t="s">
        <v>4192</v>
      </c>
      <c r="H585" s="661" t="s">
        <v>4193</v>
      </c>
      <c r="I585" s="663">
        <v>516.51</v>
      </c>
      <c r="J585" s="663">
        <v>11</v>
      </c>
      <c r="K585" s="664">
        <v>5509.47</v>
      </c>
    </row>
    <row r="586" spans="1:11" ht="14.4" customHeight="1" x14ac:dyDescent="0.3">
      <c r="A586" s="659" t="s">
        <v>561</v>
      </c>
      <c r="B586" s="660" t="s">
        <v>562</v>
      </c>
      <c r="C586" s="661" t="s">
        <v>581</v>
      </c>
      <c r="D586" s="662" t="s">
        <v>2868</v>
      </c>
      <c r="E586" s="661" t="s">
        <v>4977</v>
      </c>
      <c r="F586" s="662" t="s">
        <v>4978</v>
      </c>
      <c r="G586" s="661" t="s">
        <v>4194</v>
      </c>
      <c r="H586" s="661" t="s">
        <v>4195</v>
      </c>
      <c r="I586" s="663">
        <v>2510.2199999999998</v>
      </c>
      <c r="J586" s="663">
        <v>5</v>
      </c>
      <c r="K586" s="664">
        <v>12551.09</v>
      </c>
    </row>
    <row r="587" spans="1:11" ht="14.4" customHeight="1" x14ac:dyDescent="0.3">
      <c r="A587" s="659" t="s">
        <v>561</v>
      </c>
      <c r="B587" s="660" t="s">
        <v>562</v>
      </c>
      <c r="C587" s="661" t="s">
        <v>581</v>
      </c>
      <c r="D587" s="662" t="s">
        <v>2868</v>
      </c>
      <c r="E587" s="661" t="s">
        <v>4977</v>
      </c>
      <c r="F587" s="662" t="s">
        <v>4978</v>
      </c>
      <c r="G587" s="661" t="s">
        <v>4196</v>
      </c>
      <c r="H587" s="661" t="s">
        <v>4197</v>
      </c>
      <c r="I587" s="663">
        <v>2600.44</v>
      </c>
      <c r="J587" s="663">
        <v>5</v>
      </c>
      <c r="K587" s="664">
        <v>13002.18</v>
      </c>
    </row>
    <row r="588" spans="1:11" ht="14.4" customHeight="1" x14ac:dyDescent="0.3">
      <c r="A588" s="659" t="s">
        <v>561</v>
      </c>
      <c r="B588" s="660" t="s">
        <v>562</v>
      </c>
      <c r="C588" s="661" t="s">
        <v>581</v>
      </c>
      <c r="D588" s="662" t="s">
        <v>2868</v>
      </c>
      <c r="E588" s="661" t="s">
        <v>4977</v>
      </c>
      <c r="F588" s="662" t="s">
        <v>4978</v>
      </c>
      <c r="G588" s="661" t="s">
        <v>4198</v>
      </c>
      <c r="H588" s="661" t="s">
        <v>4199</v>
      </c>
      <c r="I588" s="663">
        <v>719.95</v>
      </c>
      <c r="J588" s="663">
        <v>20</v>
      </c>
      <c r="K588" s="664">
        <v>14399</v>
      </c>
    </row>
    <row r="589" spans="1:11" ht="14.4" customHeight="1" x14ac:dyDescent="0.3">
      <c r="A589" s="659" t="s">
        <v>561</v>
      </c>
      <c r="B589" s="660" t="s">
        <v>562</v>
      </c>
      <c r="C589" s="661" t="s">
        <v>581</v>
      </c>
      <c r="D589" s="662" t="s">
        <v>2868</v>
      </c>
      <c r="E589" s="661" t="s">
        <v>4977</v>
      </c>
      <c r="F589" s="662" t="s">
        <v>4978</v>
      </c>
      <c r="G589" s="661" t="s">
        <v>4200</v>
      </c>
      <c r="H589" s="661" t="s">
        <v>4201</v>
      </c>
      <c r="I589" s="663">
        <v>7061.08</v>
      </c>
      <c r="J589" s="663">
        <v>1</v>
      </c>
      <c r="K589" s="664">
        <v>7061.08</v>
      </c>
    </row>
    <row r="590" spans="1:11" ht="14.4" customHeight="1" x14ac:dyDescent="0.3">
      <c r="A590" s="659" t="s">
        <v>561</v>
      </c>
      <c r="B590" s="660" t="s">
        <v>562</v>
      </c>
      <c r="C590" s="661" t="s">
        <v>581</v>
      </c>
      <c r="D590" s="662" t="s">
        <v>2868</v>
      </c>
      <c r="E590" s="661" t="s">
        <v>4977</v>
      </c>
      <c r="F590" s="662" t="s">
        <v>4978</v>
      </c>
      <c r="G590" s="661" t="s">
        <v>4202</v>
      </c>
      <c r="H590" s="661" t="s">
        <v>4203</v>
      </c>
      <c r="I590" s="663">
        <v>21822.35</v>
      </c>
      <c r="J590" s="663">
        <v>1</v>
      </c>
      <c r="K590" s="664">
        <v>21822.35</v>
      </c>
    </row>
    <row r="591" spans="1:11" ht="14.4" customHeight="1" x14ac:dyDescent="0.3">
      <c r="A591" s="659" t="s">
        <v>561</v>
      </c>
      <c r="B591" s="660" t="s">
        <v>562</v>
      </c>
      <c r="C591" s="661" t="s">
        <v>581</v>
      </c>
      <c r="D591" s="662" t="s">
        <v>2868</v>
      </c>
      <c r="E591" s="661" t="s">
        <v>4995</v>
      </c>
      <c r="F591" s="662" t="s">
        <v>4996</v>
      </c>
      <c r="G591" s="661" t="s">
        <v>4204</v>
      </c>
      <c r="H591" s="661" t="s">
        <v>4205</v>
      </c>
      <c r="I591" s="663">
        <v>2623.8106382978763</v>
      </c>
      <c r="J591" s="663">
        <v>395</v>
      </c>
      <c r="K591" s="664">
        <v>1036458.2000000012</v>
      </c>
    </row>
    <row r="592" spans="1:11" ht="14.4" customHeight="1" x14ac:dyDescent="0.3">
      <c r="A592" s="659" t="s">
        <v>561</v>
      </c>
      <c r="B592" s="660" t="s">
        <v>562</v>
      </c>
      <c r="C592" s="661" t="s">
        <v>581</v>
      </c>
      <c r="D592" s="662" t="s">
        <v>2868</v>
      </c>
      <c r="E592" s="661" t="s">
        <v>4995</v>
      </c>
      <c r="F592" s="662" t="s">
        <v>4996</v>
      </c>
      <c r="G592" s="661" t="s">
        <v>4206</v>
      </c>
      <c r="H592" s="661" t="s">
        <v>4207</v>
      </c>
      <c r="I592" s="663">
        <v>10113.774374999999</v>
      </c>
      <c r="J592" s="663">
        <v>19</v>
      </c>
      <c r="K592" s="664">
        <v>191879.91</v>
      </c>
    </row>
    <row r="593" spans="1:11" ht="14.4" customHeight="1" x14ac:dyDescent="0.3">
      <c r="A593" s="659" t="s">
        <v>561</v>
      </c>
      <c r="B593" s="660" t="s">
        <v>562</v>
      </c>
      <c r="C593" s="661" t="s">
        <v>581</v>
      </c>
      <c r="D593" s="662" t="s">
        <v>2868</v>
      </c>
      <c r="E593" s="661" t="s">
        <v>4995</v>
      </c>
      <c r="F593" s="662" t="s">
        <v>4996</v>
      </c>
      <c r="G593" s="661" t="s">
        <v>4208</v>
      </c>
      <c r="H593" s="661" t="s">
        <v>4209</v>
      </c>
      <c r="I593" s="663">
        <v>10234.549999999999</v>
      </c>
      <c r="J593" s="663">
        <v>8</v>
      </c>
      <c r="K593" s="664">
        <v>81661.689999999988</v>
      </c>
    </row>
    <row r="594" spans="1:11" ht="14.4" customHeight="1" x14ac:dyDescent="0.3">
      <c r="A594" s="659" t="s">
        <v>561</v>
      </c>
      <c r="B594" s="660" t="s">
        <v>562</v>
      </c>
      <c r="C594" s="661" t="s">
        <v>581</v>
      </c>
      <c r="D594" s="662" t="s">
        <v>2868</v>
      </c>
      <c r="E594" s="661" t="s">
        <v>4995</v>
      </c>
      <c r="F594" s="662" t="s">
        <v>4996</v>
      </c>
      <c r="G594" s="661" t="s">
        <v>4210</v>
      </c>
      <c r="H594" s="661" t="s">
        <v>4211</v>
      </c>
      <c r="I594" s="663">
        <v>10142.529591836746</v>
      </c>
      <c r="J594" s="663">
        <v>66</v>
      </c>
      <c r="K594" s="664">
        <v>667321.2300000001</v>
      </c>
    </row>
    <row r="595" spans="1:11" ht="14.4" customHeight="1" x14ac:dyDescent="0.3">
      <c r="A595" s="659" t="s">
        <v>561</v>
      </c>
      <c r="B595" s="660" t="s">
        <v>562</v>
      </c>
      <c r="C595" s="661" t="s">
        <v>581</v>
      </c>
      <c r="D595" s="662" t="s">
        <v>2868</v>
      </c>
      <c r="E595" s="661" t="s">
        <v>4995</v>
      </c>
      <c r="F595" s="662" t="s">
        <v>4996</v>
      </c>
      <c r="G595" s="661" t="s">
        <v>4212</v>
      </c>
      <c r="H595" s="661" t="s">
        <v>4213</v>
      </c>
      <c r="I595" s="663">
        <v>10242.502962962964</v>
      </c>
      <c r="J595" s="663">
        <v>29</v>
      </c>
      <c r="K595" s="664">
        <v>296587.26000000007</v>
      </c>
    </row>
    <row r="596" spans="1:11" ht="14.4" customHeight="1" x14ac:dyDescent="0.3">
      <c r="A596" s="659" t="s">
        <v>561</v>
      </c>
      <c r="B596" s="660" t="s">
        <v>562</v>
      </c>
      <c r="C596" s="661" t="s">
        <v>581</v>
      </c>
      <c r="D596" s="662" t="s">
        <v>2868</v>
      </c>
      <c r="E596" s="661" t="s">
        <v>4995</v>
      </c>
      <c r="F596" s="662" t="s">
        <v>4996</v>
      </c>
      <c r="G596" s="661" t="s">
        <v>4214</v>
      </c>
      <c r="H596" s="661" t="s">
        <v>4215</v>
      </c>
      <c r="I596" s="663">
        <v>2761.0802272727287</v>
      </c>
      <c r="J596" s="663">
        <v>139</v>
      </c>
      <c r="K596" s="664">
        <v>383790.18999999989</v>
      </c>
    </row>
    <row r="597" spans="1:11" ht="14.4" customHeight="1" x14ac:dyDescent="0.3">
      <c r="A597" s="659" t="s">
        <v>561</v>
      </c>
      <c r="B597" s="660" t="s">
        <v>562</v>
      </c>
      <c r="C597" s="661" t="s">
        <v>581</v>
      </c>
      <c r="D597" s="662" t="s">
        <v>2868</v>
      </c>
      <c r="E597" s="661" t="s">
        <v>4995</v>
      </c>
      <c r="F597" s="662" t="s">
        <v>4996</v>
      </c>
      <c r="G597" s="661" t="s">
        <v>4216</v>
      </c>
      <c r="H597" s="661" t="s">
        <v>4217</v>
      </c>
      <c r="I597" s="663">
        <v>7847.5999999999995</v>
      </c>
      <c r="J597" s="663">
        <v>15</v>
      </c>
      <c r="K597" s="664">
        <v>117714</v>
      </c>
    </row>
    <row r="598" spans="1:11" ht="14.4" customHeight="1" x14ac:dyDescent="0.3">
      <c r="A598" s="659" t="s">
        <v>561</v>
      </c>
      <c r="B598" s="660" t="s">
        <v>562</v>
      </c>
      <c r="C598" s="661" t="s">
        <v>581</v>
      </c>
      <c r="D598" s="662" t="s">
        <v>2868</v>
      </c>
      <c r="E598" s="661" t="s">
        <v>4995</v>
      </c>
      <c r="F598" s="662" t="s">
        <v>4996</v>
      </c>
      <c r="G598" s="661" t="s">
        <v>4218</v>
      </c>
      <c r="H598" s="661" t="s">
        <v>4219</v>
      </c>
      <c r="I598" s="663">
        <v>7834.5283333333246</v>
      </c>
      <c r="J598" s="663">
        <v>155</v>
      </c>
      <c r="K598" s="664">
        <v>1214809.3999999994</v>
      </c>
    </row>
    <row r="599" spans="1:11" ht="14.4" customHeight="1" x14ac:dyDescent="0.3">
      <c r="A599" s="659" t="s">
        <v>561</v>
      </c>
      <c r="B599" s="660" t="s">
        <v>562</v>
      </c>
      <c r="C599" s="661" t="s">
        <v>581</v>
      </c>
      <c r="D599" s="662" t="s">
        <v>2868</v>
      </c>
      <c r="E599" s="661" t="s">
        <v>4995</v>
      </c>
      <c r="F599" s="662" t="s">
        <v>4996</v>
      </c>
      <c r="G599" s="661" t="s">
        <v>4220</v>
      </c>
      <c r="H599" s="661" t="s">
        <v>4221</v>
      </c>
      <c r="I599" s="663">
        <v>7801.5117647058851</v>
      </c>
      <c r="J599" s="663">
        <v>30</v>
      </c>
      <c r="K599" s="664">
        <v>233860.84000000005</v>
      </c>
    </row>
    <row r="600" spans="1:11" ht="14.4" customHeight="1" x14ac:dyDescent="0.3">
      <c r="A600" s="659" t="s">
        <v>561</v>
      </c>
      <c r="B600" s="660" t="s">
        <v>562</v>
      </c>
      <c r="C600" s="661" t="s">
        <v>581</v>
      </c>
      <c r="D600" s="662" t="s">
        <v>2868</v>
      </c>
      <c r="E600" s="661" t="s">
        <v>4995</v>
      </c>
      <c r="F600" s="662" t="s">
        <v>4996</v>
      </c>
      <c r="G600" s="661" t="s">
        <v>4222</v>
      </c>
      <c r="H600" s="661" t="s">
        <v>4223</v>
      </c>
      <c r="I600" s="663">
        <v>5547.5999999999995</v>
      </c>
      <c r="J600" s="663">
        <v>16</v>
      </c>
      <c r="K600" s="664">
        <v>88761.599999999991</v>
      </c>
    </row>
    <row r="601" spans="1:11" ht="14.4" customHeight="1" x14ac:dyDescent="0.3">
      <c r="A601" s="659" t="s">
        <v>561</v>
      </c>
      <c r="B601" s="660" t="s">
        <v>562</v>
      </c>
      <c r="C601" s="661" t="s">
        <v>581</v>
      </c>
      <c r="D601" s="662" t="s">
        <v>2868</v>
      </c>
      <c r="E601" s="661" t="s">
        <v>4995</v>
      </c>
      <c r="F601" s="662" t="s">
        <v>4996</v>
      </c>
      <c r="G601" s="661" t="s">
        <v>4224</v>
      </c>
      <c r="H601" s="661" t="s">
        <v>4225</v>
      </c>
      <c r="I601" s="663">
        <v>5561.9476190476216</v>
      </c>
      <c r="J601" s="663">
        <v>39</v>
      </c>
      <c r="K601" s="664">
        <v>216959.00000000009</v>
      </c>
    </row>
    <row r="602" spans="1:11" ht="14.4" customHeight="1" x14ac:dyDescent="0.3">
      <c r="A602" s="659" t="s">
        <v>561</v>
      </c>
      <c r="B602" s="660" t="s">
        <v>562</v>
      </c>
      <c r="C602" s="661" t="s">
        <v>581</v>
      </c>
      <c r="D602" s="662" t="s">
        <v>2868</v>
      </c>
      <c r="E602" s="661" t="s">
        <v>4995</v>
      </c>
      <c r="F602" s="662" t="s">
        <v>4996</v>
      </c>
      <c r="G602" s="661" t="s">
        <v>4226</v>
      </c>
      <c r="H602" s="661" t="s">
        <v>4227</v>
      </c>
      <c r="I602" s="663">
        <v>2797.5906451612909</v>
      </c>
      <c r="J602" s="663">
        <v>133</v>
      </c>
      <c r="K602" s="664">
        <v>371973.83000000007</v>
      </c>
    </row>
    <row r="603" spans="1:11" ht="14.4" customHeight="1" x14ac:dyDescent="0.3">
      <c r="A603" s="659" t="s">
        <v>561</v>
      </c>
      <c r="B603" s="660" t="s">
        <v>562</v>
      </c>
      <c r="C603" s="661" t="s">
        <v>581</v>
      </c>
      <c r="D603" s="662" t="s">
        <v>2868</v>
      </c>
      <c r="E603" s="661" t="s">
        <v>4995</v>
      </c>
      <c r="F603" s="662" t="s">
        <v>4996</v>
      </c>
      <c r="G603" s="661" t="s">
        <v>4228</v>
      </c>
      <c r="H603" s="661" t="s">
        <v>4229</v>
      </c>
      <c r="I603" s="663">
        <v>9292.14</v>
      </c>
      <c r="J603" s="663">
        <v>14</v>
      </c>
      <c r="K603" s="664">
        <v>130089.95999999999</v>
      </c>
    </row>
    <row r="604" spans="1:11" ht="14.4" customHeight="1" x14ac:dyDescent="0.3">
      <c r="A604" s="659" t="s">
        <v>561</v>
      </c>
      <c r="B604" s="660" t="s">
        <v>562</v>
      </c>
      <c r="C604" s="661" t="s">
        <v>581</v>
      </c>
      <c r="D604" s="662" t="s">
        <v>2868</v>
      </c>
      <c r="E604" s="661" t="s">
        <v>4995</v>
      </c>
      <c r="F604" s="662" t="s">
        <v>4996</v>
      </c>
      <c r="G604" s="661" t="s">
        <v>4230</v>
      </c>
      <c r="H604" s="661" t="s">
        <v>4231</v>
      </c>
      <c r="I604" s="663">
        <v>3682.2</v>
      </c>
      <c r="J604" s="663">
        <v>4</v>
      </c>
      <c r="K604" s="664">
        <v>14728.79</v>
      </c>
    </row>
    <row r="605" spans="1:11" ht="14.4" customHeight="1" x14ac:dyDescent="0.3">
      <c r="A605" s="659" t="s">
        <v>561</v>
      </c>
      <c r="B605" s="660" t="s">
        <v>562</v>
      </c>
      <c r="C605" s="661" t="s">
        <v>581</v>
      </c>
      <c r="D605" s="662" t="s">
        <v>2868</v>
      </c>
      <c r="E605" s="661" t="s">
        <v>4995</v>
      </c>
      <c r="F605" s="662" t="s">
        <v>4996</v>
      </c>
      <c r="G605" s="661" t="s">
        <v>4232</v>
      </c>
      <c r="H605" s="661" t="s">
        <v>4233</v>
      </c>
      <c r="I605" s="663">
        <v>205.19076923076926</v>
      </c>
      <c r="J605" s="663">
        <v>1200</v>
      </c>
      <c r="K605" s="664">
        <v>246233.68000000005</v>
      </c>
    </row>
    <row r="606" spans="1:11" ht="14.4" customHeight="1" x14ac:dyDescent="0.3">
      <c r="A606" s="659" t="s">
        <v>561</v>
      </c>
      <c r="B606" s="660" t="s">
        <v>562</v>
      </c>
      <c r="C606" s="661" t="s">
        <v>581</v>
      </c>
      <c r="D606" s="662" t="s">
        <v>2868</v>
      </c>
      <c r="E606" s="661" t="s">
        <v>4995</v>
      </c>
      <c r="F606" s="662" t="s">
        <v>4996</v>
      </c>
      <c r="G606" s="661" t="s">
        <v>4234</v>
      </c>
      <c r="H606" s="661" t="s">
        <v>4235</v>
      </c>
      <c r="I606" s="663">
        <v>37050</v>
      </c>
      <c r="J606" s="663">
        <v>4</v>
      </c>
      <c r="K606" s="664">
        <v>148200</v>
      </c>
    </row>
    <row r="607" spans="1:11" ht="14.4" customHeight="1" x14ac:dyDescent="0.3">
      <c r="A607" s="659" t="s">
        <v>561</v>
      </c>
      <c r="B607" s="660" t="s">
        <v>562</v>
      </c>
      <c r="C607" s="661" t="s">
        <v>581</v>
      </c>
      <c r="D607" s="662" t="s">
        <v>2868</v>
      </c>
      <c r="E607" s="661" t="s">
        <v>4995</v>
      </c>
      <c r="F607" s="662" t="s">
        <v>4996</v>
      </c>
      <c r="G607" s="661" t="s">
        <v>4236</v>
      </c>
      <c r="H607" s="661" t="s">
        <v>4237</v>
      </c>
      <c r="I607" s="663">
        <v>37050</v>
      </c>
      <c r="J607" s="663">
        <v>2</v>
      </c>
      <c r="K607" s="664">
        <v>74100</v>
      </c>
    </row>
    <row r="608" spans="1:11" ht="14.4" customHeight="1" x14ac:dyDescent="0.3">
      <c r="A608" s="659" t="s">
        <v>561</v>
      </c>
      <c r="B608" s="660" t="s">
        <v>562</v>
      </c>
      <c r="C608" s="661" t="s">
        <v>581</v>
      </c>
      <c r="D608" s="662" t="s">
        <v>2868</v>
      </c>
      <c r="E608" s="661" t="s">
        <v>4995</v>
      </c>
      <c r="F608" s="662" t="s">
        <v>4996</v>
      </c>
      <c r="G608" s="661" t="s">
        <v>4238</v>
      </c>
      <c r="H608" s="661" t="s">
        <v>4239</v>
      </c>
      <c r="I608" s="663">
        <v>2528.5150000000003</v>
      </c>
      <c r="J608" s="663">
        <v>8</v>
      </c>
      <c r="K608" s="664">
        <v>20228.14</v>
      </c>
    </row>
    <row r="609" spans="1:11" ht="14.4" customHeight="1" x14ac:dyDescent="0.3">
      <c r="A609" s="659" t="s">
        <v>561</v>
      </c>
      <c r="B609" s="660" t="s">
        <v>562</v>
      </c>
      <c r="C609" s="661" t="s">
        <v>581</v>
      </c>
      <c r="D609" s="662" t="s">
        <v>2868</v>
      </c>
      <c r="E609" s="661" t="s">
        <v>4995</v>
      </c>
      <c r="F609" s="662" t="s">
        <v>4996</v>
      </c>
      <c r="G609" s="661" t="s">
        <v>4240</v>
      </c>
      <c r="H609" s="661" t="s">
        <v>4241</v>
      </c>
      <c r="I609" s="663">
        <v>3114.25</v>
      </c>
      <c r="J609" s="663">
        <v>3</v>
      </c>
      <c r="K609" s="664">
        <v>9342.75</v>
      </c>
    </row>
    <row r="610" spans="1:11" ht="14.4" customHeight="1" x14ac:dyDescent="0.3">
      <c r="A610" s="659" t="s">
        <v>561</v>
      </c>
      <c r="B610" s="660" t="s">
        <v>562</v>
      </c>
      <c r="C610" s="661" t="s">
        <v>581</v>
      </c>
      <c r="D610" s="662" t="s">
        <v>2868</v>
      </c>
      <c r="E610" s="661" t="s">
        <v>4995</v>
      </c>
      <c r="F610" s="662" t="s">
        <v>4996</v>
      </c>
      <c r="G610" s="661" t="s">
        <v>4242</v>
      </c>
      <c r="H610" s="661" t="s">
        <v>4243</v>
      </c>
      <c r="I610" s="663">
        <v>10270.297499999999</v>
      </c>
      <c r="J610" s="663">
        <v>13</v>
      </c>
      <c r="K610" s="664">
        <v>133263.41</v>
      </c>
    </row>
    <row r="611" spans="1:11" ht="14.4" customHeight="1" x14ac:dyDescent="0.3">
      <c r="A611" s="659" t="s">
        <v>561</v>
      </c>
      <c r="B611" s="660" t="s">
        <v>562</v>
      </c>
      <c r="C611" s="661" t="s">
        <v>581</v>
      </c>
      <c r="D611" s="662" t="s">
        <v>2868</v>
      </c>
      <c r="E611" s="661" t="s">
        <v>4995</v>
      </c>
      <c r="F611" s="662" t="s">
        <v>4996</v>
      </c>
      <c r="G611" s="661" t="s">
        <v>4244</v>
      </c>
      <c r="H611" s="661" t="s">
        <v>4245</v>
      </c>
      <c r="I611" s="663">
        <v>10019.839999999998</v>
      </c>
      <c r="J611" s="663">
        <v>8</v>
      </c>
      <c r="K611" s="664">
        <v>80158.719999999987</v>
      </c>
    </row>
    <row r="612" spans="1:11" ht="14.4" customHeight="1" x14ac:dyDescent="0.3">
      <c r="A612" s="659" t="s">
        <v>561</v>
      </c>
      <c r="B612" s="660" t="s">
        <v>562</v>
      </c>
      <c r="C612" s="661" t="s">
        <v>581</v>
      </c>
      <c r="D612" s="662" t="s">
        <v>2868</v>
      </c>
      <c r="E612" s="661" t="s">
        <v>4995</v>
      </c>
      <c r="F612" s="662" t="s">
        <v>4996</v>
      </c>
      <c r="G612" s="661" t="s">
        <v>4246</v>
      </c>
      <c r="H612" s="661" t="s">
        <v>4247</v>
      </c>
      <c r="I612" s="663">
        <v>4896.5200000000004</v>
      </c>
      <c r="J612" s="663">
        <v>2</v>
      </c>
      <c r="K612" s="664">
        <v>9793.0400000000009</v>
      </c>
    </row>
    <row r="613" spans="1:11" ht="14.4" customHeight="1" x14ac:dyDescent="0.3">
      <c r="A613" s="659" t="s">
        <v>561</v>
      </c>
      <c r="B613" s="660" t="s">
        <v>562</v>
      </c>
      <c r="C613" s="661" t="s">
        <v>581</v>
      </c>
      <c r="D613" s="662" t="s">
        <v>2868</v>
      </c>
      <c r="E613" s="661" t="s">
        <v>4995</v>
      </c>
      <c r="F613" s="662" t="s">
        <v>4996</v>
      </c>
      <c r="G613" s="661" t="s">
        <v>4248</v>
      </c>
      <c r="H613" s="661" t="s">
        <v>4249</v>
      </c>
      <c r="I613" s="663">
        <v>2761.0800000000008</v>
      </c>
      <c r="J613" s="663">
        <v>28</v>
      </c>
      <c r="K613" s="664">
        <v>77310.240000000005</v>
      </c>
    </row>
    <row r="614" spans="1:11" ht="14.4" customHeight="1" x14ac:dyDescent="0.3">
      <c r="A614" s="659" t="s">
        <v>561</v>
      </c>
      <c r="B614" s="660" t="s">
        <v>562</v>
      </c>
      <c r="C614" s="661" t="s">
        <v>581</v>
      </c>
      <c r="D614" s="662" t="s">
        <v>2868</v>
      </c>
      <c r="E614" s="661" t="s">
        <v>4995</v>
      </c>
      <c r="F614" s="662" t="s">
        <v>4996</v>
      </c>
      <c r="G614" s="661" t="s">
        <v>4250</v>
      </c>
      <c r="H614" s="661" t="s">
        <v>4251</v>
      </c>
      <c r="I614" s="663">
        <v>2917.26</v>
      </c>
      <c r="J614" s="663">
        <v>8</v>
      </c>
      <c r="K614" s="664">
        <v>23338.080000000002</v>
      </c>
    </row>
    <row r="615" spans="1:11" ht="14.4" customHeight="1" x14ac:dyDescent="0.3">
      <c r="A615" s="659" t="s">
        <v>561</v>
      </c>
      <c r="B615" s="660" t="s">
        <v>562</v>
      </c>
      <c r="C615" s="661" t="s">
        <v>581</v>
      </c>
      <c r="D615" s="662" t="s">
        <v>2868</v>
      </c>
      <c r="E615" s="661" t="s">
        <v>4995</v>
      </c>
      <c r="F615" s="662" t="s">
        <v>4996</v>
      </c>
      <c r="G615" s="661" t="s">
        <v>4252</v>
      </c>
      <c r="H615" s="661" t="s">
        <v>4253</v>
      </c>
      <c r="I615" s="663">
        <v>5580</v>
      </c>
      <c r="J615" s="663">
        <v>1</v>
      </c>
      <c r="K615" s="664">
        <v>5580</v>
      </c>
    </row>
    <row r="616" spans="1:11" ht="14.4" customHeight="1" x14ac:dyDescent="0.3">
      <c r="A616" s="659" t="s">
        <v>561</v>
      </c>
      <c r="B616" s="660" t="s">
        <v>562</v>
      </c>
      <c r="C616" s="661" t="s">
        <v>581</v>
      </c>
      <c r="D616" s="662" t="s">
        <v>2868</v>
      </c>
      <c r="E616" s="661" t="s">
        <v>4995</v>
      </c>
      <c r="F616" s="662" t="s">
        <v>4996</v>
      </c>
      <c r="G616" s="661" t="s">
        <v>4254</v>
      </c>
      <c r="H616" s="661" t="s">
        <v>4255</v>
      </c>
      <c r="I616" s="663">
        <v>3928.34</v>
      </c>
      <c r="J616" s="663">
        <v>3</v>
      </c>
      <c r="K616" s="664">
        <v>11785.02</v>
      </c>
    </row>
    <row r="617" spans="1:11" ht="14.4" customHeight="1" x14ac:dyDescent="0.3">
      <c r="A617" s="659" t="s">
        <v>561</v>
      </c>
      <c r="B617" s="660" t="s">
        <v>562</v>
      </c>
      <c r="C617" s="661" t="s">
        <v>581</v>
      </c>
      <c r="D617" s="662" t="s">
        <v>2868</v>
      </c>
      <c r="E617" s="661" t="s">
        <v>4995</v>
      </c>
      <c r="F617" s="662" t="s">
        <v>4996</v>
      </c>
      <c r="G617" s="661" t="s">
        <v>4254</v>
      </c>
      <c r="H617" s="661" t="s">
        <v>4256</v>
      </c>
      <c r="I617" s="663">
        <v>3928.34</v>
      </c>
      <c r="J617" s="663">
        <v>2</v>
      </c>
      <c r="K617" s="664">
        <v>7856.68</v>
      </c>
    </row>
    <row r="618" spans="1:11" ht="14.4" customHeight="1" x14ac:dyDescent="0.3">
      <c r="A618" s="659" t="s">
        <v>561</v>
      </c>
      <c r="B618" s="660" t="s">
        <v>562</v>
      </c>
      <c r="C618" s="661" t="s">
        <v>581</v>
      </c>
      <c r="D618" s="662" t="s">
        <v>2868</v>
      </c>
      <c r="E618" s="661" t="s">
        <v>4995</v>
      </c>
      <c r="F618" s="662" t="s">
        <v>4996</v>
      </c>
      <c r="G618" s="661" t="s">
        <v>4257</v>
      </c>
      <c r="H618" s="661" t="s">
        <v>4258</v>
      </c>
      <c r="I618" s="663">
        <v>3928.3399999999988</v>
      </c>
      <c r="J618" s="663">
        <v>14</v>
      </c>
      <c r="K618" s="664">
        <v>54996.76999999999</v>
      </c>
    </row>
    <row r="619" spans="1:11" ht="14.4" customHeight="1" x14ac:dyDescent="0.3">
      <c r="A619" s="659" t="s">
        <v>561</v>
      </c>
      <c r="B619" s="660" t="s">
        <v>562</v>
      </c>
      <c r="C619" s="661" t="s">
        <v>581</v>
      </c>
      <c r="D619" s="662" t="s">
        <v>2868</v>
      </c>
      <c r="E619" s="661" t="s">
        <v>4995</v>
      </c>
      <c r="F619" s="662" t="s">
        <v>4996</v>
      </c>
      <c r="G619" s="661" t="s">
        <v>4259</v>
      </c>
      <c r="H619" s="661" t="s">
        <v>4260</v>
      </c>
      <c r="I619" s="663">
        <v>5580</v>
      </c>
      <c r="J619" s="663">
        <v>1</v>
      </c>
      <c r="K619" s="664">
        <v>5580</v>
      </c>
    </row>
    <row r="620" spans="1:11" ht="14.4" customHeight="1" x14ac:dyDescent="0.3">
      <c r="A620" s="659" t="s">
        <v>561</v>
      </c>
      <c r="B620" s="660" t="s">
        <v>562</v>
      </c>
      <c r="C620" s="661" t="s">
        <v>581</v>
      </c>
      <c r="D620" s="662" t="s">
        <v>2868</v>
      </c>
      <c r="E620" s="661" t="s">
        <v>4995</v>
      </c>
      <c r="F620" s="662" t="s">
        <v>4996</v>
      </c>
      <c r="G620" s="661" t="s">
        <v>4261</v>
      </c>
      <c r="H620" s="661" t="s">
        <v>4262</v>
      </c>
      <c r="I620" s="663">
        <v>5547.6307692307691</v>
      </c>
      <c r="J620" s="663">
        <v>25</v>
      </c>
      <c r="K620" s="664">
        <v>138690.79999999999</v>
      </c>
    </row>
    <row r="621" spans="1:11" ht="14.4" customHeight="1" x14ac:dyDescent="0.3">
      <c r="A621" s="659" t="s">
        <v>561</v>
      </c>
      <c r="B621" s="660" t="s">
        <v>562</v>
      </c>
      <c r="C621" s="661" t="s">
        <v>581</v>
      </c>
      <c r="D621" s="662" t="s">
        <v>2868</v>
      </c>
      <c r="E621" s="661" t="s">
        <v>4995</v>
      </c>
      <c r="F621" s="662" t="s">
        <v>4996</v>
      </c>
      <c r="G621" s="661" t="s">
        <v>4263</v>
      </c>
      <c r="H621" s="661" t="s">
        <v>4264</v>
      </c>
      <c r="I621" s="663">
        <v>544.49</v>
      </c>
      <c r="J621" s="663">
        <v>2</v>
      </c>
      <c r="K621" s="664">
        <v>1088.98</v>
      </c>
    </row>
    <row r="622" spans="1:11" ht="14.4" customHeight="1" x14ac:dyDescent="0.3">
      <c r="A622" s="659" t="s">
        <v>561</v>
      </c>
      <c r="B622" s="660" t="s">
        <v>562</v>
      </c>
      <c r="C622" s="661" t="s">
        <v>581</v>
      </c>
      <c r="D622" s="662" t="s">
        <v>2868</v>
      </c>
      <c r="E622" s="661" t="s">
        <v>4995</v>
      </c>
      <c r="F622" s="662" t="s">
        <v>4996</v>
      </c>
      <c r="G622" s="661" t="s">
        <v>4265</v>
      </c>
      <c r="H622" s="661" t="s">
        <v>4266</v>
      </c>
      <c r="I622" s="663">
        <v>9292.14</v>
      </c>
      <c r="J622" s="663">
        <v>40</v>
      </c>
      <c r="K622" s="664">
        <v>371685.57000000007</v>
      </c>
    </row>
    <row r="623" spans="1:11" ht="14.4" customHeight="1" x14ac:dyDescent="0.3">
      <c r="A623" s="659" t="s">
        <v>561</v>
      </c>
      <c r="B623" s="660" t="s">
        <v>562</v>
      </c>
      <c r="C623" s="661" t="s">
        <v>581</v>
      </c>
      <c r="D623" s="662" t="s">
        <v>2868</v>
      </c>
      <c r="E623" s="661" t="s">
        <v>4995</v>
      </c>
      <c r="F623" s="662" t="s">
        <v>4996</v>
      </c>
      <c r="G623" s="661" t="s">
        <v>4267</v>
      </c>
      <c r="H623" s="661" t="s">
        <v>4268</v>
      </c>
      <c r="I623" s="663">
        <v>9292.14</v>
      </c>
      <c r="J623" s="663">
        <v>29</v>
      </c>
      <c r="K623" s="664">
        <v>269472.04000000004</v>
      </c>
    </row>
    <row r="624" spans="1:11" ht="14.4" customHeight="1" x14ac:dyDescent="0.3">
      <c r="A624" s="659" t="s">
        <v>561</v>
      </c>
      <c r="B624" s="660" t="s">
        <v>562</v>
      </c>
      <c r="C624" s="661" t="s">
        <v>581</v>
      </c>
      <c r="D624" s="662" t="s">
        <v>2868</v>
      </c>
      <c r="E624" s="661" t="s">
        <v>4995</v>
      </c>
      <c r="F624" s="662" t="s">
        <v>4996</v>
      </c>
      <c r="G624" s="661" t="s">
        <v>4269</v>
      </c>
      <c r="H624" s="661" t="s">
        <v>4270</v>
      </c>
      <c r="I624" s="663">
        <v>12172.92</v>
      </c>
      <c r="J624" s="663">
        <v>8</v>
      </c>
      <c r="K624" s="664">
        <v>97383.38</v>
      </c>
    </row>
    <row r="625" spans="1:11" ht="14.4" customHeight="1" x14ac:dyDescent="0.3">
      <c r="A625" s="659" t="s">
        <v>561</v>
      </c>
      <c r="B625" s="660" t="s">
        <v>562</v>
      </c>
      <c r="C625" s="661" t="s">
        <v>581</v>
      </c>
      <c r="D625" s="662" t="s">
        <v>2868</v>
      </c>
      <c r="E625" s="661" t="s">
        <v>4995</v>
      </c>
      <c r="F625" s="662" t="s">
        <v>4996</v>
      </c>
      <c r="G625" s="661" t="s">
        <v>4271</v>
      </c>
      <c r="H625" s="661" t="s">
        <v>4272</v>
      </c>
      <c r="I625" s="663">
        <v>3682.2000000000003</v>
      </c>
      <c r="J625" s="663">
        <v>15</v>
      </c>
      <c r="K625" s="664">
        <v>55232.97</v>
      </c>
    </row>
    <row r="626" spans="1:11" ht="14.4" customHeight="1" x14ac:dyDescent="0.3">
      <c r="A626" s="659" t="s">
        <v>561</v>
      </c>
      <c r="B626" s="660" t="s">
        <v>562</v>
      </c>
      <c r="C626" s="661" t="s">
        <v>581</v>
      </c>
      <c r="D626" s="662" t="s">
        <v>2868</v>
      </c>
      <c r="E626" s="661" t="s">
        <v>4995</v>
      </c>
      <c r="F626" s="662" t="s">
        <v>4996</v>
      </c>
      <c r="G626" s="661" t="s">
        <v>4273</v>
      </c>
      <c r="H626" s="661" t="s">
        <v>4274</v>
      </c>
      <c r="I626" s="663">
        <v>10119.873333333335</v>
      </c>
      <c r="J626" s="663">
        <v>4</v>
      </c>
      <c r="K626" s="664">
        <v>40479.240000000005</v>
      </c>
    </row>
    <row r="627" spans="1:11" ht="14.4" customHeight="1" x14ac:dyDescent="0.3">
      <c r="A627" s="659" t="s">
        <v>561</v>
      </c>
      <c r="B627" s="660" t="s">
        <v>562</v>
      </c>
      <c r="C627" s="661" t="s">
        <v>581</v>
      </c>
      <c r="D627" s="662" t="s">
        <v>2868</v>
      </c>
      <c r="E627" s="661" t="s">
        <v>4995</v>
      </c>
      <c r="F627" s="662" t="s">
        <v>4996</v>
      </c>
      <c r="G627" s="661" t="s">
        <v>4275</v>
      </c>
      <c r="H627" s="661" t="s">
        <v>4276</v>
      </c>
      <c r="I627" s="663">
        <v>10120</v>
      </c>
      <c r="J627" s="663">
        <v>14</v>
      </c>
      <c r="K627" s="664">
        <v>141680</v>
      </c>
    </row>
    <row r="628" spans="1:11" ht="14.4" customHeight="1" x14ac:dyDescent="0.3">
      <c r="A628" s="659" t="s">
        <v>561</v>
      </c>
      <c r="B628" s="660" t="s">
        <v>562</v>
      </c>
      <c r="C628" s="661" t="s">
        <v>581</v>
      </c>
      <c r="D628" s="662" t="s">
        <v>2868</v>
      </c>
      <c r="E628" s="661" t="s">
        <v>4995</v>
      </c>
      <c r="F628" s="662" t="s">
        <v>4996</v>
      </c>
      <c r="G628" s="661" t="s">
        <v>4277</v>
      </c>
      <c r="H628" s="661" t="s">
        <v>4278</v>
      </c>
      <c r="I628" s="663">
        <v>10120</v>
      </c>
      <c r="J628" s="663">
        <v>71</v>
      </c>
      <c r="K628" s="664">
        <v>718520</v>
      </c>
    </row>
    <row r="629" spans="1:11" ht="14.4" customHeight="1" x14ac:dyDescent="0.3">
      <c r="A629" s="659" t="s">
        <v>561</v>
      </c>
      <c r="B629" s="660" t="s">
        <v>562</v>
      </c>
      <c r="C629" s="661" t="s">
        <v>581</v>
      </c>
      <c r="D629" s="662" t="s">
        <v>2868</v>
      </c>
      <c r="E629" s="661" t="s">
        <v>4995</v>
      </c>
      <c r="F629" s="662" t="s">
        <v>4996</v>
      </c>
      <c r="G629" s="661" t="s">
        <v>4279</v>
      </c>
      <c r="H629" s="661" t="s">
        <v>4280</v>
      </c>
      <c r="I629" s="663">
        <v>10120</v>
      </c>
      <c r="J629" s="663">
        <v>4</v>
      </c>
      <c r="K629" s="664">
        <v>40480</v>
      </c>
    </row>
    <row r="630" spans="1:11" ht="14.4" customHeight="1" x14ac:dyDescent="0.3">
      <c r="A630" s="659" t="s">
        <v>561</v>
      </c>
      <c r="B630" s="660" t="s">
        <v>562</v>
      </c>
      <c r="C630" s="661" t="s">
        <v>581</v>
      </c>
      <c r="D630" s="662" t="s">
        <v>2868</v>
      </c>
      <c r="E630" s="661" t="s">
        <v>4995</v>
      </c>
      <c r="F630" s="662" t="s">
        <v>4996</v>
      </c>
      <c r="G630" s="661" t="s">
        <v>4281</v>
      </c>
      <c r="H630" s="661" t="s">
        <v>4282</v>
      </c>
      <c r="I630" s="663">
        <v>1398.6346153846155</v>
      </c>
      <c r="J630" s="663">
        <v>24</v>
      </c>
      <c r="K630" s="664">
        <v>33903.5</v>
      </c>
    </row>
    <row r="631" spans="1:11" ht="14.4" customHeight="1" x14ac:dyDescent="0.3">
      <c r="A631" s="659" t="s">
        <v>561</v>
      </c>
      <c r="B631" s="660" t="s">
        <v>562</v>
      </c>
      <c r="C631" s="661" t="s">
        <v>581</v>
      </c>
      <c r="D631" s="662" t="s">
        <v>2868</v>
      </c>
      <c r="E631" s="661" t="s">
        <v>4995</v>
      </c>
      <c r="F631" s="662" t="s">
        <v>4996</v>
      </c>
      <c r="G631" s="661" t="s">
        <v>4283</v>
      </c>
      <c r="H631" s="661" t="s">
        <v>4284</v>
      </c>
      <c r="I631" s="663">
        <v>1667.6</v>
      </c>
      <c r="J631" s="663">
        <v>30</v>
      </c>
      <c r="K631" s="664">
        <v>47843</v>
      </c>
    </row>
    <row r="632" spans="1:11" ht="14.4" customHeight="1" x14ac:dyDescent="0.3">
      <c r="A632" s="659" t="s">
        <v>561</v>
      </c>
      <c r="B632" s="660" t="s">
        <v>562</v>
      </c>
      <c r="C632" s="661" t="s">
        <v>581</v>
      </c>
      <c r="D632" s="662" t="s">
        <v>2868</v>
      </c>
      <c r="E632" s="661" t="s">
        <v>4995</v>
      </c>
      <c r="F632" s="662" t="s">
        <v>4996</v>
      </c>
      <c r="G632" s="661" t="s">
        <v>4285</v>
      </c>
      <c r="H632" s="661" t="s">
        <v>4286</v>
      </c>
      <c r="I632" s="663">
        <v>1339.75</v>
      </c>
      <c r="J632" s="663">
        <v>16</v>
      </c>
      <c r="K632" s="664">
        <v>21873</v>
      </c>
    </row>
    <row r="633" spans="1:11" ht="14.4" customHeight="1" x14ac:dyDescent="0.3">
      <c r="A633" s="659" t="s">
        <v>561</v>
      </c>
      <c r="B633" s="660" t="s">
        <v>562</v>
      </c>
      <c r="C633" s="661" t="s">
        <v>581</v>
      </c>
      <c r="D633" s="662" t="s">
        <v>2868</v>
      </c>
      <c r="E633" s="661" t="s">
        <v>4995</v>
      </c>
      <c r="F633" s="662" t="s">
        <v>4996</v>
      </c>
      <c r="G633" s="661" t="s">
        <v>4287</v>
      </c>
      <c r="H633" s="661" t="s">
        <v>4288</v>
      </c>
      <c r="I633" s="663">
        <v>1230.5</v>
      </c>
      <c r="J633" s="663">
        <v>6</v>
      </c>
      <c r="K633" s="664">
        <v>7383</v>
      </c>
    </row>
    <row r="634" spans="1:11" ht="14.4" customHeight="1" x14ac:dyDescent="0.3">
      <c r="A634" s="659" t="s">
        <v>561</v>
      </c>
      <c r="B634" s="660" t="s">
        <v>562</v>
      </c>
      <c r="C634" s="661" t="s">
        <v>581</v>
      </c>
      <c r="D634" s="662" t="s">
        <v>2868</v>
      </c>
      <c r="E634" s="661" t="s">
        <v>4995</v>
      </c>
      <c r="F634" s="662" t="s">
        <v>4996</v>
      </c>
      <c r="G634" s="661" t="s">
        <v>4289</v>
      </c>
      <c r="H634" s="661" t="s">
        <v>4290</v>
      </c>
      <c r="I634" s="663">
        <v>2640.6633333333334</v>
      </c>
      <c r="J634" s="663">
        <v>174</v>
      </c>
      <c r="K634" s="664">
        <v>458425.5</v>
      </c>
    </row>
    <row r="635" spans="1:11" ht="14.4" customHeight="1" x14ac:dyDescent="0.3">
      <c r="A635" s="659" t="s">
        <v>561</v>
      </c>
      <c r="B635" s="660" t="s">
        <v>562</v>
      </c>
      <c r="C635" s="661" t="s">
        <v>581</v>
      </c>
      <c r="D635" s="662" t="s">
        <v>2868</v>
      </c>
      <c r="E635" s="661" t="s">
        <v>4995</v>
      </c>
      <c r="F635" s="662" t="s">
        <v>4996</v>
      </c>
      <c r="G635" s="661" t="s">
        <v>4291</v>
      </c>
      <c r="H635" s="661" t="s">
        <v>4292</v>
      </c>
      <c r="I635" s="663">
        <v>10120</v>
      </c>
      <c r="J635" s="663">
        <v>67</v>
      </c>
      <c r="K635" s="664">
        <v>678040</v>
      </c>
    </row>
    <row r="636" spans="1:11" ht="14.4" customHeight="1" x14ac:dyDescent="0.3">
      <c r="A636" s="659" t="s">
        <v>561</v>
      </c>
      <c r="B636" s="660" t="s">
        <v>562</v>
      </c>
      <c r="C636" s="661" t="s">
        <v>581</v>
      </c>
      <c r="D636" s="662" t="s">
        <v>2868</v>
      </c>
      <c r="E636" s="661" t="s">
        <v>4995</v>
      </c>
      <c r="F636" s="662" t="s">
        <v>4996</v>
      </c>
      <c r="G636" s="661" t="s">
        <v>4293</v>
      </c>
      <c r="H636" s="661" t="s">
        <v>4294</v>
      </c>
      <c r="I636" s="663">
        <v>16900</v>
      </c>
      <c r="J636" s="663">
        <v>10</v>
      </c>
      <c r="K636" s="664">
        <v>169000</v>
      </c>
    </row>
    <row r="637" spans="1:11" ht="14.4" customHeight="1" x14ac:dyDescent="0.3">
      <c r="A637" s="659" t="s">
        <v>561</v>
      </c>
      <c r="B637" s="660" t="s">
        <v>562</v>
      </c>
      <c r="C637" s="661" t="s">
        <v>581</v>
      </c>
      <c r="D637" s="662" t="s">
        <v>2868</v>
      </c>
      <c r="E637" s="661" t="s">
        <v>4995</v>
      </c>
      <c r="F637" s="662" t="s">
        <v>4996</v>
      </c>
      <c r="G637" s="661" t="s">
        <v>4295</v>
      </c>
      <c r="H637" s="661" t="s">
        <v>4296</v>
      </c>
      <c r="I637" s="663">
        <v>1042.114</v>
      </c>
      <c r="J637" s="663">
        <v>40</v>
      </c>
      <c r="K637" s="664">
        <v>41686.120000000003</v>
      </c>
    </row>
    <row r="638" spans="1:11" ht="14.4" customHeight="1" x14ac:dyDescent="0.3">
      <c r="A638" s="659" t="s">
        <v>561</v>
      </c>
      <c r="B638" s="660" t="s">
        <v>562</v>
      </c>
      <c r="C638" s="661" t="s">
        <v>581</v>
      </c>
      <c r="D638" s="662" t="s">
        <v>2868</v>
      </c>
      <c r="E638" s="661" t="s">
        <v>4995</v>
      </c>
      <c r="F638" s="662" t="s">
        <v>4996</v>
      </c>
      <c r="G638" s="661" t="s">
        <v>4295</v>
      </c>
      <c r="H638" s="661" t="s">
        <v>4297</v>
      </c>
      <c r="I638" s="663">
        <v>983.282307692308</v>
      </c>
      <c r="J638" s="663">
        <v>100</v>
      </c>
      <c r="K638" s="664">
        <v>96568.030000000013</v>
      </c>
    </row>
    <row r="639" spans="1:11" ht="14.4" customHeight="1" x14ac:dyDescent="0.3">
      <c r="A639" s="659" t="s">
        <v>561</v>
      </c>
      <c r="B639" s="660" t="s">
        <v>562</v>
      </c>
      <c r="C639" s="661" t="s">
        <v>581</v>
      </c>
      <c r="D639" s="662" t="s">
        <v>2868</v>
      </c>
      <c r="E639" s="661" t="s">
        <v>4995</v>
      </c>
      <c r="F639" s="662" t="s">
        <v>4996</v>
      </c>
      <c r="G639" s="661" t="s">
        <v>4298</v>
      </c>
      <c r="H639" s="661" t="s">
        <v>4299</v>
      </c>
      <c r="I639" s="663">
        <v>8637.7800000000007</v>
      </c>
      <c r="J639" s="663">
        <v>1</v>
      </c>
      <c r="K639" s="664">
        <v>8637.7800000000007</v>
      </c>
    </row>
    <row r="640" spans="1:11" ht="14.4" customHeight="1" x14ac:dyDescent="0.3">
      <c r="A640" s="659" t="s">
        <v>561</v>
      </c>
      <c r="B640" s="660" t="s">
        <v>562</v>
      </c>
      <c r="C640" s="661" t="s">
        <v>581</v>
      </c>
      <c r="D640" s="662" t="s">
        <v>2868</v>
      </c>
      <c r="E640" s="661" t="s">
        <v>4995</v>
      </c>
      <c r="F640" s="662" t="s">
        <v>4996</v>
      </c>
      <c r="G640" s="661" t="s">
        <v>4300</v>
      </c>
      <c r="H640" s="661" t="s">
        <v>4301</v>
      </c>
      <c r="I640" s="663">
        <v>19585.2</v>
      </c>
      <c r="J640" s="663">
        <v>3</v>
      </c>
      <c r="K640" s="664">
        <v>58755.600000000006</v>
      </c>
    </row>
    <row r="641" spans="1:11" ht="14.4" customHeight="1" x14ac:dyDescent="0.3">
      <c r="A641" s="659" t="s">
        <v>561</v>
      </c>
      <c r="B641" s="660" t="s">
        <v>562</v>
      </c>
      <c r="C641" s="661" t="s">
        <v>581</v>
      </c>
      <c r="D641" s="662" t="s">
        <v>2868</v>
      </c>
      <c r="E641" s="661" t="s">
        <v>4995</v>
      </c>
      <c r="F641" s="662" t="s">
        <v>4996</v>
      </c>
      <c r="G641" s="661" t="s">
        <v>4302</v>
      </c>
      <c r="H641" s="661" t="s">
        <v>4303</v>
      </c>
      <c r="I641" s="663">
        <v>1760.1550000000002</v>
      </c>
      <c r="J641" s="663">
        <v>5</v>
      </c>
      <c r="K641" s="664">
        <v>8800.7800000000007</v>
      </c>
    </row>
    <row r="642" spans="1:11" ht="14.4" customHeight="1" x14ac:dyDescent="0.3">
      <c r="A642" s="659" t="s">
        <v>561</v>
      </c>
      <c r="B642" s="660" t="s">
        <v>562</v>
      </c>
      <c r="C642" s="661" t="s">
        <v>581</v>
      </c>
      <c r="D642" s="662" t="s">
        <v>2868</v>
      </c>
      <c r="E642" s="661" t="s">
        <v>4995</v>
      </c>
      <c r="F642" s="662" t="s">
        <v>4996</v>
      </c>
      <c r="G642" s="661" t="s">
        <v>4304</v>
      </c>
      <c r="H642" s="661" t="s">
        <v>4305</v>
      </c>
      <c r="I642" s="663">
        <v>19585.2</v>
      </c>
      <c r="J642" s="663">
        <v>7</v>
      </c>
      <c r="K642" s="664">
        <v>137096.4</v>
      </c>
    </row>
    <row r="643" spans="1:11" ht="14.4" customHeight="1" x14ac:dyDescent="0.3">
      <c r="A643" s="659" t="s">
        <v>561</v>
      </c>
      <c r="B643" s="660" t="s">
        <v>562</v>
      </c>
      <c r="C643" s="661" t="s">
        <v>581</v>
      </c>
      <c r="D643" s="662" t="s">
        <v>2868</v>
      </c>
      <c r="E643" s="661" t="s">
        <v>4995</v>
      </c>
      <c r="F643" s="662" t="s">
        <v>4996</v>
      </c>
      <c r="G643" s="661" t="s">
        <v>4306</v>
      </c>
      <c r="H643" s="661" t="s">
        <v>4307</v>
      </c>
      <c r="I643" s="663">
        <v>12823.86</v>
      </c>
      <c r="J643" s="663">
        <v>4</v>
      </c>
      <c r="K643" s="664">
        <v>51295.44</v>
      </c>
    </row>
    <row r="644" spans="1:11" ht="14.4" customHeight="1" x14ac:dyDescent="0.3">
      <c r="A644" s="659" t="s">
        <v>561</v>
      </c>
      <c r="B644" s="660" t="s">
        <v>562</v>
      </c>
      <c r="C644" s="661" t="s">
        <v>581</v>
      </c>
      <c r="D644" s="662" t="s">
        <v>2868</v>
      </c>
      <c r="E644" s="661" t="s">
        <v>4995</v>
      </c>
      <c r="F644" s="662" t="s">
        <v>4996</v>
      </c>
      <c r="G644" s="661" t="s">
        <v>4308</v>
      </c>
      <c r="H644" s="661" t="s">
        <v>4309</v>
      </c>
      <c r="I644" s="663">
        <v>7952.64</v>
      </c>
      <c r="J644" s="663">
        <v>2</v>
      </c>
      <c r="K644" s="664">
        <v>15905.28</v>
      </c>
    </row>
    <row r="645" spans="1:11" ht="14.4" customHeight="1" x14ac:dyDescent="0.3">
      <c r="A645" s="659" t="s">
        <v>561</v>
      </c>
      <c r="B645" s="660" t="s">
        <v>562</v>
      </c>
      <c r="C645" s="661" t="s">
        <v>581</v>
      </c>
      <c r="D645" s="662" t="s">
        <v>2868</v>
      </c>
      <c r="E645" s="661" t="s">
        <v>4995</v>
      </c>
      <c r="F645" s="662" t="s">
        <v>4996</v>
      </c>
      <c r="G645" s="661" t="s">
        <v>4310</v>
      </c>
      <c r="H645" s="661" t="s">
        <v>4311</v>
      </c>
      <c r="I645" s="663">
        <v>3682.2</v>
      </c>
      <c r="J645" s="663">
        <v>3</v>
      </c>
      <c r="K645" s="664">
        <v>11046.59</v>
      </c>
    </row>
    <row r="646" spans="1:11" ht="14.4" customHeight="1" x14ac:dyDescent="0.3">
      <c r="A646" s="659" t="s">
        <v>561</v>
      </c>
      <c r="B646" s="660" t="s">
        <v>562</v>
      </c>
      <c r="C646" s="661" t="s">
        <v>581</v>
      </c>
      <c r="D646" s="662" t="s">
        <v>2868</v>
      </c>
      <c r="E646" s="661" t="s">
        <v>4995</v>
      </c>
      <c r="F646" s="662" t="s">
        <v>4996</v>
      </c>
      <c r="G646" s="661" t="s">
        <v>4312</v>
      </c>
      <c r="H646" s="661" t="s">
        <v>4313</v>
      </c>
      <c r="I646" s="663">
        <v>3928.34</v>
      </c>
      <c r="J646" s="663">
        <v>4</v>
      </c>
      <c r="K646" s="664">
        <v>15713.36</v>
      </c>
    </row>
    <row r="647" spans="1:11" ht="14.4" customHeight="1" x14ac:dyDescent="0.3">
      <c r="A647" s="659" t="s">
        <v>561</v>
      </c>
      <c r="B647" s="660" t="s">
        <v>562</v>
      </c>
      <c r="C647" s="661" t="s">
        <v>581</v>
      </c>
      <c r="D647" s="662" t="s">
        <v>2868</v>
      </c>
      <c r="E647" s="661" t="s">
        <v>4995</v>
      </c>
      <c r="F647" s="662" t="s">
        <v>4996</v>
      </c>
      <c r="G647" s="661" t="s">
        <v>4314</v>
      </c>
      <c r="H647" s="661" t="s">
        <v>4315</v>
      </c>
      <c r="I647" s="663">
        <v>7952.64</v>
      </c>
      <c r="J647" s="663">
        <v>2</v>
      </c>
      <c r="K647" s="664">
        <v>15905.28</v>
      </c>
    </row>
    <row r="648" spans="1:11" ht="14.4" customHeight="1" x14ac:dyDescent="0.3">
      <c r="A648" s="659" t="s">
        <v>561</v>
      </c>
      <c r="B648" s="660" t="s">
        <v>562</v>
      </c>
      <c r="C648" s="661" t="s">
        <v>581</v>
      </c>
      <c r="D648" s="662" t="s">
        <v>2868</v>
      </c>
      <c r="E648" s="661" t="s">
        <v>4995</v>
      </c>
      <c r="F648" s="662" t="s">
        <v>4996</v>
      </c>
      <c r="G648" s="661" t="s">
        <v>4316</v>
      </c>
      <c r="H648" s="661" t="s">
        <v>4317</v>
      </c>
      <c r="I648" s="663">
        <v>4634.5</v>
      </c>
      <c r="J648" s="663">
        <v>3</v>
      </c>
      <c r="K648" s="664">
        <v>13903.5</v>
      </c>
    </row>
    <row r="649" spans="1:11" ht="14.4" customHeight="1" x14ac:dyDescent="0.3">
      <c r="A649" s="659" t="s">
        <v>561</v>
      </c>
      <c r="B649" s="660" t="s">
        <v>562</v>
      </c>
      <c r="C649" s="661" t="s">
        <v>581</v>
      </c>
      <c r="D649" s="662" t="s">
        <v>2868</v>
      </c>
      <c r="E649" s="661" t="s">
        <v>4995</v>
      </c>
      <c r="F649" s="662" t="s">
        <v>4996</v>
      </c>
      <c r="G649" s="661" t="s">
        <v>4318</v>
      </c>
      <c r="H649" s="661" t="s">
        <v>4319</v>
      </c>
      <c r="I649" s="663">
        <v>7952.64</v>
      </c>
      <c r="J649" s="663">
        <v>1</v>
      </c>
      <c r="K649" s="664">
        <v>7952.64</v>
      </c>
    </row>
    <row r="650" spans="1:11" ht="14.4" customHeight="1" x14ac:dyDescent="0.3">
      <c r="A650" s="659" t="s">
        <v>561</v>
      </c>
      <c r="B650" s="660" t="s">
        <v>562</v>
      </c>
      <c r="C650" s="661" t="s">
        <v>581</v>
      </c>
      <c r="D650" s="662" t="s">
        <v>2868</v>
      </c>
      <c r="E650" s="661" t="s">
        <v>4995</v>
      </c>
      <c r="F650" s="662" t="s">
        <v>4996</v>
      </c>
      <c r="G650" s="661" t="s">
        <v>4320</v>
      </c>
      <c r="H650" s="661" t="s">
        <v>4321</v>
      </c>
      <c r="I650" s="663">
        <v>17789.308461538461</v>
      </c>
      <c r="J650" s="663">
        <v>13</v>
      </c>
      <c r="K650" s="664">
        <v>231261.01</v>
      </c>
    </row>
    <row r="651" spans="1:11" ht="14.4" customHeight="1" x14ac:dyDescent="0.3">
      <c r="A651" s="659" t="s">
        <v>561</v>
      </c>
      <c r="B651" s="660" t="s">
        <v>562</v>
      </c>
      <c r="C651" s="661" t="s">
        <v>581</v>
      </c>
      <c r="D651" s="662" t="s">
        <v>2868</v>
      </c>
      <c r="E651" s="661" t="s">
        <v>4995</v>
      </c>
      <c r="F651" s="662" t="s">
        <v>4996</v>
      </c>
      <c r="G651" s="661" t="s">
        <v>4322</v>
      </c>
      <c r="H651" s="661" t="s">
        <v>4323</v>
      </c>
      <c r="I651" s="663">
        <v>3928.34</v>
      </c>
      <c r="J651" s="663">
        <v>3</v>
      </c>
      <c r="K651" s="664">
        <v>11785.02</v>
      </c>
    </row>
    <row r="652" spans="1:11" ht="14.4" customHeight="1" x14ac:dyDescent="0.3">
      <c r="A652" s="659" t="s">
        <v>561</v>
      </c>
      <c r="B652" s="660" t="s">
        <v>562</v>
      </c>
      <c r="C652" s="661" t="s">
        <v>581</v>
      </c>
      <c r="D652" s="662" t="s">
        <v>2868</v>
      </c>
      <c r="E652" s="661" t="s">
        <v>4995</v>
      </c>
      <c r="F652" s="662" t="s">
        <v>4996</v>
      </c>
      <c r="G652" s="661" t="s">
        <v>4324</v>
      </c>
      <c r="H652" s="661" t="s">
        <v>4325</v>
      </c>
      <c r="I652" s="663">
        <v>3928.34</v>
      </c>
      <c r="J652" s="663">
        <v>6</v>
      </c>
      <c r="K652" s="664">
        <v>23570.05</v>
      </c>
    </row>
    <row r="653" spans="1:11" ht="14.4" customHeight="1" x14ac:dyDescent="0.3">
      <c r="A653" s="659" t="s">
        <v>561</v>
      </c>
      <c r="B653" s="660" t="s">
        <v>562</v>
      </c>
      <c r="C653" s="661" t="s">
        <v>581</v>
      </c>
      <c r="D653" s="662" t="s">
        <v>2868</v>
      </c>
      <c r="E653" s="661" t="s">
        <v>4995</v>
      </c>
      <c r="F653" s="662" t="s">
        <v>4996</v>
      </c>
      <c r="G653" s="661" t="s">
        <v>4326</v>
      </c>
      <c r="H653" s="661" t="s">
        <v>4327</v>
      </c>
      <c r="I653" s="663">
        <v>17250</v>
      </c>
      <c r="J653" s="663">
        <v>13</v>
      </c>
      <c r="K653" s="664">
        <v>224250</v>
      </c>
    </row>
    <row r="654" spans="1:11" ht="14.4" customHeight="1" x14ac:dyDescent="0.3">
      <c r="A654" s="659" t="s">
        <v>561</v>
      </c>
      <c r="B654" s="660" t="s">
        <v>562</v>
      </c>
      <c r="C654" s="661" t="s">
        <v>581</v>
      </c>
      <c r="D654" s="662" t="s">
        <v>2868</v>
      </c>
      <c r="E654" s="661" t="s">
        <v>4995</v>
      </c>
      <c r="F654" s="662" t="s">
        <v>4996</v>
      </c>
      <c r="G654" s="661" t="s">
        <v>4328</v>
      </c>
      <c r="H654" s="661" t="s">
        <v>4329</v>
      </c>
      <c r="I654" s="663">
        <v>17250</v>
      </c>
      <c r="J654" s="663">
        <v>20</v>
      </c>
      <c r="K654" s="664">
        <v>345000</v>
      </c>
    </row>
    <row r="655" spans="1:11" ht="14.4" customHeight="1" x14ac:dyDescent="0.3">
      <c r="A655" s="659" t="s">
        <v>561</v>
      </c>
      <c r="B655" s="660" t="s">
        <v>562</v>
      </c>
      <c r="C655" s="661" t="s">
        <v>581</v>
      </c>
      <c r="D655" s="662" t="s">
        <v>2868</v>
      </c>
      <c r="E655" s="661" t="s">
        <v>4995</v>
      </c>
      <c r="F655" s="662" t="s">
        <v>4996</v>
      </c>
      <c r="G655" s="661" t="s">
        <v>4330</v>
      </c>
      <c r="H655" s="661" t="s">
        <v>4331</v>
      </c>
      <c r="I655" s="663">
        <v>16900</v>
      </c>
      <c r="J655" s="663">
        <v>1</v>
      </c>
      <c r="K655" s="664">
        <v>16900</v>
      </c>
    </row>
    <row r="656" spans="1:11" ht="14.4" customHeight="1" x14ac:dyDescent="0.3">
      <c r="A656" s="659" t="s">
        <v>561</v>
      </c>
      <c r="B656" s="660" t="s">
        <v>562</v>
      </c>
      <c r="C656" s="661" t="s">
        <v>581</v>
      </c>
      <c r="D656" s="662" t="s">
        <v>2868</v>
      </c>
      <c r="E656" s="661" t="s">
        <v>4995</v>
      </c>
      <c r="F656" s="662" t="s">
        <v>4996</v>
      </c>
      <c r="G656" s="661" t="s">
        <v>4332</v>
      </c>
      <c r="H656" s="661" t="s">
        <v>4333</v>
      </c>
      <c r="I656" s="663">
        <v>5255.93</v>
      </c>
      <c r="J656" s="663">
        <v>1</v>
      </c>
      <c r="K656" s="664">
        <v>5255.93</v>
      </c>
    </row>
    <row r="657" spans="1:11" ht="14.4" customHeight="1" x14ac:dyDescent="0.3">
      <c r="A657" s="659" t="s">
        <v>561</v>
      </c>
      <c r="B657" s="660" t="s">
        <v>562</v>
      </c>
      <c r="C657" s="661" t="s">
        <v>581</v>
      </c>
      <c r="D657" s="662" t="s">
        <v>2868</v>
      </c>
      <c r="E657" s="661" t="s">
        <v>4995</v>
      </c>
      <c r="F657" s="662" t="s">
        <v>4996</v>
      </c>
      <c r="G657" s="661" t="s">
        <v>4334</v>
      </c>
      <c r="H657" s="661" t="s">
        <v>4335</v>
      </c>
      <c r="I657" s="663">
        <v>1437.5</v>
      </c>
      <c r="J657" s="663">
        <v>39</v>
      </c>
      <c r="K657" s="664">
        <v>56062.5</v>
      </c>
    </row>
    <row r="658" spans="1:11" ht="14.4" customHeight="1" x14ac:dyDescent="0.3">
      <c r="A658" s="659" t="s">
        <v>561</v>
      </c>
      <c r="B658" s="660" t="s">
        <v>562</v>
      </c>
      <c r="C658" s="661" t="s">
        <v>581</v>
      </c>
      <c r="D658" s="662" t="s">
        <v>2868</v>
      </c>
      <c r="E658" s="661" t="s">
        <v>4995</v>
      </c>
      <c r="F658" s="662" t="s">
        <v>4996</v>
      </c>
      <c r="G658" s="661" t="s">
        <v>4336</v>
      </c>
      <c r="H658" s="661" t="s">
        <v>4337</v>
      </c>
      <c r="I658" s="663">
        <v>16900</v>
      </c>
      <c r="J658" s="663">
        <v>4</v>
      </c>
      <c r="K658" s="664">
        <v>67600</v>
      </c>
    </row>
    <row r="659" spans="1:11" ht="14.4" customHeight="1" x14ac:dyDescent="0.3">
      <c r="A659" s="659" t="s">
        <v>561</v>
      </c>
      <c r="B659" s="660" t="s">
        <v>562</v>
      </c>
      <c r="C659" s="661" t="s">
        <v>581</v>
      </c>
      <c r="D659" s="662" t="s">
        <v>2868</v>
      </c>
      <c r="E659" s="661" t="s">
        <v>4995</v>
      </c>
      <c r="F659" s="662" t="s">
        <v>4996</v>
      </c>
      <c r="G659" s="661" t="s">
        <v>4338</v>
      </c>
      <c r="H659" s="661" t="s">
        <v>4339</v>
      </c>
      <c r="I659" s="663">
        <v>16900</v>
      </c>
      <c r="J659" s="663">
        <v>10</v>
      </c>
      <c r="K659" s="664">
        <v>169000</v>
      </c>
    </row>
    <row r="660" spans="1:11" ht="14.4" customHeight="1" x14ac:dyDescent="0.3">
      <c r="A660" s="659" t="s">
        <v>561</v>
      </c>
      <c r="B660" s="660" t="s">
        <v>562</v>
      </c>
      <c r="C660" s="661" t="s">
        <v>581</v>
      </c>
      <c r="D660" s="662" t="s">
        <v>2868</v>
      </c>
      <c r="E660" s="661" t="s">
        <v>4995</v>
      </c>
      <c r="F660" s="662" t="s">
        <v>4996</v>
      </c>
      <c r="G660" s="661" t="s">
        <v>4340</v>
      </c>
      <c r="H660" s="661" t="s">
        <v>4341</v>
      </c>
      <c r="I660" s="663">
        <v>1.2</v>
      </c>
      <c r="J660" s="663">
        <v>1</v>
      </c>
      <c r="K660" s="664">
        <v>1.2</v>
      </c>
    </row>
    <row r="661" spans="1:11" ht="14.4" customHeight="1" x14ac:dyDescent="0.3">
      <c r="A661" s="659" t="s">
        <v>561</v>
      </c>
      <c r="B661" s="660" t="s">
        <v>562</v>
      </c>
      <c r="C661" s="661" t="s">
        <v>581</v>
      </c>
      <c r="D661" s="662" t="s">
        <v>2868</v>
      </c>
      <c r="E661" s="661" t="s">
        <v>4995</v>
      </c>
      <c r="F661" s="662" t="s">
        <v>4996</v>
      </c>
      <c r="G661" s="661" t="s">
        <v>4342</v>
      </c>
      <c r="H661" s="661" t="s">
        <v>4343</v>
      </c>
      <c r="I661" s="663">
        <v>4887.83</v>
      </c>
      <c r="J661" s="663">
        <v>1</v>
      </c>
      <c r="K661" s="664">
        <v>4887.83</v>
      </c>
    </row>
    <row r="662" spans="1:11" ht="14.4" customHeight="1" x14ac:dyDescent="0.3">
      <c r="A662" s="659" t="s">
        <v>561</v>
      </c>
      <c r="B662" s="660" t="s">
        <v>562</v>
      </c>
      <c r="C662" s="661" t="s">
        <v>581</v>
      </c>
      <c r="D662" s="662" t="s">
        <v>2868</v>
      </c>
      <c r="E662" s="661" t="s">
        <v>4995</v>
      </c>
      <c r="F662" s="662" t="s">
        <v>4996</v>
      </c>
      <c r="G662" s="661" t="s">
        <v>4344</v>
      </c>
      <c r="H662" s="661" t="s">
        <v>4345</v>
      </c>
      <c r="I662" s="663">
        <v>43495.3</v>
      </c>
      <c r="J662" s="663">
        <v>1</v>
      </c>
      <c r="K662" s="664">
        <v>43495.3</v>
      </c>
    </row>
    <row r="663" spans="1:11" ht="14.4" customHeight="1" x14ac:dyDescent="0.3">
      <c r="A663" s="659" t="s">
        <v>561</v>
      </c>
      <c r="B663" s="660" t="s">
        <v>562</v>
      </c>
      <c r="C663" s="661" t="s">
        <v>581</v>
      </c>
      <c r="D663" s="662" t="s">
        <v>2868</v>
      </c>
      <c r="E663" s="661" t="s">
        <v>4995</v>
      </c>
      <c r="F663" s="662" t="s">
        <v>4996</v>
      </c>
      <c r="G663" s="661" t="s">
        <v>4346</v>
      </c>
      <c r="H663" s="661" t="s">
        <v>4347</v>
      </c>
      <c r="I663" s="663">
        <v>1.2</v>
      </c>
      <c r="J663" s="663">
        <v>1</v>
      </c>
      <c r="K663" s="664">
        <v>1.2</v>
      </c>
    </row>
    <row r="664" spans="1:11" ht="14.4" customHeight="1" x14ac:dyDescent="0.3">
      <c r="A664" s="659" t="s">
        <v>561</v>
      </c>
      <c r="B664" s="660" t="s">
        <v>562</v>
      </c>
      <c r="C664" s="661" t="s">
        <v>581</v>
      </c>
      <c r="D664" s="662" t="s">
        <v>2868</v>
      </c>
      <c r="E664" s="661" t="s">
        <v>4995</v>
      </c>
      <c r="F664" s="662" t="s">
        <v>4996</v>
      </c>
      <c r="G664" s="661" t="s">
        <v>4348</v>
      </c>
      <c r="H664" s="661" t="s">
        <v>4349</v>
      </c>
      <c r="I664" s="663">
        <v>4518.55</v>
      </c>
      <c r="J664" s="663">
        <v>3</v>
      </c>
      <c r="K664" s="664">
        <v>13555.650000000001</v>
      </c>
    </row>
    <row r="665" spans="1:11" ht="14.4" customHeight="1" x14ac:dyDescent="0.3">
      <c r="A665" s="659" t="s">
        <v>561</v>
      </c>
      <c r="B665" s="660" t="s">
        <v>562</v>
      </c>
      <c r="C665" s="661" t="s">
        <v>581</v>
      </c>
      <c r="D665" s="662" t="s">
        <v>2868</v>
      </c>
      <c r="E665" s="661" t="s">
        <v>4995</v>
      </c>
      <c r="F665" s="662" t="s">
        <v>4996</v>
      </c>
      <c r="G665" s="661" t="s">
        <v>4350</v>
      </c>
      <c r="H665" s="661" t="s">
        <v>4351</v>
      </c>
      <c r="I665" s="663">
        <v>5680.62</v>
      </c>
      <c r="J665" s="663">
        <v>6</v>
      </c>
      <c r="K665" s="664">
        <v>34083.72</v>
      </c>
    </row>
    <row r="666" spans="1:11" ht="14.4" customHeight="1" x14ac:dyDescent="0.3">
      <c r="A666" s="659" t="s">
        <v>561</v>
      </c>
      <c r="B666" s="660" t="s">
        <v>562</v>
      </c>
      <c r="C666" s="661" t="s">
        <v>581</v>
      </c>
      <c r="D666" s="662" t="s">
        <v>2868</v>
      </c>
      <c r="E666" s="661" t="s">
        <v>4995</v>
      </c>
      <c r="F666" s="662" t="s">
        <v>4996</v>
      </c>
      <c r="G666" s="661" t="s">
        <v>4352</v>
      </c>
      <c r="H666" s="661" t="s">
        <v>4353</v>
      </c>
      <c r="I666" s="663">
        <v>1760.16</v>
      </c>
      <c r="J666" s="663">
        <v>3</v>
      </c>
      <c r="K666" s="664">
        <v>5280.4800000000005</v>
      </c>
    </row>
    <row r="667" spans="1:11" ht="14.4" customHeight="1" x14ac:dyDescent="0.3">
      <c r="A667" s="659" t="s">
        <v>561</v>
      </c>
      <c r="B667" s="660" t="s">
        <v>562</v>
      </c>
      <c r="C667" s="661" t="s">
        <v>581</v>
      </c>
      <c r="D667" s="662" t="s">
        <v>2868</v>
      </c>
      <c r="E667" s="661" t="s">
        <v>4995</v>
      </c>
      <c r="F667" s="662" t="s">
        <v>4996</v>
      </c>
      <c r="G667" s="661" t="s">
        <v>4354</v>
      </c>
      <c r="H667" s="661" t="s">
        <v>4355</v>
      </c>
      <c r="I667" s="663">
        <v>2880.7799999999993</v>
      </c>
      <c r="J667" s="663">
        <v>94</v>
      </c>
      <c r="K667" s="664">
        <v>270793.5400000001</v>
      </c>
    </row>
    <row r="668" spans="1:11" ht="14.4" customHeight="1" x14ac:dyDescent="0.3">
      <c r="A668" s="659" t="s">
        <v>561</v>
      </c>
      <c r="B668" s="660" t="s">
        <v>562</v>
      </c>
      <c r="C668" s="661" t="s">
        <v>581</v>
      </c>
      <c r="D668" s="662" t="s">
        <v>2868</v>
      </c>
      <c r="E668" s="661" t="s">
        <v>4995</v>
      </c>
      <c r="F668" s="662" t="s">
        <v>4996</v>
      </c>
      <c r="G668" s="661" t="s">
        <v>4061</v>
      </c>
      <c r="H668" s="661" t="s">
        <v>4356</v>
      </c>
      <c r="I668" s="663">
        <v>124.44</v>
      </c>
      <c r="J668" s="663">
        <v>3</v>
      </c>
      <c r="K668" s="664">
        <v>373.32</v>
      </c>
    </row>
    <row r="669" spans="1:11" ht="14.4" customHeight="1" x14ac:dyDescent="0.3">
      <c r="A669" s="659" t="s">
        <v>561</v>
      </c>
      <c r="B669" s="660" t="s">
        <v>562</v>
      </c>
      <c r="C669" s="661" t="s">
        <v>581</v>
      </c>
      <c r="D669" s="662" t="s">
        <v>2868</v>
      </c>
      <c r="E669" s="661" t="s">
        <v>4995</v>
      </c>
      <c r="F669" s="662" t="s">
        <v>4996</v>
      </c>
      <c r="G669" s="661" t="s">
        <v>4357</v>
      </c>
      <c r="H669" s="661" t="s">
        <v>4358</v>
      </c>
      <c r="I669" s="663">
        <v>5547.6000000000022</v>
      </c>
      <c r="J669" s="663">
        <v>41</v>
      </c>
      <c r="K669" s="664">
        <v>227451.60000000009</v>
      </c>
    </row>
    <row r="670" spans="1:11" ht="14.4" customHeight="1" x14ac:dyDescent="0.3">
      <c r="A670" s="659" t="s">
        <v>561</v>
      </c>
      <c r="B670" s="660" t="s">
        <v>562</v>
      </c>
      <c r="C670" s="661" t="s">
        <v>581</v>
      </c>
      <c r="D670" s="662" t="s">
        <v>2868</v>
      </c>
      <c r="E670" s="661" t="s">
        <v>4995</v>
      </c>
      <c r="F670" s="662" t="s">
        <v>4996</v>
      </c>
      <c r="G670" s="661" t="s">
        <v>4359</v>
      </c>
      <c r="H670" s="661" t="s">
        <v>4360</v>
      </c>
      <c r="I670" s="663">
        <v>7847.6</v>
      </c>
      <c r="J670" s="663">
        <v>6</v>
      </c>
      <c r="K670" s="664">
        <v>47085.599999999999</v>
      </c>
    </row>
    <row r="671" spans="1:11" ht="14.4" customHeight="1" x14ac:dyDescent="0.3">
      <c r="A671" s="659" t="s">
        <v>561</v>
      </c>
      <c r="B671" s="660" t="s">
        <v>562</v>
      </c>
      <c r="C671" s="661" t="s">
        <v>581</v>
      </c>
      <c r="D671" s="662" t="s">
        <v>2868</v>
      </c>
      <c r="E671" s="661" t="s">
        <v>4995</v>
      </c>
      <c r="F671" s="662" t="s">
        <v>4996</v>
      </c>
      <c r="G671" s="661" t="s">
        <v>4361</v>
      </c>
      <c r="H671" s="661" t="s">
        <v>4362</v>
      </c>
      <c r="I671" s="663">
        <v>5547.5999999999995</v>
      </c>
      <c r="J671" s="663">
        <v>13</v>
      </c>
      <c r="K671" s="664">
        <v>72118.800000000017</v>
      </c>
    </row>
    <row r="672" spans="1:11" ht="14.4" customHeight="1" x14ac:dyDescent="0.3">
      <c r="A672" s="659" t="s">
        <v>561</v>
      </c>
      <c r="B672" s="660" t="s">
        <v>562</v>
      </c>
      <c r="C672" s="661" t="s">
        <v>581</v>
      </c>
      <c r="D672" s="662" t="s">
        <v>2868</v>
      </c>
      <c r="E672" s="661" t="s">
        <v>4995</v>
      </c>
      <c r="F672" s="662" t="s">
        <v>4996</v>
      </c>
      <c r="G672" s="661" t="s">
        <v>4363</v>
      </c>
      <c r="H672" s="661" t="s">
        <v>4364</v>
      </c>
      <c r="I672" s="663">
        <v>556.14249999999993</v>
      </c>
      <c r="J672" s="663">
        <v>7</v>
      </c>
      <c r="K672" s="664">
        <v>3858.04</v>
      </c>
    </row>
    <row r="673" spans="1:11" ht="14.4" customHeight="1" x14ac:dyDescent="0.3">
      <c r="A673" s="659" t="s">
        <v>561</v>
      </c>
      <c r="B673" s="660" t="s">
        <v>562</v>
      </c>
      <c r="C673" s="661" t="s">
        <v>581</v>
      </c>
      <c r="D673" s="662" t="s">
        <v>2868</v>
      </c>
      <c r="E673" s="661" t="s">
        <v>4995</v>
      </c>
      <c r="F673" s="662" t="s">
        <v>4996</v>
      </c>
      <c r="G673" s="661" t="s">
        <v>4365</v>
      </c>
      <c r="H673" s="661" t="s">
        <v>4366</v>
      </c>
      <c r="I673" s="663">
        <v>3873.72</v>
      </c>
      <c r="J673" s="663">
        <v>2</v>
      </c>
      <c r="K673" s="664">
        <v>7747.44</v>
      </c>
    </row>
    <row r="674" spans="1:11" ht="14.4" customHeight="1" x14ac:dyDescent="0.3">
      <c r="A674" s="659" t="s">
        <v>561</v>
      </c>
      <c r="B674" s="660" t="s">
        <v>562</v>
      </c>
      <c r="C674" s="661" t="s">
        <v>581</v>
      </c>
      <c r="D674" s="662" t="s">
        <v>2868</v>
      </c>
      <c r="E674" s="661" t="s">
        <v>4995</v>
      </c>
      <c r="F674" s="662" t="s">
        <v>4996</v>
      </c>
      <c r="G674" s="661" t="s">
        <v>4367</v>
      </c>
      <c r="H674" s="661" t="s">
        <v>4368</v>
      </c>
      <c r="I674" s="663">
        <v>2761.0800000000008</v>
      </c>
      <c r="J674" s="663">
        <v>36</v>
      </c>
      <c r="K674" s="664">
        <v>99398.880000000019</v>
      </c>
    </row>
    <row r="675" spans="1:11" ht="14.4" customHeight="1" x14ac:dyDescent="0.3">
      <c r="A675" s="659" t="s">
        <v>561</v>
      </c>
      <c r="B675" s="660" t="s">
        <v>562</v>
      </c>
      <c r="C675" s="661" t="s">
        <v>581</v>
      </c>
      <c r="D675" s="662" t="s">
        <v>2868</v>
      </c>
      <c r="E675" s="661" t="s">
        <v>4995</v>
      </c>
      <c r="F675" s="662" t="s">
        <v>4996</v>
      </c>
      <c r="G675" s="661" t="s">
        <v>4369</v>
      </c>
      <c r="H675" s="661" t="s">
        <v>4370</v>
      </c>
      <c r="I675" s="663">
        <v>4163</v>
      </c>
      <c r="J675" s="663">
        <v>1</v>
      </c>
      <c r="K675" s="664">
        <v>4163</v>
      </c>
    </row>
    <row r="676" spans="1:11" ht="14.4" customHeight="1" x14ac:dyDescent="0.3">
      <c r="A676" s="659" t="s">
        <v>561</v>
      </c>
      <c r="B676" s="660" t="s">
        <v>562</v>
      </c>
      <c r="C676" s="661" t="s">
        <v>581</v>
      </c>
      <c r="D676" s="662" t="s">
        <v>2868</v>
      </c>
      <c r="E676" s="661" t="s">
        <v>4995</v>
      </c>
      <c r="F676" s="662" t="s">
        <v>4996</v>
      </c>
      <c r="G676" s="661" t="s">
        <v>4371</v>
      </c>
      <c r="H676" s="661" t="s">
        <v>4372</v>
      </c>
      <c r="I676" s="663">
        <v>7847.6000000000013</v>
      </c>
      <c r="J676" s="663">
        <v>5</v>
      </c>
      <c r="K676" s="664">
        <v>39238</v>
      </c>
    </row>
    <row r="677" spans="1:11" ht="14.4" customHeight="1" x14ac:dyDescent="0.3">
      <c r="A677" s="659" t="s">
        <v>561</v>
      </c>
      <c r="B677" s="660" t="s">
        <v>562</v>
      </c>
      <c r="C677" s="661" t="s">
        <v>581</v>
      </c>
      <c r="D677" s="662" t="s">
        <v>2868</v>
      </c>
      <c r="E677" s="661" t="s">
        <v>4995</v>
      </c>
      <c r="F677" s="662" t="s">
        <v>4996</v>
      </c>
      <c r="G677" s="661" t="s">
        <v>4373</v>
      </c>
      <c r="H677" s="661" t="s">
        <v>4374</v>
      </c>
      <c r="I677" s="663">
        <v>17135</v>
      </c>
      <c r="J677" s="663">
        <v>2</v>
      </c>
      <c r="K677" s="664">
        <v>34270</v>
      </c>
    </row>
    <row r="678" spans="1:11" ht="14.4" customHeight="1" x14ac:dyDescent="0.3">
      <c r="A678" s="659" t="s">
        <v>561</v>
      </c>
      <c r="B678" s="660" t="s">
        <v>562</v>
      </c>
      <c r="C678" s="661" t="s">
        <v>581</v>
      </c>
      <c r="D678" s="662" t="s">
        <v>2868</v>
      </c>
      <c r="E678" s="661" t="s">
        <v>4995</v>
      </c>
      <c r="F678" s="662" t="s">
        <v>4996</v>
      </c>
      <c r="G678" s="661" t="s">
        <v>4373</v>
      </c>
      <c r="H678" s="661" t="s">
        <v>4375</v>
      </c>
      <c r="I678" s="663">
        <v>17135</v>
      </c>
      <c r="J678" s="663">
        <v>2</v>
      </c>
      <c r="K678" s="664">
        <v>34270</v>
      </c>
    </row>
    <row r="679" spans="1:11" ht="14.4" customHeight="1" x14ac:dyDescent="0.3">
      <c r="A679" s="659" t="s">
        <v>561</v>
      </c>
      <c r="B679" s="660" t="s">
        <v>562</v>
      </c>
      <c r="C679" s="661" t="s">
        <v>581</v>
      </c>
      <c r="D679" s="662" t="s">
        <v>2868</v>
      </c>
      <c r="E679" s="661" t="s">
        <v>4995</v>
      </c>
      <c r="F679" s="662" t="s">
        <v>4996</v>
      </c>
      <c r="G679" s="661" t="s">
        <v>4376</v>
      </c>
      <c r="H679" s="661" t="s">
        <v>4377</v>
      </c>
      <c r="I679" s="663">
        <v>7952.64</v>
      </c>
      <c r="J679" s="663">
        <v>4</v>
      </c>
      <c r="K679" s="664">
        <v>31810.560000000001</v>
      </c>
    </row>
    <row r="680" spans="1:11" ht="14.4" customHeight="1" x14ac:dyDescent="0.3">
      <c r="A680" s="659" t="s">
        <v>561</v>
      </c>
      <c r="B680" s="660" t="s">
        <v>562</v>
      </c>
      <c r="C680" s="661" t="s">
        <v>581</v>
      </c>
      <c r="D680" s="662" t="s">
        <v>2868</v>
      </c>
      <c r="E680" s="661" t="s">
        <v>4995</v>
      </c>
      <c r="F680" s="662" t="s">
        <v>4996</v>
      </c>
      <c r="G680" s="661" t="s">
        <v>4378</v>
      </c>
      <c r="H680" s="661" t="s">
        <v>4379</v>
      </c>
      <c r="I680" s="663">
        <v>3682.1999999999994</v>
      </c>
      <c r="J680" s="663">
        <v>5</v>
      </c>
      <c r="K680" s="664">
        <v>18411</v>
      </c>
    </row>
    <row r="681" spans="1:11" ht="14.4" customHeight="1" x14ac:dyDescent="0.3">
      <c r="A681" s="659" t="s">
        <v>561</v>
      </c>
      <c r="B681" s="660" t="s">
        <v>562</v>
      </c>
      <c r="C681" s="661" t="s">
        <v>581</v>
      </c>
      <c r="D681" s="662" t="s">
        <v>2868</v>
      </c>
      <c r="E681" s="661" t="s">
        <v>4995</v>
      </c>
      <c r="F681" s="662" t="s">
        <v>4996</v>
      </c>
      <c r="G681" s="661" t="s">
        <v>4380</v>
      </c>
      <c r="H681" s="661" t="s">
        <v>4381</v>
      </c>
      <c r="I681" s="663">
        <v>9292.14</v>
      </c>
      <c r="J681" s="663">
        <v>5</v>
      </c>
      <c r="K681" s="664">
        <v>46460.7</v>
      </c>
    </row>
    <row r="682" spans="1:11" ht="14.4" customHeight="1" x14ac:dyDescent="0.3">
      <c r="A682" s="659" t="s">
        <v>561</v>
      </c>
      <c r="B682" s="660" t="s">
        <v>562</v>
      </c>
      <c r="C682" s="661" t="s">
        <v>581</v>
      </c>
      <c r="D682" s="662" t="s">
        <v>2868</v>
      </c>
      <c r="E682" s="661" t="s">
        <v>4995</v>
      </c>
      <c r="F682" s="662" t="s">
        <v>4996</v>
      </c>
      <c r="G682" s="661" t="s">
        <v>4382</v>
      </c>
      <c r="H682" s="661" t="s">
        <v>4383</v>
      </c>
      <c r="I682" s="663">
        <v>17135</v>
      </c>
      <c r="J682" s="663">
        <v>7</v>
      </c>
      <c r="K682" s="664">
        <v>119945</v>
      </c>
    </row>
    <row r="683" spans="1:11" ht="14.4" customHeight="1" x14ac:dyDescent="0.3">
      <c r="A683" s="659" t="s">
        <v>561</v>
      </c>
      <c r="B683" s="660" t="s">
        <v>562</v>
      </c>
      <c r="C683" s="661" t="s">
        <v>581</v>
      </c>
      <c r="D683" s="662" t="s">
        <v>2868</v>
      </c>
      <c r="E683" s="661" t="s">
        <v>4995</v>
      </c>
      <c r="F683" s="662" t="s">
        <v>4996</v>
      </c>
      <c r="G683" s="661" t="s">
        <v>4382</v>
      </c>
      <c r="H683" s="661" t="s">
        <v>4384</v>
      </c>
      <c r="I683" s="663">
        <v>17135</v>
      </c>
      <c r="J683" s="663">
        <v>2</v>
      </c>
      <c r="K683" s="664">
        <v>34270</v>
      </c>
    </row>
    <row r="684" spans="1:11" ht="14.4" customHeight="1" x14ac:dyDescent="0.3">
      <c r="A684" s="659" t="s">
        <v>561</v>
      </c>
      <c r="B684" s="660" t="s">
        <v>562</v>
      </c>
      <c r="C684" s="661" t="s">
        <v>581</v>
      </c>
      <c r="D684" s="662" t="s">
        <v>2868</v>
      </c>
      <c r="E684" s="661" t="s">
        <v>4995</v>
      </c>
      <c r="F684" s="662" t="s">
        <v>4996</v>
      </c>
      <c r="G684" s="661" t="s">
        <v>4385</v>
      </c>
      <c r="H684" s="661" t="s">
        <v>4386</v>
      </c>
      <c r="I684" s="663">
        <v>68977</v>
      </c>
      <c r="J684" s="663">
        <v>1</v>
      </c>
      <c r="K684" s="664">
        <v>68977</v>
      </c>
    </row>
    <row r="685" spans="1:11" ht="14.4" customHeight="1" x14ac:dyDescent="0.3">
      <c r="A685" s="659" t="s">
        <v>561</v>
      </c>
      <c r="B685" s="660" t="s">
        <v>562</v>
      </c>
      <c r="C685" s="661" t="s">
        <v>581</v>
      </c>
      <c r="D685" s="662" t="s">
        <v>2868</v>
      </c>
      <c r="E685" s="661" t="s">
        <v>4995</v>
      </c>
      <c r="F685" s="662" t="s">
        <v>4996</v>
      </c>
      <c r="G685" s="661" t="s">
        <v>4387</v>
      </c>
      <c r="H685" s="661" t="s">
        <v>4388</v>
      </c>
      <c r="I685" s="663">
        <v>16900</v>
      </c>
      <c r="J685" s="663">
        <v>3</v>
      </c>
      <c r="K685" s="664">
        <v>50700</v>
      </c>
    </row>
    <row r="686" spans="1:11" ht="14.4" customHeight="1" x14ac:dyDescent="0.3">
      <c r="A686" s="659" t="s">
        <v>561</v>
      </c>
      <c r="B686" s="660" t="s">
        <v>562</v>
      </c>
      <c r="C686" s="661" t="s">
        <v>581</v>
      </c>
      <c r="D686" s="662" t="s">
        <v>2868</v>
      </c>
      <c r="E686" s="661" t="s">
        <v>4995</v>
      </c>
      <c r="F686" s="662" t="s">
        <v>4996</v>
      </c>
      <c r="G686" s="661" t="s">
        <v>4389</v>
      </c>
      <c r="H686" s="661" t="s">
        <v>4390</v>
      </c>
      <c r="I686" s="663">
        <v>2660.7169230769236</v>
      </c>
      <c r="J686" s="663">
        <v>43</v>
      </c>
      <c r="K686" s="664">
        <v>114410.84000000003</v>
      </c>
    </row>
    <row r="687" spans="1:11" ht="14.4" customHeight="1" x14ac:dyDescent="0.3">
      <c r="A687" s="659" t="s">
        <v>561</v>
      </c>
      <c r="B687" s="660" t="s">
        <v>562</v>
      </c>
      <c r="C687" s="661" t="s">
        <v>581</v>
      </c>
      <c r="D687" s="662" t="s">
        <v>2868</v>
      </c>
      <c r="E687" s="661" t="s">
        <v>4995</v>
      </c>
      <c r="F687" s="662" t="s">
        <v>4996</v>
      </c>
      <c r="G687" s="661" t="s">
        <v>4391</v>
      </c>
      <c r="H687" s="661" t="s">
        <v>4392</v>
      </c>
      <c r="I687" s="663">
        <v>3682.2</v>
      </c>
      <c r="J687" s="663">
        <v>3</v>
      </c>
      <c r="K687" s="664">
        <v>11046.59</v>
      </c>
    </row>
    <row r="688" spans="1:11" ht="14.4" customHeight="1" x14ac:dyDescent="0.3">
      <c r="A688" s="659" t="s">
        <v>561</v>
      </c>
      <c r="B688" s="660" t="s">
        <v>562</v>
      </c>
      <c r="C688" s="661" t="s">
        <v>581</v>
      </c>
      <c r="D688" s="662" t="s">
        <v>2868</v>
      </c>
      <c r="E688" s="661" t="s">
        <v>4995</v>
      </c>
      <c r="F688" s="662" t="s">
        <v>4996</v>
      </c>
      <c r="G688" s="661" t="s">
        <v>4393</v>
      </c>
      <c r="H688" s="661" t="s">
        <v>4394</v>
      </c>
      <c r="I688" s="663">
        <v>5680.62</v>
      </c>
      <c r="J688" s="663">
        <v>6</v>
      </c>
      <c r="K688" s="664">
        <v>34083.72</v>
      </c>
    </row>
    <row r="689" spans="1:11" ht="14.4" customHeight="1" x14ac:dyDescent="0.3">
      <c r="A689" s="659" t="s">
        <v>561</v>
      </c>
      <c r="B689" s="660" t="s">
        <v>562</v>
      </c>
      <c r="C689" s="661" t="s">
        <v>581</v>
      </c>
      <c r="D689" s="662" t="s">
        <v>2868</v>
      </c>
      <c r="E689" s="661" t="s">
        <v>4995</v>
      </c>
      <c r="F689" s="662" t="s">
        <v>4996</v>
      </c>
      <c r="G689" s="661" t="s">
        <v>4395</v>
      </c>
      <c r="H689" s="661" t="s">
        <v>4396</v>
      </c>
      <c r="I689" s="663">
        <v>12084</v>
      </c>
      <c r="J689" s="663">
        <v>14</v>
      </c>
      <c r="K689" s="664">
        <v>169176.03</v>
      </c>
    </row>
    <row r="690" spans="1:11" ht="14.4" customHeight="1" x14ac:dyDescent="0.3">
      <c r="A690" s="659" t="s">
        <v>561</v>
      </c>
      <c r="B690" s="660" t="s">
        <v>562</v>
      </c>
      <c r="C690" s="661" t="s">
        <v>581</v>
      </c>
      <c r="D690" s="662" t="s">
        <v>2868</v>
      </c>
      <c r="E690" s="661" t="s">
        <v>4995</v>
      </c>
      <c r="F690" s="662" t="s">
        <v>4996</v>
      </c>
      <c r="G690" s="661" t="s">
        <v>4397</v>
      </c>
      <c r="H690" s="661" t="s">
        <v>4398</v>
      </c>
      <c r="I690" s="663">
        <v>5547.5999999999995</v>
      </c>
      <c r="J690" s="663">
        <v>18</v>
      </c>
      <c r="K690" s="664">
        <v>99856.799999999988</v>
      </c>
    </row>
    <row r="691" spans="1:11" ht="14.4" customHeight="1" x14ac:dyDescent="0.3">
      <c r="A691" s="659" t="s">
        <v>561</v>
      </c>
      <c r="B691" s="660" t="s">
        <v>562</v>
      </c>
      <c r="C691" s="661" t="s">
        <v>581</v>
      </c>
      <c r="D691" s="662" t="s">
        <v>2868</v>
      </c>
      <c r="E691" s="661" t="s">
        <v>4995</v>
      </c>
      <c r="F691" s="662" t="s">
        <v>4996</v>
      </c>
      <c r="G691" s="661" t="s">
        <v>4399</v>
      </c>
      <c r="H691" s="661" t="s">
        <v>4400</v>
      </c>
      <c r="I691" s="663">
        <v>474.23999999999995</v>
      </c>
      <c r="J691" s="663">
        <v>32</v>
      </c>
      <c r="K691" s="664">
        <v>15175.59</v>
      </c>
    </row>
    <row r="692" spans="1:11" ht="14.4" customHeight="1" x14ac:dyDescent="0.3">
      <c r="A692" s="659" t="s">
        <v>561</v>
      </c>
      <c r="B692" s="660" t="s">
        <v>562</v>
      </c>
      <c r="C692" s="661" t="s">
        <v>581</v>
      </c>
      <c r="D692" s="662" t="s">
        <v>2868</v>
      </c>
      <c r="E692" s="661" t="s">
        <v>4995</v>
      </c>
      <c r="F692" s="662" t="s">
        <v>4996</v>
      </c>
      <c r="G692" s="661" t="s">
        <v>4401</v>
      </c>
      <c r="H692" s="661" t="s">
        <v>4402</v>
      </c>
      <c r="I692" s="663">
        <v>3928.34</v>
      </c>
      <c r="J692" s="663">
        <v>7</v>
      </c>
      <c r="K692" s="664">
        <v>27498.39</v>
      </c>
    </row>
    <row r="693" spans="1:11" ht="14.4" customHeight="1" x14ac:dyDescent="0.3">
      <c r="A693" s="659" t="s">
        <v>561</v>
      </c>
      <c r="B693" s="660" t="s">
        <v>562</v>
      </c>
      <c r="C693" s="661" t="s">
        <v>581</v>
      </c>
      <c r="D693" s="662" t="s">
        <v>2868</v>
      </c>
      <c r="E693" s="661" t="s">
        <v>4995</v>
      </c>
      <c r="F693" s="662" t="s">
        <v>4996</v>
      </c>
      <c r="G693" s="661" t="s">
        <v>4403</v>
      </c>
      <c r="H693" s="661" t="s">
        <v>4404</v>
      </c>
      <c r="I693" s="663">
        <v>3928.3450000000003</v>
      </c>
      <c r="J693" s="663">
        <v>2</v>
      </c>
      <c r="K693" s="664">
        <v>7856.6900000000005</v>
      </c>
    </row>
    <row r="694" spans="1:11" ht="14.4" customHeight="1" x14ac:dyDescent="0.3">
      <c r="A694" s="659" t="s">
        <v>561</v>
      </c>
      <c r="B694" s="660" t="s">
        <v>562</v>
      </c>
      <c r="C694" s="661" t="s">
        <v>581</v>
      </c>
      <c r="D694" s="662" t="s">
        <v>2868</v>
      </c>
      <c r="E694" s="661" t="s">
        <v>4995</v>
      </c>
      <c r="F694" s="662" t="s">
        <v>4996</v>
      </c>
      <c r="G694" s="661" t="s">
        <v>4405</v>
      </c>
      <c r="H694" s="661" t="s">
        <v>4406</v>
      </c>
      <c r="I694" s="663">
        <v>17135</v>
      </c>
      <c r="J694" s="663">
        <v>3</v>
      </c>
      <c r="K694" s="664">
        <v>51405</v>
      </c>
    </row>
    <row r="695" spans="1:11" ht="14.4" customHeight="1" x14ac:dyDescent="0.3">
      <c r="A695" s="659" t="s">
        <v>561</v>
      </c>
      <c r="B695" s="660" t="s">
        <v>562</v>
      </c>
      <c r="C695" s="661" t="s">
        <v>581</v>
      </c>
      <c r="D695" s="662" t="s">
        <v>2868</v>
      </c>
      <c r="E695" s="661" t="s">
        <v>4995</v>
      </c>
      <c r="F695" s="662" t="s">
        <v>4996</v>
      </c>
      <c r="G695" s="661" t="s">
        <v>4405</v>
      </c>
      <c r="H695" s="661" t="s">
        <v>4407</v>
      </c>
      <c r="I695" s="663">
        <v>17135</v>
      </c>
      <c r="J695" s="663">
        <v>1</v>
      </c>
      <c r="K695" s="664">
        <v>17135</v>
      </c>
    </row>
    <row r="696" spans="1:11" ht="14.4" customHeight="1" x14ac:dyDescent="0.3">
      <c r="A696" s="659" t="s">
        <v>561</v>
      </c>
      <c r="B696" s="660" t="s">
        <v>562</v>
      </c>
      <c r="C696" s="661" t="s">
        <v>581</v>
      </c>
      <c r="D696" s="662" t="s">
        <v>2868</v>
      </c>
      <c r="E696" s="661" t="s">
        <v>4995</v>
      </c>
      <c r="F696" s="662" t="s">
        <v>4996</v>
      </c>
      <c r="G696" s="661" t="s">
        <v>4408</v>
      </c>
      <c r="H696" s="661" t="s">
        <v>4409</v>
      </c>
      <c r="I696" s="663">
        <v>17135</v>
      </c>
      <c r="J696" s="663">
        <v>3</v>
      </c>
      <c r="K696" s="664">
        <v>51405</v>
      </c>
    </row>
    <row r="697" spans="1:11" ht="14.4" customHeight="1" x14ac:dyDescent="0.3">
      <c r="A697" s="659" t="s">
        <v>561</v>
      </c>
      <c r="B697" s="660" t="s">
        <v>562</v>
      </c>
      <c r="C697" s="661" t="s">
        <v>581</v>
      </c>
      <c r="D697" s="662" t="s">
        <v>2868</v>
      </c>
      <c r="E697" s="661" t="s">
        <v>4995</v>
      </c>
      <c r="F697" s="662" t="s">
        <v>4996</v>
      </c>
      <c r="G697" s="661" t="s">
        <v>4410</v>
      </c>
      <c r="H697" s="661" t="s">
        <v>4411</v>
      </c>
      <c r="I697" s="663">
        <v>2677.86</v>
      </c>
      <c r="J697" s="663">
        <v>8</v>
      </c>
      <c r="K697" s="664">
        <v>21422.870000000003</v>
      </c>
    </row>
    <row r="698" spans="1:11" ht="14.4" customHeight="1" x14ac:dyDescent="0.3">
      <c r="A698" s="659" t="s">
        <v>561</v>
      </c>
      <c r="B698" s="660" t="s">
        <v>562</v>
      </c>
      <c r="C698" s="661" t="s">
        <v>581</v>
      </c>
      <c r="D698" s="662" t="s">
        <v>2868</v>
      </c>
      <c r="E698" s="661" t="s">
        <v>4995</v>
      </c>
      <c r="F698" s="662" t="s">
        <v>4996</v>
      </c>
      <c r="G698" s="661" t="s">
        <v>4412</v>
      </c>
      <c r="H698" s="661" t="s">
        <v>4413</v>
      </c>
      <c r="I698" s="663">
        <v>7847.5999999999976</v>
      </c>
      <c r="J698" s="663">
        <v>105</v>
      </c>
      <c r="K698" s="664">
        <v>823997.99999999988</v>
      </c>
    </row>
    <row r="699" spans="1:11" ht="14.4" customHeight="1" x14ac:dyDescent="0.3">
      <c r="A699" s="659" t="s">
        <v>561</v>
      </c>
      <c r="B699" s="660" t="s">
        <v>562</v>
      </c>
      <c r="C699" s="661" t="s">
        <v>581</v>
      </c>
      <c r="D699" s="662" t="s">
        <v>2868</v>
      </c>
      <c r="E699" s="661" t="s">
        <v>4995</v>
      </c>
      <c r="F699" s="662" t="s">
        <v>4996</v>
      </c>
      <c r="G699" s="661" t="s">
        <v>4414</v>
      </c>
      <c r="H699" s="661" t="s">
        <v>4415</v>
      </c>
      <c r="I699" s="663">
        <v>2761.08</v>
      </c>
      <c r="J699" s="663">
        <v>8</v>
      </c>
      <c r="K699" s="664">
        <v>22088.639999999999</v>
      </c>
    </row>
    <row r="700" spans="1:11" ht="14.4" customHeight="1" x14ac:dyDescent="0.3">
      <c r="A700" s="659" t="s">
        <v>561</v>
      </c>
      <c r="B700" s="660" t="s">
        <v>562</v>
      </c>
      <c r="C700" s="661" t="s">
        <v>581</v>
      </c>
      <c r="D700" s="662" t="s">
        <v>2868</v>
      </c>
      <c r="E700" s="661" t="s">
        <v>4995</v>
      </c>
      <c r="F700" s="662" t="s">
        <v>4996</v>
      </c>
      <c r="G700" s="661" t="s">
        <v>4416</v>
      </c>
      <c r="H700" s="661" t="s">
        <v>4417</v>
      </c>
      <c r="I700" s="663">
        <v>7847.6000000000031</v>
      </c>
      <c r="J700" s="663">
        <v>41</v>
      </c>
      <c r="K700" s="664">
        <v>321751.60000000009</v>
      </c>
    </row>
    <row r="701" spans="1:11" ht="14.4" customHeight="1" x14ac:dyDescent="0.3">
      <c r="A701" s="659" t="s">
        <v>561</v>
      </c>
      <c r="B701" s="660" t="s">
        <v>562</v>
      </c>
      <c r="C701" s="661" t="s">
        <v>581</v>
      </c>
      <c r="D701" s="662" t="s">
        <v>2868</v>
      </c>
      <c r="E701" s="661" t="s">
        <v>4995</v>
      </c>
      <c r="F701" s="662" t="s">
        <v>4996</v>
      </c>
      <c r="G701" s="661" t="s">
        <v>4418</v>
      </c>
      <c r="H701" s="661" t="s">
        <v>4419</v>
      </c>
      <c r="I701" s="663">
        <v>7847.6</v>
      </c>
      <c r="J701" s="663">
        <v>2</v>
      </c>
      <c r="K701" s="664">
        <v>15695.2</v>
      </c>
    </row>
    <row r="702" spans="1:11" ht="14.4" customHeight="1" x14ac:dyDescent="0.3">
      <c r="A702" s="659" t="s">
        <v>561</v>
      </c>
      <c r="B702" s="660" t="s">
        <v>562</v>
      </c>
      <c r="C702" s="661" t="s">
        <v>581</v>
      </c>
      <c r="D702" s="662" t="s">
        <v>2868</v>
      </c>
      <c r="E702" s="661" t="s">
        <v>4995</v>
      </c>
      <c r="F702" s="662" t="s">
        <v>4996</v>
      </c>
      <c r="G702" s="661" t="s">
        <v>4420</v>
      </c>
      <c r="H702" s="661" t="s">
        <v>4421</v>
      </c>
      <c r="I702" s="663">
        <v>3682.1999999999994</v>
      </c>
      <c r="J702" s="663">
        <v>4</v>
      </c>
      <c r="K702" s="664">
        <v>14728.8</v>
      </c>
    </row>
    <row r="703" spans="1:11" ht="14.4" customHeight="1" x14ac:dyDescent="0.3">
      <c r="A703" s="659" t="s">
        <v>561</v>
      </c>
      <c r="B703" s="660" t="s">
        <v>562</v>
      </c>
      <c r="C703" s="661" t="s">
        <v>581</v>
      </c>
      <c r="D703" s="662" t="s">
        <v>2868</v>
      </c>
      <c r="E703" s="661" t="s">
        <v>4995</v>
      </c>
      <c r="F703" s="662" t="s">
        <v>4996</v>
      </c>
      <c r="G703" s="661" t="s">
        <v>4422</v>
      </c>
      <c r="H703" s="661" t="s">
        <v>4423</v>
      </c>
      <c r="I703" s="663">
        <v>16400.150000000001</v>
      </c>
      <c r="J703" s="663">
        <v>1</v>
      </c>
      <c r="K703" s="664">
        <v>16400.150000000001</v>
      </c>
    </row>
    <row r="704" spans="1:11" ht="14.4" customHeight="1" x14ac:dyDescent="0.3">
      <c r="A704" s="659" t="s">
        <v>561</v>
      </c>
      <c r="B704" s="660" t="s">
        <v>562</v>
      </c>
      <c r="C704" s="661" t="s">
        <v>581</v>
      </c>
      <c r="D704" s="662" t="s">
        <v>2868</v>
      </c>
      <c r="E704" s="661" t="s">
        <v>4995</v>
      </c>
      <c r="F704" s="662" t="s">
        <v>4996</v>
      </c>
      <c r="G704" s="661" t="s">
        <v>4424</v>
      </c>
      <c r="H704" s="661" t="s">
        <v>4425</v>
      </c>
      <c r="I704" s="663">
        <v>1580</v>
      </c>
      <c r="J704" s="663">
        <v>6</v>
      </c>
      <c r="K704" s="664">
        <v>9480</v>
      </c>
    </row>
    <row r="705" spans="1:11" ht="14.4" customHeight="1" x14ac:dyDescent="0.3">
      <c r="A705" s="659" t="s">
        <v>561</v>
      </c>
      <c r="B705" s="660" t="s">
        <v>562</v>
      </c>
      <c r="C705" s="661" t="s">
        <v>581</v>
      </c>
      <c r="D705" s="662" t="s">
        <v>2868</v>
      </c>
      <c r="E705" s="661" t="s">
        <v>4995</v>
      </c>
      <c r="F705" s="662" t="s">
        <v>4996</v>
      </c>
      <c r="G705" s="661" t="s">
        <v>4426</v>
      </c>
      <c r="H705" s="661" t="s">
        <v>4427</v>
      </c>
      <c r="I705" s="663">
        <v>11704.313333333334</v>
      </c>
      <c r="J705" s="663">
        <v>6</v>
      </c>
      <c r="K705" s="664">
        <v>70225.899999999994</v>
      </c>
    </row>
    <row r="706" spans="1:11" ht="14.4" customHeight="1" x14ac:dyDescent="0.3">
      <c r="A706" s="659" t="s">
        <v>561</v>
      </c>
      <c r="B706" s="660" t="s">
        <v>562</v>
      </c>
      <c r="C706" s="661" t="s">
        <v>581</v>
      </c>
      <c r="D706" s="662" t="s">
        <v>2868</v>
      </c>
      <c r="E706" s="661" t="s">
        <v>4995</v>
      </c>
      <c r="F706" s="662" t="s">
        <v>4996</v>
      </c>
      <c r="G706" s="661" t="s">
        <v>4428</v>
      </c>
      <c r="H706" s="661" t="s">
        <v>4429</v>
      </c>
      <c r="I706" s="663">
        <v>4928.3225000000002</v>
      </c>
      <c r="J706" s="663">
        <v>8</v>
      </c>
      <c r="K706" s="664">
        <v>39426.58</v>
      </c>
    </row>
    <row r="707" spans="1:11" ht="14.4" customHeight="1" x14ac:dyDescent="0.3">
      <c r="A707" s="659" t="s">
        <v>561</v>
      </c>
      <c r="B707" s="660" t="s">
        <v>562</v>
      </c>
      <c r="C707" s="661" t="s">
        <v>581</v>
      </c>
      <c r="D707" s="662" t="s">
        <v>2868</v>
      </c>
      <c r="E707" s="661" t="s">
        <v>4995</v>
      </c>
      <c r="F707" s="662" t="s">
        <v>4996</v>
      </c>
      <c r="G707" s="661" t="s">
        <v>4430</v>
      </c>
      <c r="H707" s="661" t="s">
        <v>4431</v>
      </c>
      <c r="I707" s="663">
        <v>7952.6400000000012</v>
      </c>
      <c r="J707" s="663">
        <v>5</v>
      </c>
      <c r="K707" s="664">
        <v>39763.200000000004</v>
      </c>
    </row>
    <row r="708" spans="1:11" ht="14.4" customHeight="1" x14ac:dyDescent="0.3">
      <c r="A708" s="659" t="s">
        <v>561</v>
      </c>
      <c r="B708" s="660" t="s">
        <v>562</v>
      </c>
      <c r="C708" s="661" t="s">
        <v>581</v>
      </c>
      <c r="D708" s="662" t="s">
        <v>2868</v>
      </c>
      <c r="E708" s="661" t="s">
        <v>4995</v>
      </c>
      <c r="F708" s="662" t="s">
        <v>4996</v>
      </c>
      <c r="G708" s="661" t="s">
        <v>4432</v>
      </c>
      <c r="H708" s="661" t="s">
        <v>4433</v>
      </c>
      <c r="I708" s="663">
        <v>4402.6899999999996</v>
      </c>
      <c r="J708" s="663">
        <v>2</v>
      </c>
      <c r="K708" s="664">
        <v>8805.3700000000008</v>
      </c>
    </row>
    <row r="709" spans="1:11" ht="14.4" customHeight="1" x14ac:dyDescent="0.3">
      <c r="A709" s="659" t="s">
        <v>561</v>
      </c>
      <c r="B709" s="660" t="s">
        <v>562</v>
      </c>
      <c r="C709" s="661" t="s">
        <v>581</v>
      </c>
      <c r="D709" s="662" t="s">
        <v>2868</v>
      </c>
      <c r="E709" s="661" t="s">
        <v>4995</v>
      </c>
      <c r="F709" s="662" t="s">
        <v>4996</v>
      </c>
      <c r="G709" s="661" t="s">
        <v>4434</v>
      </c>
      <c r="H709" s="661" t="s">
        <v>4435</v>
      </c>
      <c r="I709" s="663">
        <v>4163</v>
      </c>
      <c r="J709" s="663">
        <v>1</v>
      </c>
      <c r="K709" s="664">
        <v>4163</v>
      </c>
    </row>
    <row r="710" spans="1:11" ht="14.4" customHeight="1" x14ac:dyDescent="0.3">
      <c r="A710" s="659" t="s">
        <v>561</v>
      </c>
      <c r="B710" s="660" t="s">
        <v>562</v>
      </c>
      <c r="C710" s="661" t="s">
        <v>581</v>
      </c>
      <c r="D710" s="662" t="s">
        <v>2868</v>
      </c>
      <c r="E710" s="661" t="s">
        <v>4995</v>
      </c>
      <c r="F710" s="662" t="s">
        <v>4996</v>
      </c>
      <c r="G710" s="661" t="s">
        <v>4436</v>
      </c>
      <c r="H710" s="661" t="s">
        <v>4437</v>
      </c>
      <c r="I710" s="663">
        <v>3072.3059999999996</v>
      </c>
      <c r="J710" s="663">
        <v>7</v>
      </c>
      <c r="K710" s="664">
        <v>21506.149999999998</v>
      </c>
    </row>
    <row r="711" spans="1:11" ht="14.4" customHeight="1" x14ac:dyDescent="0.3">
      <c r="A711" s="659" t="s">
        <v>561</v>
      </c>
      <c r="B711" s="660" t="s">
        <v>562</v>
      </c>
      <c r="C711" s="661" t="s">
        <v>581</v>
      </c>
      <c r="D711" s="662" t="s">
        <v>2868</v>
      </c>
      <c r="E711" s="661" t="s">
        <v>4995</v>
      </c>
      <c r="F711" s="662" t="s">
        <v>4996</v>
      </c>
      <c r="G711" s="661" t="s">
        <v>4438</v>
      </c>
      <c r="H711" s="661" t="s">
        <v>4439</v>
      </c>
      <c r="I711" s="663">
        <v>37050</v>
      </c>
      <c r="J711" s="663">
        <v>6</v>
      </c>
      <c r="K711" s="664">
        <v>222300</v>
      </c>
    </row>
    <row r="712" spans="1:11" ht="14.4" customHeight="1" x14ac:dyDescent="0.3">
      <c r="A712" s="659" t="s">
        <v>561</v>
      </c>
      <c r="B712" s="660" t="s">
        <v>562</v>
      </c>
      <c r="C712" s="661" t="s">
        <v>581</v>
      </c>
      <c r="D712" s="662" t="s">
        <v>2868</v>
      </c>
      <c r="E712" s="661" t="s">
        <v>4995</v>
      </c>
      <c r="F712" s="662" t="s">
        <v>4996</v>
      </c>
      <c r="G712" s="661" t="s">
        <v>4440</v>
      </c>
      <c r="H712" s="661" t="s">
        <v>4441</v>
      </c>
      <c r="I712" s="663">
        <v>8212.2760000000017</v>
      </c>
      <c r="J712" s="663">
        <v>5</v>
      </c>
      <c r="K712" s="664">
        <v>41061.380000000005</v>
      </c>
    </row>
    <row r="713" spans="1:11" ht="14.4" customHeight="1" x14ac:dyDescent="0.3">
      <c r="A713" s="659" t="s">
        <v>561</v>
      </c>
      <c r="B713" s="660" t="s">
        <v>562</v>
      </c>
      <c r="C713" s="661" t="s">
        <v>581</v>
      </c>
      <c r="D713" s="662" t="s">
        <v>2868</v>
      </c>
      <c r="E713" s="661" t="s">
        <v>4995</v>
      </c>
      <c r="F713" s="662" t="s">
        <v>4996</v>
      </c>
      <c r="G713" s="661" t="s">
        <v>4442</v>
      </c>
      <c r="H713" s="661" t="s">
        <v>4443</v>
      </c>
      <c r="I713" s="663">
        <v>68977</v>
      </c>
      <c r="J713" s="663">
        <v>1</v>
      </c>
      <c r="K713" s="664">
        <v>68977</v>
      </c>
    </row>
    <row r="714" spans="1:11" ht="14.4" customHeight="1" x14ac:dyDescent="0.3">
      <c r="A714" s="659" t="s">
        <v>561</v>
      </c>
      <c r="B714" s="660" t="s">
        <v>562</v>
      </c>
      <c r="C714" s="661" t="s">
        <v>581</v>
      </c>
      <c r="D714" s="662" t="s">
        <v>2868</v>
      </c>
      <c r="E714" s="661" t="s">
        <v>4995</v>
      </c>
      <c r="F714" s="662" t="s">
        <v>4996</v>
      </c>
      <c r="G714" s="661" t="s">
        <v>4444</v>
      </c>
      <c r="H714" s="661" t="s">
        <v>4445</v>
      </c>
      <c r="I714" s="663">
        <v>1580</v>
      </c>
      <c r="J714" s="663">
        <v>4</v>
      </c>
      <c r="K714" s="664">
        <v>6319.99</v>
      </c>
    </row>
    <row r="715" spans="1:11" ht="14.4" customHeight="1" x14ac:dyDescent="0.3">
      <c r="A715" s="659" t="s">
        <v>561</v>
      </c>
      <c r="B715" s="660" t="s">
        <v>562</v>
      </c>
      <c r="C715" s="661" t="s">
        <v>581</v>
      </c>
      <c r="D715" s="662" t="s">
        <v>2868</v>
      </c>
      <c r="E715" s="661" t="s">
        <v>4995</v>
      </c>
      <c r="F715" s="662" t="s">
        <v>4996</v>
      </c>
      <c r="G715" s="661" t="s">
        <v>4446</v>
      </c>
      <c r="H715" s="661" t="s">
        <v>4447</v>
      </c>
      <c r="I715" s="663">
        <v>59890.16</v>
      </c>
      <c r="J715" s="663">
        <v>1</v>
      </c>
      <c r="K715" s="664">
        <v>59890.16</v>
      </c>
    </row>
    <row r="716" spans="1:11" ht="14.4" customHeight="1" x14ac:dyDescent="0.3">
      <c r="A716" s="659" t="s">
        <v>561</v>
      </c>
      <c r="B716" s="660" t="s">
        <v>562</v>
      </c>
      <c r="C716" s="661" t="s">
        <v>581</v>
      </c>
      <c r="D716" s="662" t="s">
        <v>2868</v>
      </c>
      <c r="E716" s="661" t="s">
        <v>4995</v>
      </c>
      <c r="F716" s="662" t="s">
        <v>4996</v>
      </c>
      <c r="G716" s="661" t="s">
        <v>4448</v>
      </c>
      <c r="H716" s="661" t="s">
        <v>4449</v>
      </c>
      <c r="I716" s="663">
        <v>4320.8649999999998</v>
      </c>
      <c r="J716" s="663">
        <v>3</v>
      </c>
      <c r="K716" s="664">
        <v>12962.509999999998</v>
      </c>
    </row>
    <row r="717" spans="1:11" ht="14.4" customHeight="1" x14ac:dyDescent="0.3">
      <c r="A717" s="659" t="s">
        <v>561</v>
      </c>
      <c r="B717" s="660" t="s">
        <v>562</v>
      </c>
      <c r="C717" s="661" t="s">
        <v>581</v>
      </c>
      <c r="D717" s="662" t="s">
        <v>2868</v>
      </c>
      <c r="E717" s="661" t="s">
        <v>4995</v>
      </c>
      <c r="F717" s="662" t="s">
        <v>4996</v>
      </c>
      <c r="G717" s="661" t="s">
        <v>4450</v>
      </c>
      <c r="H717" s="661" t="s">
        <v>4451</v>
      </c>
      <c r="I717" s="663">
        <v>4320.75</v>
      </c>
      <c r="J717" s="663">
        <v>14</v>
      </c>
      <c r="K717" s="664">
        <v>60491.3</v>
      </c>
    </row>
    <row r="718" spans="1:11" ht="14.4" customHeight="1" x14ac:dyDescent="0.3">
      <c r="A718" s="659" t="s">
        <v>561</v>
      </c>
      <c r="B718" s="660" t="s">
        <v>562</v>
      </c>
      <c r="C718" s="661" t="s">
        <v>581</v>
      </c>
      <c r="D718" s="662" t="s">
        <v>2868</v>
      </c>
      <c r="E718" s="661" t="s">
        <v>4995</v>
      </c>
      <c r="F718" s="662" t="s">
        <v>4996</v>
      </c>
      <c r="G718" s="661" t="s">
        <v>4452</v>
      </c>
      <c r="H718" s="661" t="s">
        <v>4453</v>
      </c>
      <c r="I718" s="663">
        <v>1760.16</v>
      </c>
      <c r="J718" s="663">
        <v>1</v>
      </c>
      <c r="K718" s="664">
        <v>1760.16</v>
      </c>
    </row>
    <row r="719" spans="1:11" ht="14.4" customHeight="1" x14ac:dyDescent="0.3">
      <c r="A719" s="659" t="s">
        <v>561</v>
      </c>
      <c r="B719" s="660" t="s">
        <v>562</v>
      </c>
      <c r="C719" s="661" t="s">
        <v>581</v>
      </c>
      <c r="D719" s="662" t="s">
        <v>2868</v>
      </c>
      <c r="E719" s="661" t="s">
        <v>4995</v>
      </c>
      <c r="F719" s="662" t="s">
        <v>4996</v>
      </c>
      <c r="G719" s="661" t="s">
        <v>4454</v>
      </c>
      <c r="H719" s="661" t="s">
        <v>4455</v>
      </c>
      <c r="I719" s="663">
        <v>4320.8724999999995</v>
      </c>
      <c r="J719" s="663">
        <v>4</v>
      </c>
      <c r="K719" s="664">
        <v>17283.489999999998</v>
      </c>
    </row>
    <row r="720" spans="1:11" ht="14.4" customHeight="1" x14ac:dyDescent="0.3">
      <c r="A720" s="659" t="s">
        <v>561</v>
      </c>
      <c r="B720" s="660" t="s">
        <v>562</v>
      </c>
      <c r="C720" s="661" t="s">
        <v>581</v>
      </c>
      <c r="D720" s="662" t="s">
        <v>2868</v>
      </c>
      <c r="E720" s="661" t="s">
        <v>4995</v>
      </c>
      <c r="F720" s="662" t="s">
        <v>4996</v>
      </c>
      <c r="G720" s="661" t="s">
        <v>4456</v>
      </c>
      <c r="H720" s="661" t="s">
        <v>4457</v>
      </c>
      <c r="I720" s="663">
        <v>68977</v>
      </c>
      <c r="J720" s="663">
        <v>1</v>
      </c>
      <c r="K720" s="664">
        <v>68977</v>
      </c>
    </row>
    <row r="721" spans="1:11" ht="14.4" customHeight="1" x14ac:dyDescent="0.3">
      <c r="A721" s="659" t="s">
        <v>561</v>
      </c>
      <c r="B721" s="660" t="s">
        <v>562</v>
      </c>
      <c r="C721" s="661" t="s">
        <v>581</v>
      </c>
      <c r="D721" s="662" t="s">
        <v>2868</v>
      </c>
      <c r="E721" s="661" t="s">
        <v>4995</v>
      </c>
      <c r="F721" s="662" t="s">
        <v>4996</v>
      </c>
      <c r="G721" s="661" t="s">
        <v>4458</v>
      </c>
      <c r="H721" s="661" t="s">
        <v>4459</v>
      </c>
      <c r="I721" s="663">
        <v>1760.16</v>
      </c>
      <c r="J721" s="663">
        <v>1</v>
      </c>
      <c r="K721" s="664">
        <v>1760.16</v>
      </c>
    </row>
    <row r="722" spans="1:11" ht="14.4" customHeight="1" x14ac:dyDescent="0.3">
      <c r="A722" s="659" t="s">
        <v>561</v>
      </c>
      <c r="B722" s="660" t="s">
        <v>562</v>
      </c>
      <c r="C722" s="661" t="s">
        <v>581</v>
      </c>
      <c r="D722" s="662" t="s">
        <v>2868</v>
      </c>
      <c r="E722" s="661" t="s">
        <v>4995</v>
      </c>
      <c r="F722" s="662" t="s">
        <v>4996</v>
      </c>
      <c r="G722" s="661" t="s">
        <v>4460</v>
      </c>
      <c r="H722" s="661" t="s">
        <v>4461</v>
      </c>
      <c r="I722" s="663">
        <v>544.49</v>
      </c>
      <c r="J722" s="663">
        <v>7</v>
      </c>
      <c r="K722" s="664">
        <v>3811.4299999999994</v>
      </c>
    </row>
    <row r="723" spans="1:11" ht="14.4" customHeight="1" x14ac:dyDescent="0.3">
      <c r="A723" s="659" t="s">
        <v>561</v>
      </c>
      <c r="B723" s="660" t="s">
        <v>562</v>
      </c>
      <c r="C723" s="661" t="s">
        <v>581</v>
      </c>
      <c r="D723" s="662" t="s">
        <v>2868</v>
      </c>
      <c r="E723" s="661" t="s">
        <v>4995</v>
      </c>
      <c r="F723" s="662" t="s">
        <v>4996</v>
      </c>
      <c r="G723" s="661" t="s">
        <v>4462</v>
      </c>
      <c r="H723" s="661" t="s">
        <v>4463</v>
      </c>
      <c r="I723" s="663">
        <v>68977</v>
      </c>
      <c r="J723" s="663">
        <v>2</v>
      </c>
      <c r="K723" s="664">
        <v>137954</v>
      </c>
    </row>
    <row r="724" spans="1:11" ht="14.4" customHeight="1" x14ac:dyDescent="0.3">
      <c r="A724" s="659" t="s">
        <v>561</v>
      </c>
      <c r="B724" s="660" t="s">
        <v>562</v>
      </c>
      <c r="C724" s="661" t="s">
        <v>581</v>
      </c>
      <c r="D724" s="662" t="s">
        <v>2868</v>
      </c>
      <c r="E724" s="661" t="s">
        <v>4995</v>
      </c>
      <c r="F724" s="662" t="s">
        <v>4996</v>
      </c>
      <c r="G724" s="661" t="s">
        <v>4464</v>
      </c>
      <c r="H724" s="661" t="s">
        <v>4465</v>
      </c>
      <c r="I724" s="663">
        <v>4320.7674999999999</v>
      </c>
      <c r="J724" s="663">
        <v>11</v>
      </c>
      <c r="K724" s="664">
        <v>47528.24</v>
      </c>
    </row>
    <row r="725" spans="1:11" ht="14.4" customHeight="1" x14ac:dyDescent="0.3">
      <c r="A725" s="659" t="s">
        <v>561</v>
      </c>
      <c r="B725" s="660" t="s">
        <v>562</v>
      </c>
      <c r="C725" s="661" t="s">
        <v>581</v>
      </c>
      <c r="D725" s="662" t="s">
        <v>2868</v>
      </c>
      <c r="E725" s="661" t="s">
        <v>4995</v>
      </c>
      <c r="F725" s="662" t="s">
        <v>4996</v>
      </c>
      <c r="G725" s="661" t="s">
        <v>4466</v>
      </c>
      <c r="H725" s="661" t="s">
        <v>4467</v>
      </c>
      <c r="I725" s="663">
        <v>19585.200000000004</v>
      </c>
      <c r="J725" s="663">
        <v>12</v>
      </c>
      <c r="K725" s="664">
        <v>235022.40000000005</v>
      </c>
    </row>
    <row r="726" spans="1:11" ht="14.4" customHeight="1" x14ac:dyDescent="0.3">
      <c r="A726" s="659" t="s">
        <v>561</v>
      </c>
      <c r="B726" s="660" t="s">
        <v>562</v>
      </c>
      <c r="C726" s="661" t="s">
        <v>581</v>
      </c>
      <c r="D726" s="662" t="s">
        <v>2868</v>
      </c>
      <c r="E726" s="661" t="s">
        <v>4995</v>
      </c>
      <c r="F726" s="662" t="s">
        <v>4996</v>
      </c>
      <c r="G726" s="661" t="s">
        <v>4468</v>
      </c>
      <c r="H726" s="661" t="s">
        <v>4469</v>
      </c>
      <c r="I726" s="663">
        <v>5648.19</v>
      </c>
      <c r="J726" s="663">
        <v>2</v>
      </c>
      <c r="K726" s="664">
        <v>11296.38</v>
      </c>
    </row>
    <row r="727" spans="1:11" ht="14.4" customHeight="1" x14ac:dyDescent="0.3">
      <c r="A727" s="659" t="s">
        <v>561</v>
      </c>
      <c r="B727" s="660" t="s">
        <v>562</v>
      </c>
      <c r="C727" s="661" t="s">
        <v>581</v>
      </c>
      <c r="D727" s="662" t="s">
        <v>2868</v>
      </c>
      <c r="E727" s="661" t="s">
        <v>4995</v>
      </c>
      <c r="F727" s="662" t="s">
        <v>4996</v>
      </c>
      <c r="G727" s="661" t="s">
        <v>4470</v>
      </c>
      <c r="H727" s="661" t="s">
        <v>4471</v>
      </c>
      <c r="I727" s="663">
        <v>19585.200000000004</v>
      </c>
      <c r="J727" s="663">
        <v>11</v>
      </c>
      <c r="K727" s="664">
        <v>215437.20000000004</v>
      </c>
    </row>
    <row r="728" spans="1:11" ht="14.4" customHeight="1" x14ac:dyDescent="0.3">
      <c r="A728" s="659" t="s">
        <v>561</v>
      </c>
      <c r="B728" s="660" t="s">
        <v>562</v>
      </c>
      <c r="C728" s="661" t="s">
        <v>581</v>
      </c>
      <c r="D728" s="662" t="s">
        <v>2868</v>
      </c>
      <c r="E728" s="661" t="s">
        <v>4995</v>
      </c>
      <c r="F728" s="662" t="s">
        <v>4996</v>
      </c>
      <c r="G728" s="661" t="s">
        <v>4472</v>
      </c>
      <c r="H728" s="661" t="s">
        <v>4473</v>
      </c>
      <c r="I728" s="663">
        <v>68977</v>
      </c>
      <c r="J728" s="663">
        <v>1</v>
      </c>
      <c r="K728" s="664">
        <v>68977</v>
      </c>
    </row>
    <row r="729" spans="1:11" ht="14.4" customHeight="1" x14ac:dyDescent="0.3">
      <c r="A729" s="659" t="s">
        <v>561</v>
      </c>
      <c r="B729" s="660" t="s">
        <v>562</v>
      </c>
      <c r="C729" s="661" t="s">
        <v>581</v>
      </c>
      <c r="D729" s="662" t="s">
        <v>2868</v>
      </c>
      <c r="E729" s="661" t="s">
        <v>4995</v>
      </c>
      <c r="F729" s="662" t="s">
        <v>4996</v>
      </c>
      <c r="G729" s="661" t="s">
        <v>4474</v>
      </c>
      <c r="H729" s="661" t="s">
        <v>4475</v>
      </c>
      <c r="I729" s="663">
        <v>59890.85</v>
      </c>
      <c r="J729" s="663">
        <v>1</v>
      </c>
      <c r="K729" s="664">
        <v>59890.85</v>
      </c>
    </row>
    <row r="730" spans="1:11" ht="14.4" customHeight="1" x14ac:dyDescent="0.3">
      <c r="A730" s="659" t="s">
        <v>561</v>
      </c>
      <c r="B730" s="660" t="s">
        <v>562</v>
      </c>
      <c r="C730" s="661" t="s">
        <v>581</v>
      </c>
      <c r="D730" s="662" t="s">
        <v>2868</v>
      </c>
      <c r="E730" s="661" t="s">
        <v>4995</v>
      </c>
      <c r="F730" s="662" t="s">
        <v>4996</v>
      </c>
      <c r="G730" s="661" t="s">
        <v>4476</v>
      </c>
      <c r="H730" s="661" t="s">
        <v>4477</v>
      </c>
      <c r="I730" s="663">
        <v>5680.6200000000008</v>
      </c>
      <c r="J730" s="663">
        <v>10</v>
      </c>
      <c r="K730" s="664">
        <v>56806.200000000012</v>
      </c>
    </row>
    <row r="731" spans="1:11" ht="14.4" customHeight="1" x14ac:dyDescent="0.3">
      <c r="A731" s="659" t="s">
        <v>561</v>
      </c>
      <c r="B731" s="660" t="s">
        <v>562</v>
      </c>
      <c r="C731" s="661" t="s">
        <v>581</v>
      </c>
      <c r="D731" s="662" t="s">
        <v>2868</v>
      </c>
      <c r="E731" s="661" t="s">
        <v>4995</v>
      </c>
      <c r="F731" s="662" t="s">
        <v>4996</v>
      </c>
      <c r="G731" s="661" t="s">
        <v>4478</v>
      </c>
      <c r="H731" s="661" t="s">
        <v>4479</v>
      </c>
      <c r="I731" s="663">
        <v>11670.17</v>
      </c>
      <c r="J731" s="663">
        <v>2</v>
      </c>
      <c r="K731" s="664">
        <v>23340.35</v>
      </c>
    </row>
    <row r="732" spans="1:11" ht="14.4" customHeight="1" x14ac:dyDescent="0.3">
      <c r="A732" s="659" t="s">
        <v>561</v>
      </c>
      <c r="B732" s="660" t="s">
        <v>562</v>
      </c>
      <c r="C732" s="661" t="s">
        <v>581</v>
      </c>
      <c r="D732" s="662" t="s">
        <v>2868</v>
      </c>
      <c r="E732" s="661" t="s">
        <v>4995</v>
      </c>
      <c r="F732" s="662" t="s">
        <v>4996</v>
      </c>
      <c r="G732" s="661" t="s">
        <v>4480</v>
      </c>
      <c r="H732" s="661" t="s">
        <v>4481</v>
      </c>
      <c r="I732" s="663">
        <v>68977</v>
      </c>
      <c r="J732" s="663">
        <v>2</v>
      </c>
      <c r="K732" s="664">
        <v>137954</v>
      </c>
    </row>
    <row r="733" spans="1:11" ht="14.4" customHeight="1" x14ac:dyDescent="0.3">
      <c r="A733" s="659" t="s">
        <v>561</v>
      </c>
      <c r="B733" s="660" t="s">
        <v>562</v>
      </c>
      <c r="C733" s="661" t="s">
        <v>581</v>
      </c>
      <c r="D733" s="662" t="s">
        <v>2868</v>
      </c>
      <c r="E733" s="661" t="s">
        <v>4995</v>
      </c>
      <c r="F733" s="662" t="s">
        <v>4996</v>
      </c>
      <c r="G733" s="661" t="s">
        <v>4482</v>
      </c>
      <c r="H733" s="661" t="s">
        <v>4483</v>
      </c>
      <c r="I733" s="663">
        <v>1580</v>
      </c>
      <c r="J733" s="663">
        <v>4</v>
      </c>
      <c r="K733" s="664">
        <v>6319.99</v>
      </c>
    </row>
    <row r="734" spans="1:11" ht="14.4" customHeight="1" x14ac:dyDescent="0.3">
      <c r="A734" s="659" t="s">
        <v>561</v>
      </c>
      <c r="B734" s="660" t="s">
        <v>562</v>
      </c>
      <c r="C734" s="661" t="s">
        <v>581</v>
      </c>
      <c r="D734" s="662" t="s">
        <v>2868</v>
      </c>
      <c r="E734" s="661" t="s">
        <v>4995</v>
      </c>
      <c r="F734" s="662" t="s">
        <v>4996</v>
      </c>
      <c r="G734" s="661" t="s">
        <v>4484</v>
      </c>
      <c r="H734" s="661" t="s">
        <v>4485</v>
      </c>
      <c r="I734" s="663">
        <v>17135</v>
      </c>
      <c r="J734" s="663">
        <v>6</v>
      </c>
      <c r="K734" s="664">
        <v>102810</v>
      </c>
    </row>
    <row r="735" spans="1:11" ht="14.4" customHeight="1" x14ac:dyDescent="0.3">
      <c r="A735" s="659" t="s">
        <v>561</v>
      </c>
      <c r="B735" s="660" t="s">
        <v>562</v>
      </c>
      <c r="C735" s="661" t="s">
        <v>581</v>
      </c>
      <c r="D735" s="662" t="s">
        <v>2868</v>
      </c>
      <c r="E735" s="661" t="s">
        <v>4995</v>
      </c>
      <c r="F735" s="662" t="s">
        <v>4996</v>
      </c>
      <c r="G735" s="661" t="s">
        <v>4486</v>
      </c>
      <c r="H735" s="661" t="s">
        <v>4487</v>
      </c>
      <c r="I735" s="663">
        <v>59890.85</v>
      </c>
      <c r="J735" s="663">
        <v>1</v>
      </c>
      <c r="K735" s="664">
        <v>59890.85</v>
      </c>
    </row>
    <row r="736" spans="1:11" ht="14.4" customHeight="1" x14ac:dyDescent="0.3">
      <c r="A736" s="659" t="s">
        <v>561</v>
      </c>
      <c r="B736" s="660" t="s">
        <v>562</v>
      </c>
      <c r="C736" s="661" t="s">
        <v>581</v>
      </c>
      <c r="D736" s="662" t="s">
        <v>2868</v>
      </c>
      <c r="E736" s="661" t="s">
        <v>4995</v>
      </c>
      <c r="F736" s="662" t="s">
        <v>4996</v>
      </c>
      <c r="G736" s="661" t="s">
        <v>4488</v>
      </c>
      <c r="H736" s="661" t="s">
        <v>4489</v>
      </c>
      <c r="I736" s="663">
        <v>16900</v>
      </c>
      <c r="J736" s="663">
        <v>2</v>
      </c>
      <c r="K736" s="664">
        <v>33800</v>
      </c>
    </row>
    <row r="737" spans="1:11" ht="14.4" customHeight="1" x14ac:dyDescent="0.3">
      <c r="A737" s="659" t="s">
        <v>561</v>
      </c>
      <c r="B737" s="660" t="s">
        <v>562</v>
      </c>
      <c r="C737" s="661" t="s">
        <v>581</v>
      </c>
      <c r="D737" s="662" t="s">
        <v>2868</v>
      </c>
      <c r="E737" s="661" t="s">
        <v>4995</v>
      </c>
      <c r="F737" s="662" t="s">
        <v>4996</v>
      </c>
      <c r="G737" s="661" t="s">
        <v>4490</v>
      </c>
      <c r="H737" s="661" t="s">
        <v>4491</v>
      </c>
      <c r="I737" s="663">
        <v>29880.54</v>
      </c>
      <c r="J737" s="663">
        <v>1</v>
      </c>
      <c r="K737" s="664">
        <v>29880.54</v>
      </c>
    </row>
    <row r="738" spans="1:11" ht="14.4" customHeight="1" x14ac:dyDescent="0.3">
      <c r="A738" s="659" t="s">
        <v>561</v>
      </c>
      <c r="B738" s="660" t="s">
        <v>562</v>
      </c>
      <c r="C738" s="661" t="s">
        <v>581</v>
      </c>
      <c r="D738" s="662" t="s">
        <v>2868</v>
      </c>
      <c r="E738" s="661" t="s">
        <v>4995</v>
      </c>
      <c r="F738" s="662" t="s">
        <v>4996</v>
      </c>
      <c r="G738" s="661" t="s">
        <v>4492</v>
      </c>
      <c r="H738" s="661" t="s">
        <v>4493</v>
      </c>
      <c r="I738" s="663">
        <v>4320.55</v>
      </c>
      <c r="J738" s="663">
        <v>2</v>
      </c>
      <c r="K738" s="664">
        <v>8641.1</v>
      </c>
    </row>
    <row r="739" spans="1:11" ht="14.4" customHeight="1" x14ac:dyDescent="0.3">
      <c r="A739" s="659" t="s">
        <v>561</v>
      </c>
      <c r="B739" s="660" t="s">
        <v>562</v>
      </c>
      <c r="C739" s="661" t="s">
        <v>581</v>
      </c>
      <c r="D739" s="662" t="s">
        <v>2868</v>
      </c>
      <c r="E739" s="661" t="s">
        <v>4995</v>
      </c>
      <c r="F739" s="662" t="s">
        <v>4996</v>
      </c>
      <c r="G739" s="661" t="s">
        <v>4494</v>
      </c>
      <c r="H739" s="661" t="s">
        <v>4495</v>
      </c>
      <c r="I739" s="663">
        <v>16900</v>
      </c>
      <c r="J739" s="663">
        <v>3</v>
      </c>
      <c r="K739" s="664">
        <v>50700</v>
      </c>
    </row>
    <row r="740" spans="1:11" ht="14.4" customHeight="1" x14ac:dyDescent="0.3">
      <c r="A740" s="659" t="s">
        <v>561</v>
      </c>
      <c r="B740" s="660" t="s">
        <v>562</v>
      </c>
      <c r="C740" s="661" t="s">
        <v>581</v>
      </c>
      <c r="D740" s="662" t="s">
        <v>2868</v>
      </c>
      <c r="E740" s="661" t="s">
        <v>4995</v>
      </c>
      <c r="F740" s="662" t="s">
        <v>4996</v>
      </c>
      <c r="G740" s="661" t="s">
        <v>4496</v>
      </c>
      <c r="H740" s="661" t="s">
        <v>4497</v>
      </c>
      <c r="I740" s="663">
        <v>474.24</v>
      </c>
      <c r="J740" s="663">
        <v>32</v>
      </c>
      <c r="K740" s="664">
        <v>15175.59</v>
      </c>
    </row>
    <row r="741" spans="1:11" ht="14.4" customHeight="1" x14ac:dyDescent="0.3">
      <c r="A741" s="659" t="s">
        <v>561</v>
      </c>
      <c r="B741" s="660" t="s">
        <v>562</v>
      </c>
      <c r="C741" s="661" t="s">
        <v>581</v>
      </c>
      <c r="D741" s="662" t="s">
        <v>2868</v>
      </c>
      <c r="E741" s="661" t="s">
        <v>4995</v>
      </c>
      <c r="F741" s="662" t="s">
        <v>4996</v>
      </c>
      <c r="G741" s="661" t="s">
        <v>4498</v>
      </c>
      <c r="H741" s="661" t="s">
        <v>4499</v>
      </c>
      <c r="I741" s="663">
        <v>5547.5999999999995</v>
      </c>
      <c r="J741" s="663">
        <v>11</v>
      </c>
      <c r="K741" s="664">
        <v>61023.600000000006</v>
      </c>
    </row>
    <row r="742" spans="1:11" ht="14.4" customHeight="1" x14ac:dyDescent="0.3">
      <c r="A742" s="659" t="s">
        <v>561</v>
      </c>
      <c r="B742" s="660" t="s">
        <v>562</v>
      </c>
      <c r="C742" s="661" t="s">
        <v>581</v>
      </c>
      <c r="D742" s="662" t="s">
        <v>2868</v>
      </c>
      <c r="E742" s="661" t="s">
        <v>4995</v>
      </c>
      <c r="F742" s="662" t="s">
        <v>4996</v>
      </c>
      <c r="G742" s="661" t="s">
        <v>4500</v>
      </c>
      <c r="H742" s="661" t="s">
        <v>4501</v>
      </c>
      <c r="I742" s="663">
        <v>22006.400000000001</v>
      </c>
      <c r="J742" s="663">
        <v>2</v>
      </c>
      <c r="K742" s="664">
        <v>44012.800000000003</v>
      </c>
    </row>
    <row r="743" spans="1:11" ht="14.4" customHeight="1" x14ac:dyDescent="0.3">
      <c r="A743" s="659" t="s">
        <v>561</v>
      </c>
      <c r="B743" s="660" t="s">
        <v>562</v>
      </c>
      <c r="C743" s="661" t="s">
        <v>581</v>
      </c>
      <c r="D743" s="662" t="s">
        <v>2868</v>
      </c>
      <c r="E743" s="661" t="s">
        <v>4995</v>
      </c>
      <c r="F743" s="662" t="s">
        <v>4996</v>
      </c>
      <c r="G743" s="661" t="s">
        <v>4500</v>
      </c>
      <c r="H743" s="661" t="s">
        <v>4502</v>
      </c>
      <c r="I743" s="663">
        <v>22006.400000000001</v>
      </c>
      <c r="J743" s="663">
        <v>1</v>
      </c>
      <c r="K743" s="664">
        <v>22006.400000000001</v>
      </c>
    </row>
    <row r="744" spans="1:11" ht="14.4" customHeight="1" x14ac:dyDescent="0.3">
      <c r="A744" s="659" t="s">
        <v>561</v>
      </c>
      <c r="B744" s="660" t="s">
        <v>562</v>
      </c>
      <c r="C744" s="661" t="s">
        <v>581</v>
      </c>
      <c r="D744" s="662" t="s">
        <v>2868</v>
      </c>
      <c r="E744" s="661" t="s">
        <v>4995</v>
      </c>
      <c r="F744" s="662" t="s">
        <v>4996</v>
      </c>
      <c r="G744" s="661" t="s">
        <v>4503</v>
      </c>
      <c r="H744" s="661" t="s">
        <v>4504</v>
      </c>
      <c r="I744" s="663">
        <v>10120</v>
      </c>
      <c r="J744" s="663">
        <v>2</v>
      </c>
      <c r="K744" s="664">
        <v>20240</v>
      </c>
    </row>
    <row r="745" spans="1:11" ht="14.4" customHeight="1" x14ac:dyDescent="0.3">
      <c r="A745" s="659" t="s">
        <v>561</v>
      </c>
      <c r="B745" s="660" t="s">
        <v>562</v>
      </c>
      <c r="C745" s="661" t="s">
        <v>581</v>
      </c>
      <c r="D745" s="662" t="s">
        <v>2868</v>
      </c>
      <c r="E745" s="661" t="s">
        <v>4995</v>
      </c>
      <c r="F745" s="662" t="s">
        <v>4996</v>
      </c>
      <c r="G745" s="661" t="s">
        <v>4505</v>
      </c>
      <c r="H745" s="661" t="s">
        <v>4506</v>
      </c>
      <c r="I745" s="663">
        <v>17135</v>
      </c>
      <c r="J745" s="663">
        <v>1</v>
      </c>
      <c r="K745" s="664">
        <v>17135</v>
      </c>
    </row>
    <row r="746" spans="1:11" ht="14.4" customHeight="1" x14ac:dyDescent="0.3">
      <c r="A746" s="659" t="s">
        <v>561</v>
      </c>
      <c r="B746" s="660" t="s">
        <v>562</v>
      </c>
      <c r="C746" s="661" t="s">
        <v>581</v>
      </c>
      <c r="D746" s="662" t="s">
        <v>2868</v>
      </c>
      <c r="E746" s="661" t="s">
        <v>4995</v>
      </c>
      <c r="F746" s="662" t="s">
        <v>4996</v>
      </c>
      <c r="G746" s="661" t="s">
        <v>4507</v>
      </c>
      <c r="H746" s="661" t="s">
        <v>4508</v>
      </c>
      <c r="I746" s="663">
        <v>9292.14</v>
      </c>
      <c r="J746" s="663">
        <v>4</v>
      </c>
      <c r="K746" s="664">
        <v>37168.559999999998</v>
      </c>
    </row>
    <row r="747" spans="1:11" ht="14.4" customHeight="1" x14ac:dyDescent="0.3">
      <c r="A747" s="659" t="s">
        <v>561</v>
      </c>
      <c r="B747" s="660" t="s">
        <v>562</v>
      </c>
      <c r="C747" s="661" t="s">
        <v>581</v>
      </c>
      <c r="D747" s="662" t="s">
        <v>2868</v>
      </c>
      <c r="E747" s="661" t="s">
        <v>4995</v>
      </c>
      <c r="F747" s="662" t="s">
        <v>4996</v>
      </c>
      <c r="G747" s="661" t="s">
        <v>4509</v>
      </c>
      <c r="H747" s="661" t="s">
        <v>4510</v>
      </c>
      <c r="I747" s="663">
        <v>213.9</v>
      </c>
      <c r="J747" s="663">
        <v>120</v>
      </c>
      <c r="K747" s="664">
        <v>25668</v>
      </c>
    </row>
    <row r="748" spans="1:11" ht="14.4" customHeight="1" x14ac:dyDescent="0.3">
      <c r="A748" s="659" t="s">
        <v>561</v>
      </c>
      <c r="B748" s="660" t="s">
        <v>562</v>
      </c>
      <c r="C748" s="661" t="s">
        <v>581</v>
      </c>
      <c r="D748" s="662" t="s">
        <v>2868</v>
      </c>
      <c r="E748" s="661" t="s">
        <v>4995</v>
      </c>
      <c r="F748" s="662" t="s">
        <v>4996</v>
      </c>
      <c r="G748" s="661" t="s">
        <v>4511</v>
      </c>
      <c r="H748" s="661" t="s">
        <v>4512</v>
      </c>
      <c r="I748" s="663">
        <v>5547.5999999999995</v>
      </c>
      <c r="J748" s="663">
        <v>14</v>
      </c>
      <c r="K748" s="664">
        <v>77666.399999999994</v>
      </c>
    </row>
    <row r="749" spans="1:11" ht="14.4" customHeight="1" x14ac:dyDescent="0.3">
      <c r="A749" s="659" t="s">
        <v>561</v>
      </c>
      <c r="B749" s="660" t="s">
        <v>562</v>
      </c>
      <c r="C749" s="661" t="s">
        <v>581</v>
      </c>
      <c r="D749" s="662" t="s">
        <v>2868</v>
      </c>
      <c r="E749" s="661" t="s">
        <v>4995</v>
      </c>
      <c r="F749" s="662" t="s">
        <v>4996</v>
      </c>
      <c r="G749" s="661" t="s">
        <v>4513</v>
      </c>
      <c r="H749" s="661" t="s">
        <v>4514</v>
      </c>
      <c r="I749" s="663">
        <v>2761.08</v>
      </c>
      <c r="J749" s="663">
        <v>2</v>
      </c>
      <c r="K749" s="664">
        <v>5522.16</v>
      </c>
    </row>
    <row r="750" spans="1:11" ht="14.4" customHeight="1" x14ac:dyDescent="0.3">
      <c r="A750" s="659" t="s">
        <v>561</v>
      </c>
      <c r="B750" s="660" t="s">
        <v>562</v>
      </c>
      <c r="C750" s="661" t="s">
        <v>581</v>
      </c>
      <c r="D750" s="662" t="s">
        <v>2868</v>
      </c>
      <c r="E750" s="661" t="s">
        <v>4995</v>
      </c>
      <c r="F750" s="662" t="s">
        <v>4996</v>
      </c>
      <c r="G750" s="661" t="s">
        <v>4515</v>
      </c>
      <c r="H750" s="661" t="s">
        <v>4516</v>
      </c>
      <c r="I750" s="663">
        <v>17135</v>
      </c>
      <c r="J750" s="663">
        <v>3</v>
      </c>
      <c r="K750" s="664">
        <v>51405</v>
      </c>
    </row>
    <row r="751" spans="1:11" ht="14.4" customHeight="1" x14ac:dyDescent="0.3">
      <c r="A751" s="659" t="s">
        <v>561</v>
      </c>
      <c r="B751" s="660" t="s">
        <v>562</v>
      </c>
      <c r="C751" s="661" t="s">
        <v>581</v>
      </c>
      <c r="D751" s="662" t="s">
        <v>2868</v>
      </c>
      <c r="E751" s="661" t="s">
        <v>4995</v>
      </c>
      <c r="F751" s="662" t="s">
        <v>4996</v>
      </c>
      <c r="G751" s="661" t="s">
        <v>4517</v>
      </c>
      <c r="H751" s="661" t="s">
        <v>4518</v>
      </c>
      <c r="I751" s="663">
        <v>8132.8</v>
      </c>
      <c r="J751" s="663">
        <v>1</v>
      </c>
      <c r="K751" s="664">
        <v>8132.8</v>
      </c>
    </row>
    <row r="752" spans="1:11" ht="14.4" customHeight="1" x14ac:dyDescent="0.3">
      <c r="A752" s="659" t="s">
        <v>561</v>
      </c>
      <c r="B752" s="660" t="s">
        <v>562</v>
      </c>
      <c r="C752" s="661" t="s">
        <v>581</v>
      </c>
      <c r="D752" s="662" t="s">
        <v>2868</v>
      </c>
      <c r="E752" s="661" t="s">
        <v>4995</v>
      </c>
      <c r="F752" s="662" t="s">
        <v>4996</v>
      </c>
      <c r="G752" s="661" t="s">
        <v>4519</v>
      </c>
      <c r="H752" s="661" t="s">
        <v>4520</v>
      </c>
      <c r="I752" s="663">
        <v>10120</v>
      </c>
      <c r="J752" s="663">
        <v>5</v>
      </c>
      <c r="K752" s="664">
        <v>50600</v>
      </c>
    </row>
    <row r="753" spans="1:11" ht="14.4" customHeight="1" x14ac:dyDescent="0.3">
      <c r="A753" s="659" t="s">
        <v>561</v>
      </c>
      <c r="B753" s="660" t="s">
        <v>562</v>
      </c>
      <c r="C753" s="661" t="s">
        <v>581</v>
      </c>
      <c r="D753" s="662" t="s">
        <v>2868</v>
      </c>
      <c r="E753" s="661" t="s">
        <v>4995</v>
      </c>
      <c r="F753" s="662" t="s">
        <v>4996</v>
      </c>
      <c r="G753" s="661" t="s">
        <v>4521</v>
      </c>
      <c r="H753" s="661" t="s">
        <v>4522</v>
      </c>
      <c r="I753" s="663">
        <v>7847.6</v>
      </c>
      <c r="J753" s="663">
        <v>2</v>
      </c>
      <c r="K753" s="664">
        <v>15695.2</v>
      </c>
    </row>
    <row r="754" spans="1:11" ht="14.4" customHeight="1" x14ac:dyDescent="0.3">
      <c r="A754" s="659" t="s">
        <v>561</v>
      </c>
      <c r="B754" s="660" t="s">
        <v>562</v>
      </c>
      <c r="C754" s="661" t="s">
        <v>581</v>
      </c>
      <c r="D754" s="662" t="s">
        <v>2868</v>
      </c>
      <c r="E754" s="661" t="s">
        <v>4995</v>
      </c>
      <c r="F754" s="662" t="s">
        <v>4996</v>
      </c>
      <c r="G754" s="661" t="s">
        <v>4523</v>
      </c>
      <c r="H754" s="661" t="s">
        <v>4524</v>
      </c>
      <c r="I754" s="663">
        <v>7847.6</v>
      </c>
      <c r="J754" s="663">
        <v>14</v>
      </c>
      <c r="K754" s="664">
        <v>109866.4</v>
      </c>
    </row>
    <row r="755" spans="1:11" ht="14.4" customHeight="1" x14ac:dyDescent="0.3">
      <c r="A755" s="659" t="s">
        <v>561</v>
      </c>
      <c r="B755" s="660" t="s">
        <v>562</v>
      </c>
      <c r="C755" s="661" t="s">
        <v>581</v>
      </c>
      <c r="D755" s="662" t="s">
        <v>2868</v>
      </c>
      <c r="E755" s="661" t="s">
        <v>4995</v>
      </c>
      <c r="F755" s="662" t="s">
        <v>4996</v>
      </c>
      <c r="G755" s="661" t="s">
        <v>4525</v>
      </c>
      <c r="H755" s="661" t="s">
        <v>4526</v>
      </c>
      <c r="I755" s="663">
        <v>3682.2</v>
      </c>
      <c r="J755" s="663">
        <v>4</v>
      </c>
      <c r="K755" s="664">
        <v>14728.79</v>
      </c>
    </row>
    <row r="756" spans="1:11" ht="14.4" customHeight="1" x14ac:dyDescent="0.3">
      <c r="A756" s="659" t="s">
        <v>561</v>
      </c>
      <c r="B756" s="660" t="s">
        <v>562</v>
      </c>
      <c r="C756" s="661" t="s">
        <v>581</v>
      </c>
      <c r="D756" s="662" t="s">
        <v>2868</v>
      </c>
      <c r="E756" s="661" t="s">
        <v>4995</v>
      </c>
      <c r="F756" s="662" t="s">
        <v>4996</v>
      </c>
      <c r="G756" s="661" t="s">
        <v>4527</v>
      </c>
      <c r="H756" s="661" t="s">
        <v>4528</v>
      </c>
      <c r="I756" s="663">
        <v>5580</v>
      </c>
      <c r="J756" s="663">
        <v>1</v>
      </c>
      <c r="K756" s="664">
        <v>5580</v>
      </c>
    </row>
    <row r="757" spans="1:11" ht="14.4" customHeight="1" x14ac:dyDescent="0.3">
      <c r="A757" s="659" t="s">
        <v>561</v>
      </c>
      <c r="B757" s="660" t="s">
        <v>562</v>
      </c>
      <c r="C757" s="661" t="s">
        <v>581</v>
      </c>
      <c r="D757" s="662" t="s">
        <v>2868</v>
      </c>
      <c r="E757" s="661" t="s">
        <v>4995</v>
      </c>
      <c r="F757" s="662" t="s">
        <v>4996</v>
      </c>
      <c r="G757" s="661" t="s">
        <v>4529</v>
      </c>
      <c r="H757" s="661" t="s">
        <v>4530</v>
      </c>
      <c r="I757" s="663">
        <v>68977</v>
      </c>
      <c r="J757" s="663">
        <v>1</v>
      </c>
      <c r="K757" s="664">
        <v>68977</v>
      </c>
    </row>
    <row r="758" spans="1:11" ht="14.4" customHeight="1" x14ac:dyDescent="0.3">
      <c r="A758" s="659" t="s">
        <v>561</v>
      </c>
      <c r="B758" s="660" t="s">
        <v>562</v>
      </c>
      <c r="C758" s="661" t="s">
        <v>581</v>
      </c>
      <c r="D758" s="662" t="s">
        <v>2868</v>
      </c>
      <c r="E758" s="661" t="s">
        <v>4995</v>
      </c>
      <c r="F758" s="662" t="s">
        <v>4996</v>
      </c>
      <c r="G758" s="661" t="s">
        <v>4531</v>
      </c>
      <c r="H758" s="661" t="s">
        <v>4532</v>
      </c>
      <c r="I758" s="663">
        <v>1230.5</v>
      </c>
      <c r="J758" s="663">
        <v>2</v>
      </c>
      <c r="K758" s="664">
        <v>2461</v>
      </c>
    </row>
    <row r="759" spans="1:11" ht="14.4" customHeight="1" x14ac:dyDescent="0.3">
      <c r="A759" s="659" t="s">
        <v>561</v>
      </c>
      <c r="B759" s="660" t="s">
        <v>562</v>
      </c>
      <c r="C759" s="661" t="s">
        <v>581</v>
      </c>
      <c r="D759" s="662" t="s">
        <v>2868</v>
      </c>
      <c r="E759" s="661" t="s">
        <v>4995</v>
      </c>
      <c r="F759" s="662" t="s">
        <v>4996</v>
      </c>
      <c r="G759" s="661" t="s">
        <v>4533</v>
      </c>
      <c r="H759" s="661" t="s">
        <v>4534</v>
      </c>
      <c r="I759" s="663">
        <v>7847.5999999999995</v>
      </c>
      <c r="J759" s="663">
        <v>15</v>
      </c>
      <c r="K759" s="664">
        <v>117714.00000000001</v>
      </c>
    </row>
    <row r="760" spans="1:11" ht="14.4" customHeight="1" x14ac:dyDescent="0.3">
      <c r="A760" s="659" t="s">
        <v>561</v>
      </c>
      <c r="B760" s="660" t="s">
        <v>562</v>
      </c>
      <c r="C760" s="661" t="s">
        <v>581</v>
      </c>
      <c r="D760" s="662" t="s">
        <v>2868</v>
      </c>
      <c r="E760" s="661" t="s">
        <v>4995</v>
      </c>
      <c r="F760" s="662" t="s">
        <v>4996</v>
      </c>
      <c r="G760" s="661" t="s">
        <v>4535</v>
      </c>
      <c r="H760" s="661" t="s">
        <v>4536</v>
      </c>
      <c r="I760" s="663">
        <v>46000</v>
      </c>
      <c r="J760" s="663">
        <v>1</v>
      </c>
      <c r="K760" s="664">
        <v>46000</v>
      </c>
    </row>
    <row r="761" spans="1:11" ht="14.4" customHeight="1" x14ac:dyDescent="0.3">
      <c r="A761" s="659" t="s">
        <v>561</v>
      </c>
      <c r="B761" s="660" t="s">
        <v>562</v>
      </c>
      <c r="C761" s="661" t="s">
        <v>581</v>
      </c>
      <c r="D761" s="662" t="s">
        <v>2868</v>
      </c>
      <c r="E761" s="661" t="s">
        <v>4995</v>
      </c>
      <c r="F761" s="662" t="s">
        <v>4996</v>
      </c>
      <c r="G761" s="661" t="s">
        <v>4537</v>
      </c>
      <c r="H761" s="661" t="s">
        <v>4538</v>
      </c>
      <c r="I761" s="663">
        <v>9292.14</v>
      </c>
      <c r="J761" s="663">
        <v>6</v>
      </c>
      <c r="K761" s="664">
        <v>55752.84</v>
      </c>
    </row>
    <row r="762" spans="1:11" ht="14.4" customHeight="1" x14ac:dyDescent="0.3">
      <c r="A762" s="659" t="s">
        <v>561</v>
      </c>
      <c r="B762" s="660" t="s">
        <v>562</v>
      </c>
      <c r="C762" s="661" t="s">
        <v>581</v>
      </c>
      <c r="D762" s="662" t="s">
        <v>2868</v>
      </c>
      <c r="E762" s="661" t="s">
        <v>4995</v>
      </c>
      <c r="F762" s="662" t="s">
        <v>4996</v>
      </c>
      <c r="G762" s="661" t="s">
        <v>4539</v>
      </c>
      <c r="H762" s="661" t="s">
        <v>4540</v>
      </c>
      <c r="I762" s="663">
        <v>3928.34</v>
      </c>
      <c r="J762" s="663">
        <v>3</v>
      </c>
      <c r="K762" s="664">
        <v>11785.02</v>
      </c>
    </row>
    <row r="763" spans="1:11" ht="14.4" customHeight="1" x14ac:dyDescent="0.3">
      <c r="A763" s="659" t="s">
        <v>561</v>
      </c>
      <c r="B763" s="660" t="s">
        <v>562</v>
      </c>
      <c r="C763" s="661" t="s">
        <v>581</v>
      </c>
      <c r="D763" s="662" t="s">
        <v>2868</v>
      </c>
      <c r="E763" s="661" t="s">
        <v>4995</v>
      </c>
      <c r="F763" s="662" t="s">
        <v>4996</v>
      </c>
      <c r="G763" s="661" t="s">
        <v>4541</v>
      </c>
      <c r="H763" s="661" t="s">
        <v>4542</v>
      </c>
      <c r="I763" s="663">
        <v>17135</v>
      </c>
      <c r="J763" s="663">
        <v>3</v>
      </c>
      <c r="K763" s="664">
        <v>51405</v>
      </c>
    </row>
    <row r="764" spans="1:11" ht="14.4" customHeight="1" x14ac:dyDescent="0.3">
      <c r="A764" s="659" t="s">
        <v>561</v>
      </c>
      <c r="B764" s="660" t="s">
        <v>562</v>
      </c>
      <c r="C764" s="661" t="s">
        <v>581</v>
      </c>
      <c r="D764" s="662" t="s">
        <v>2868</v>
      </c>
      <c r="E764" s="661" t="s">
        <v>4995</v>
      </c>
      <c r="F764" s="662" t="s">
        <v>4996</v>
      </c>
      <c r="G764" s="661" t="s">
        <v>4543</v>
      </c>
      <c r="H764" s="661" t="s">
        <v>4544</v>
      </c>
      <c r="I764" s="663">
        <v>59890.85</v>
      </c>
      <c r="J764" s="663">
        <v>1</v>
      </c>
      <c r="K764" s="664">
        <v>59890.85</v>
      </c>
    </row>
    <row r="765" spans="1:11" ht="14.4" customHeight="1" x14ac:dyDescent="0.3">
      <c r="A765" s="659" t="s">
        <v>561</v>
      </c>
      <c r="B765" s="660" t="s">
        <v>562</v>
      </c>
      <c r="C765" s="661" t="s">
        <v>581</v>
      </c>
      <c r="D765" s="662" t="s">
        <v>2868</v>
      </c>
      <c r="E765" s="661" t="s">
        <v>4995</v>
      </c>
      <c r="F765" s="662" t="s">
        <v>4996</v>
      </c>
      <c r="G765" s="661" t="s">
        <v>4545</v>
      </c>
      <c r="H765" s="661" t="s">
        <v>4546</v>
      </c>
      <c r="I765" s="663">
        <v>10120</v>
      </c>
      <c r="J765" s="663">
        <v>3</v>
      </c>
      <c r="K765" s="664">
        <v>30360</v>
      </c>
    </row>
    <row r="766" spans="1:11" ht="14.4" customHeight="1" x14ac:dyDescent="0.3">
      <c r="A766" s="659" t="s">
        <v>561</v>
      </c>
      <c r="B766" s="660" t="s">
        <v>562</v>
      </c>
      <c r="C766" s="661" t="s">
        <v>581</v>
      </c>
      <c r="D766" s="662" t="s">
        <v>2868</v>
      </c>
      <c r="E766" s="661" t="s">
        <v>4995</v>
      </c>
      <c r="F766" s="662" t="s">
        <v>4996</v>
      </c>
      <c r="G766" s="661" t="s">
        <v>4547</v>
      </c>
      <c r="H766" s="661" t="s">
        <v>4548</v>
      </c>
      <c r="I766" s="663">
        <v>1230.5</v>
      </c>
      <c r="J766" s="663">
        <v>2</v>
      </c>
      <c r="K766" s="664">
        <v>2461</v>
      </c>
    </row>
    <row r="767" spans="1:11" ht="14.4" customHeight="1" x14ac:dyDescent="0.3">
      <c r="A767" s="659" t="s">
        <v>561</v>
      </c>
      <c r="B767" s="660" t="s">
        <v>562</v>
      </c>
      <c r="C767" s="661" t="s">
        <v>581</v>
      </c>
      <c r="D767" s="662" t="s">
        <v>2868</v>
      </c>
      <c r="E767" s="661" t="s">
        <v>4995</v>
      </c>
      <c r="F767" s="662" t="s">
        <v>4996</v>
      </c>
      <c r="G767" s="661" t="s">
        <v>4549</v>
      </c>
      <c r="H767" s="661" t="s">
        <v>4550</v>
      </c>
      <c r="I767" s="663">
        <v>1230.5</v>
      </c>
      <c r="J767" s="663">
        <v>5</v>
      </c>
      <c r="K767" s="664">
        <v>6152.5</v>
      </c>
    </row>
    <row r="768" spans="1:11" ht="14.4" customHeight="1" x14ac:dyDescent="0.3">
      <c r="A768" s="659" t="s">
        <v>561</v>
      </c>
      <c r="B768" s="660" t="s">
        <v>562</v>
      </c>
      <c r="C768" s="661" t="s">
        <v>581</v>
      </c>
      <c r="D768" s="662" t="s">
        <v>2868</v>
      </c>
      <c r="E768" s="661" t="s">
        <v>4995</v>
      </c>
      <c r="F768" s="662" t="s">
        <v>4996</v>
      </c>
      <c r="G768" s="661" t="s">
        <v>4551</v>
      </c>
      <c r="H768" s="661" t="s">
        <v>4552</v>
      </c>
      <c r="I768" s="663">
        <v>3682.2</v>
      </c>
      <c r="J768" s="663">
        <v>2</v>
      </c>
      <c r="K768" s="664">
        <v>7364.39</v>
      </c>
    </row>
    <row r="769" spans="1:11" ht="14.4" customHeight="1" x14ac:dyDescent="0.3">
      <c r="A769" s="659" t="s">
        <v>561</v>
      </c>
      <c r="B769" s="660" t="s">
        <v>562</v>
      </c>
      <c r="C769" s="661" t="s">
        <v>581</v>
      </c>
      <c r="D769" s="662" t="s">
        <v>2868</v>
      </c>
      <c r="E769" s="661" t="s">
        <v>4995</v>
      </c>
      <c r="F769" s="662" t="s">
        <v>4996</v>
      </c>
      <c r="G769" s="661" t="s">
        <v>4553</v>
      </c>
      <c r="H769" s="661" t="s">
        <v>4554</v>
      </c>
      <c r="I769" s="663">
        <v>5239</v>
      </c>
      <c r="J769" s="663">
        <v>1</v>
      </c>
      <c r="K769" s="664">
        <v>5239</v>
      </c>
    </row>
    <row r="770" spans="1:11" ht="14.4" customHeight="1" x14ac:dyDescent="0.3">
      <c r="A770" s="659" t="s">
        <v>561</v>
      </c>
      <c r="B770" s="660" t="s">
        <v>562</v>
      </c>
      <c r="C770" s="661" t="s">
        <v>581</v>
      </c>
      <c r="D770" s="662" t="s">
        <v>2868</v>
      </c>
      <c r="E770" s="661" t="s">
        <v>4995</v>
      </c>
      <c r="F770" s="662" t="s">
        <v>4996</v>
      </c>
      <c r="G770" s="661" t="s">
        <v>4555</v>
      </c>
      <c r="H770" s="661" t="s">
        <v>4556</v>
      </c>
      <c r="I770" s="663">
        <v>59890.925000000003</v>
      </c>
      <c r="J770" s="663">
        <v>2</v>
      </c>
      <c r="K770" s="664">
        <v>119781.85</v>
      </c>
    </row>
    <row r="771" spans="1:11" ht="14.4" customHeight="1" x14ac:dyDescent="0.3">
      <c r="A771" s="659" t="s">
        <v>561</v>
      </c>
      <c r="B771" s="660" t="s">
        <v>562</v>
      </c>
      <c r="C771" s="661" t="s">
        <v>581</v>
      </c>
      <c r="D771" s="662" t="s">
        <v>2868</v>
      </c>
      <c r="E771" s="661" t="s">
        <v>4995</v>
      </c>
      <c r="F771" s="662" t="s">
        <v>4996</v>
      </c>
      <c r="G771" s="661" t="s">
        <v>4557</v>
      </c>
      <c r="H771" s="661" t="s">
        <v>4558</v>
      </c>
      <c r="I771" s="663">
        <v>17135</v>
      </c>
      <c r="J771" s="663">
        <v>2</v>
      </c>
      <c r="K771" s="664">
        <v>34270</v>
      </c>
    </row>
    <row r="772" spans="1:11" ht="14.4" customHeight="1" x14ac:dyDescent="0.3">
      <c r="A772" s="659" t="s">
        <v>561</v>
      </c>
      <c r="B772" s="660" t="s">
        <v>562</v>
      </c>
      <c r="C772" s="661" t="s">
        <v>581</v>
      </c>
      <c r="D772" s="662" t="s">
        <v>2868</v>
      </c>
      <c r="E772" s="661" t="s">
        <v>4995</v>
      </c>
      <c r="F772" s="662" t="s">
        <v>4996</v>
      </c>
      <c r="G772" s="661" t="s">
        <v>4557</v>
      </c>
      <c r="H772" s="661" t="s">
        <v>4559</v>
      </c>
      <c r="I772" s="663">
        <v>17135</v>
      </c>
      <c r="J772" s="663">
        <v>1</v>
      </c>
      <c r="K772" s="664">
        <v>17135</v>
      </c>
    </row>
    <row r="773" spans="1:11" ht="14.4" customHeight="1" x14ac:dyDescent="0.3">
      <c r="A773" s="659" t="s">
        <v>561</v>
      </c>
      <c r="B773" s="660" t="s">
        <v>562</v>
      </c>
      <c r="C773" s="661" t="s">
        <v>581</v>
      </c>
      <c r="D773" s="662" t="s">
        <v>2868</v>
      </c>
      <c r="E773" s="661" t="s">
        <v>4995</v>
      </c>
      <c r="F773" s="662" t="s">
        <v>4996</v>
      </c>
      <c r="G773" s="661" t="s">
        <v>4560</v>
      </c>
      <c r="H773" s="661" t="s">
        <v>4561</v>
      </c>
      <c r="I773" s="663">
        <v>3540.9</v>
      </c>
      <c r="J773" s="663">
        <v>3</v>
      </c>
      <c r="K773" s="664">
        <v>10622.7</v>
      </c>
    </row>
    <row r="774" spans="1:11" ht="14.4" customHeight="1" x14ac:dyDescent="0.3">
      <c r="A774" s="659" t="s">
        <v>561</v>
      </c>
      <c r="B774" s="660" t="s">
        <v>562</v>
      </c>
      <c r="C774" s="661" t="s">
        <v>581</v>
      </c>
      <c r="D774" s="662" t="s">
        <v>2868</v>
      </c>
      <c r="E774" s="661" t="s">
        <v>4995</v>
      </c>
      <c r="F774" s="662" t="s">
        <v>4996</v>
      </c>
      <c r="G774" s="661" t="s">
        <v>4562</v>
      </c>
      <c r="H774" s="661" t="s">
        <v>4563</v>
      </c>
      <c r="I774" s="663">
        <v>4320.7</v>
      </c>
      <c r="J774" s="663">
        <v>3</v>
      </c>
      <c r="K774" s="664">
        <v>12962.099999999999</v>
      </c>
    </row>
    <row r="775" spans="1:11" ht="14.4" customHeight="1" x14ac:dyDescent="0.3">
      <c r="A775" s="659" t="s">
        <v>561</v>
      </c>
      <c r="B775" s="660" t="s">
        <v>562</v>
      </c>
      <c r="C775" s="661" t="s">
        <v>581</v>
      </c>
      <c r="D775" s="662" t="s">
        <v>2868</v>
      </c>
      <c r="E775" s="661" t="s">
        <v>4995</v>
      </c>
      <c r="F775" s="662" t="s">
        <v>4996</v>
      </c>
      <c r="G775" s="661" t="s">
        <v>4564</v>
      </c>
      <c r="H775" s="661" t="s">
        <v>4565</v>
      </c>
      <c r="I775" s="663">
        <v>14233</v>
      </c>
      <c r="J775" s="663">
        <v>1</v>
      </c>
      <c r="K775" s="664">
        <v>14233</v>
      </c>
    </row>
    <row r="776" spans="1:11" ht="14.4" customHeight="1" x14ac:dyDescent="0.3">
      <c r="A776" s="659" t="s">
        <v>561</v>
      </c>
      <c r="B776" s="660" t="s">
        <v>562</v>
      </c>
      <c r="C776" s="661" t="s">
        <v>581</v>
      </c>
      <c r="D776" s="662" t="s">
        <v>2868</v>
      </c>
      <c r="E776" s="661" t="s">
        <v>4995</v>
      </c>
      <c r="F776" s="662" t="s">
        <v>4996</v>
      </c>
      <c r="G776" s="661" t="s">
        <v>4566</v>
      </c>
      <c r="H776" s="661" t="s">
        <v>4567</v>
      </c>
      <c r="I776" s="663">
        <v>3682.2</v>
      </c>
      <c r="J776" s="663">
        <v>9</v>
      </c>
      <c r="K776" s="664">
        <v>33139.760000000002</v>
      </c>
    </row>
    <row r="777" spans="1:11" ht="14.4" customHeight="1" x14ac:dyDescent="0.3">
      <c r="A777" s="659" t="s">
        <v>561</v>
      </c>
      <c r="B777" s="660" t="s">
        <v>562</v>
      </c>
      <c r="C777" s="661" t="s">
        <v>581</v>
      </c>
      <c r="D777" s="662" t="s">
        <v>2868</v>
      </c>
      <c r="E777" s="661" t="s">
        <v>4995</v>
      </c>
      <c r="F777" s="662" t="s">
        <v>4996</v>
      </c>
      <c r="G777" s="661" t="s">
        <v>4568</v>
      </c>
      <c r="H777" s="661" t="s">
        <v>4569</v>
      </c>
      <c r="I777" s="663">
        <v>5332.125</v>
      </c>
      <c r="J777" s="663">
        <v>5</v>
      </c>
      <c r="K777" s="664">
        <v>26660.62</v>
      </c>
    </row>
    <row r="778" spans="1:11" ht="14.4" customHeight="1" x14ac:dyDescent="0.3">
      <c r="A778" s="659" t="s">
        <v>561</v>
      </c>
      <c r="B778" s="660" t="s">
        <v>562</v>
      </c>
      <c r="C778" s="661" t="s">
        <v>581</v>
      </c>
      <c r="D778" s="662" t="s">
        <v>2868</v>
      </c>
      <c r="E778" s="661" t="s">
        <v>4995</v>
      </c>
      <c r="F778" s="662" t="s">
        <v>4996</v>
      </c>
      <c r="G778" s="661" t="s">
        <v>4570</v>
      </c>
      <c r="H778" s="661" t="s">
        <v>4571</v>
      </c>
      <c r="I778" s="663">
        <v>10222.379999999999</v>
      </c>
      <c r="J778" s="663">
        <v>1</v>
      </c>
      <c r="K778" s="664">
        <v>10222.379999999999</v>
      </c>
    </row>
    <row r="779" spans="1:11" ht="14.4" customHeight="1" x14ac:dyDescent="0.3">
      <c r="A779" s="659" t="s">
        <v>561</v>
      </c>
      <c r="B779" s="660" t="s">
        <v>562</v>
      </c>
      <c r="C779" s="661" t="s">
        <v>581</v>
      </c>
      <c r="D779" s="662" t="s">
        <v>2868</v>
      </c>
      <c r="E779" s="661" t="s">
        <v>4995</v>
      </c>
      <c r="F779" s="662" t="s">
        <v>4996</v>
      </c>
      <c r="G779" s="661" t="s">
        <v>4572</v>
      </c>
      <c r="H779" s="661" t="s">
        <v>4573</v>
      </c>
      <c r="I779" s="663">
        <v>5332.12</v>
      </c>
      <c r="J779" s="663">
        <v>5</v>
      </c>
      <c r="K779" s="664">
        <v>26660.61</v>
      </c>
    </row>
    <row r="780" spans="1:11" ht="14.4" customHeight="1" x14ac:dyDescent="0.3">
      <c r="A780" s="659" t="s">
        <v>561</v>
      </c>
      <c r="B780" s="660" t="s">
        <v>562</v>
      </c>
      <c r="C780" s="661" t="s">
        <v>581</v>
      </c>
      <c r="D780" s="662" t="s">
        <v>2868</v>
      </c>
      <c r="E780" s="661" t="s">
        <v>4995</v>
      </c>
      <c r="F780" s="662" t="s">
        <v>4996</v>
      </c>
      <c r="G780" s="661" t="s">
        <v>4574</v>
      </c>
      <c r="H780" s="661" t="s">
        <v>4575</v>
      </c>
      <c r="I780" s="663">
        <v>925.45</v>
      </c>
      <c r="J780" s="663">
        <v>34</v>
      </c>
      <c r="K780" s="664">
        <v>31465.33</v>
      </c>
    </row>
    <row r="781" spans="1:11" ht="14.4" customHeight="1" x14ac:dyDescent="0.3">
      <c r="A781" s="659" t="s">
        <v>561</v>
      </c>
      <c r="B781" s="660" t="s">
        <v>562</v>
      </c>
      <c r="C781" s="661" t="s">
        <v>581</v>
      </c>
      <c r="D781" s="662" t="s">
        <v>2868</v>
      </c>
      <c r="E781" s="661" t="s">
        <v>4995</v>
      </c>
      <c r="F781" s="662" t="s">
        <v>4996</v>
      </c>
      <c r="G781" s="661" t="s">
        <v>4576</v>
      </c>
      <c r="H781" s="661" t="s">
        <v>4577</v>
      </c>
      <c r="I781" s="663">
        <v>4385.38</v>
      </c>
      <c r="J781" s="663">
        <v>1</v>
      </c>
      <c r="K781" s="664">
        <v>4385.38</v>
      </c>
    </row>
    <row r="782" spans="1:11" ht="14.4" customHeight="1" x14ac:dyDescent="0.3">
      <c r="A782" s="659" t="s">
        <v>561</v>
      </c>
      <c r="B782" s="660" t="s">
        <v>562</v>
      </c>
      <c r="C782" s="661" t="s">
        <v>581</v>
      </c>
      <c r="D782" s="662" t="s">
        <v>2868</v>
      </c>
      <c r="E782" s="661" t="s">
        <v>4995</v>
      </c>
      <c r="F782" s="662" t="s">
        <v>4996</v>
      </c>
      <c r="G782" s="661" t="s">
        <v>4578</v>
      </c>
      <c r="H782" s="661" t="s">
        <v>4579</v>
      </c>
      <c r="I782" s="663">
        <v>59890.925000000003</v>
      </c>
      <c r="J782" s="663">
        <v>2</v>
      </c>
      <c r="K782" s="664">
        <v>119781.85</v>
      </c>
    </row>
    <row r="783" spans="1:11" ht="14.4" customHeight="1" x14ac:dyDescent="0.3">
      <c r="A783" s="659" t="s">
        <v>561</v>
      </c>
      <c r="B783" s="660" t="s">
        <v>562</v>
      </c>
      <c r="C783" s="661" t="s">
        <v>581</v>
      </c>
      <c r="D783" s="662" t="s">
        <v>2868</v>
      </c>
      <c r="E783" s="661" t="s">
        <v>4995</v>
      </c>
      <c r="F783" s="662" t="s">
        <v>4996</v>
      </c>
      <c r="G783" s="661" t="s">
        <v>4580</v>
      </c>
      <c r="H783" s="661" t="s">
        <v>4581</v>
      </c>
      <c r="I783" s="663">
        <v>59890.85</v>
      </c>
      <c r="J783" s="663">
        <v>1</v>
      </c>
      <c r="K783" s="664">
        <v>59890.85</v>
      </c>
    </row>
    <row r="784" spans="1:11" ht="14.4" customHeight="1" x14ac:dyDescent="0.3">
      <c r="A784" s="659" t="s">
        <v>561</v>
      </c>
      <c r="B784" s="660" t="s">
        <v>562</v>
      </c>
      <c r="C784" s="661" t="s">
        <v>581</v>
      </c>
      <c r="D784" s="662" t="s">
        <v>2868</v>
      </c>
      <c r="E784" s="661" t="s">
        <v>4995</v>
      </c>
      <c r="F784" s="662" t="s">
        <v>4996</v>
      </c>
      <c r="G784" s="661" t="s">
        <v>4582</v>
      </c>
      <c r="H784" s="661" t="s">
        <v>4583</v>
      </c>
      <c r="I784" s="663">
        <v>10222.379999999999</v>
      </c>
      <c r="J784" s="663">
        <v>2</v>
      </c>
      <c r="K784" s="664">
        <v>20444.759999999998</v>
      </c>
    </row>
    <row r="785" spans="1:11" ht="14.4" customHeight="1" x14ac:dyDescent="0.3">
      <c r="A785" s="659" t="s">
        <v>561</v>
      </c>
      <c r="B785" s="660" t="s">
        <v>562</v>
      </c>
      <c r="C785" s="661" t="s">
        <v>581</v>
      </c>
      <c r="D785" s="662" t="s">
        <v>2868</v>
      </c>
      <c r="E785" s="661" t="s">
        <v>4995</v>
      </c>
      <c r="F785" s="662" t="s">
        <v>4996</v>
      </c>
      <c r="G785" s="661" t="s">
        <v>4584</v>
      </c>
      <c r="H785" s="661" t="s">
        <v>4585</v>
      </c>
      <c r="I785" s="663">
        <v>5332.126666666667</v>
      </c>
      <c r="J785" s="663">
        <v>13</v>
      </c>
      <c r="K785" s="664">
        <v>69317.62</v>
      </c>
    </row>
    <row r="786" spans="1:11" ht="14.4" customHeight="1" x14ac:dyDescent="0.3">
      <c r="A786" s="659" t="s">
        <v>561</v>
      </c>
      <c r="B786" s="660" t="s">
        <v>562</v>
      </c>
      <c r="C786" s="661" t="s">
        <v>581</v>
      </c>
      <c r="D786" s="662" t="s">
        <v>2868</v>
      </c>
      <c r="E786" s="661" t="s">
        <v>4995</v>
      </c>
      <c r="F786" s="662" t="s">
        <v>4996</v>
      </c>
      <c r="G786" s="661" t="s">
        <v>4586</v>
      </c>
      <c r="H786" s="661" t="s">
        <v>4587</v>
      </c>
      <c r="I786" s="663">
        <v>4320.55</v>
      </c>
      <c r="J786" s="663">
        <v>1</v>
      </c>
      <c r="K786" s="664">
        <v>4320.55</v>
      </c>
    </row>
    <row r="787" spans="1:11" ht="14.4" customHeight="1" x14ac:dyDescent="0.3">
      <c r="A787" s="659" t="s">
        <v>561</v>
      </c>
      <c r="B787" s="660" t="s">
        <v>562</v>
      </c>
      <c r="C787" s="661" t="s">
        <v>581</v>
      </c>
      <c r="D787" s="662" t="s">
        <v>2868</v>
      </c>
      <c r="E787" s="661" t="s">
        <v>4995</v>
      </c>
      <c r="F787" s="662" t="s">
        <v>4996</v>
      </c>
      <c r="G787" s="661" t="s">
        <v>4588</v>
      </c>
      <c r="H787" s="661" t="s">
        <v>4589</v>
      </c>
      <c r="I787" s="663">
        <v>5255.93</v>
      </c>
      <c r="J787" s="663">
        <v>4</v>
      </c>
      <c r="K787" s="664">
        <v>21023.7</v>
      </c>
    </row>
    <row r="788" spans="1:11" ht="14.4" customHeight="1" x14ac:dyDescent="0.3">
      <c r="A788" s="659" t="s">
        <v>561</v>
      </c>
      <c r="B788" s="660" t="s">
        <v>562</v>
      </c>
      <c r="C788" s="661" t="s">
        <v>581</v>
      </c>
      <c r="D788" s="662" t="s">
        <v>2868</v>
      </c>
      <c r="E788" s="661" t="s">
        <v>4995</v>
      </c>
      <c r="F788" s="662" t="s">
        <v>4996</v>
      </c>
      <c r="G788" s="661" t="s">
        <v>4590</v>
      </c>
      <c r="H788" s="661" t="s">
        <v>4591</v>
      </c>
      <c r="I788" s="663">
        <v>544.49</v>
      </c>
      <c r="J788" s="663">
        <v>3</v>
      </c>
      <c r="K788" s="664">
        <v>1633.47</v>
      </c>
    </row>
    <row r="789" spans="1:11" ht="14.4" customHeight="1" x14ac:dyDescent="0.3">
      <c r="A789" s="659" t="s">
        <v>561</v>
      </c>
      <c r="B789" s="660" t="s">
        <v>562</v>
      </c>
      <c r="C789" s="661" t="s">
        <v>581</v>
      </c>
      <c r="D789" s="662" t="s">
        <v>2868</v>
      </c>
      <c r="E789" s="661" t="s">
        <v>4995</v>
      </c>
      <c r="F789" s="662" t="s">
        <v>4996</v>
      </c>
      <c r="G789" s="661" t="s">
        <v>4592</v>
      </c>
      <c r="H789" s="661" t="s">
        <v>4593</v>
      </c>
      <c r="I789" s="663">
        <v>22006.400000000001</v>
      </c>
      <c r="J789" s="663">
        <v>2</v>
      </c>
      <c r="K789" s="664">
        <v>44012.800000000003</v>
      </c>
    </row>
    <row r="790" spans="1:11" ht="14.4" customHeight="1" x14ac:dyDescent="0.3">
      <c r="A790" s="659" t="s">
        <v>561</v>
      </c>
      <c r="B790" s="660" t="s">
        <v>562</v>
      </c>
      <c r="C790" s="661" t="s">
        <v>581</v>
      </c>
      <c r="D790" s="662" t="s">
        <v>2868</v>
      </c>
      <c r="E790" s="661" t="s">
        <v>4995</v>
      </c>
      <c r="F790" s="662" t="s">
        <v>4996</v>
      </c>
      <c r="G790" s="661" t="s">
        <v>4594</v>
      </c>
      <c r="H790" s="661" t="s">
        <v>4595</v>
      </c>
      <c r="I790" s="663">
        <v>17250</v>
      </c>
      <c r="J790" s="663">
        <v>1</v>
      </c>
      <c r="K790" s="664">
        <v>17250</v>
      </c>
    </row>
    <row r="791" spans="1:11" ht="14.4" customHeight="1" x14ac:dyDescent="0.3">
      <c r="A791" s="659" t="s">
        <v>561</v>
      </c>
      <c r="B791" s="660" t="s">
        <v>562</v>
      </c>
      <c r="C791" s="661" t="s">
        <v>581</v>
      </c>
      <c r="D791" s="662" t="s">
        <v>2868</v>
      </c>
      <c r="E791" s="661" t="s">
        <v>4995</v>
      </c>
      <c r="F791" s="662" t="s">
        <v>4996</v>
      </c>
      <c r="G791" s="661" t="s">
        <v>4594</v>
      </c>
      <c r="H791" s="661" t="s">
        <v>4596</v>
      </c>
      <c r="I791" s="663">
        <v>17250</v>
      </c>
      <c r="J791" s="663">
        <v>5</v>
      </c>
      <c r="K791" s="664">
        <v>86250</v>
      </c>
    </row>
    <row r="792" spans="1:11" ht="14.4" customHeight="1" x14ac:dyDescent="0.3">
      <c r="A792" s="659" t="s">
        <v>561</v>
      </c>
      <c r="B792" s="660" t="s">
        <v>562</v>
      </c>
      <c r="C792" s="661" t="s">
        <v>581</v>
      </c>
      <c r="D792" s="662" t="s">
        <v>2868</v>
      </c>
      <c r="E792" s="661" t="s">
        <v>4995</v>
      </c>
      <c r="F792" s="662" t="s">
        <v>4996</v>
      </c>
      <c r="G792" s="661" t="s">
        <v>4597</v>
      </c>
      <c r="H792" s="661" t="s">
        <v>4598</v>
      </c>
      <c r="I792" s="663">
        <v>3221.64</v>
      </c>
      <c r="J792" s="663">
        <v>2</v>
      </c>
      <c r="K792" s="664">
        <v>6443.28</v>
      </c>
    </row>
    <row r="793" spans="1:11" ht="14.4" customHeight="1" x14ac:dyDescent="0.3">
      <c r="A793" s="659" t="s">
        <v>561</v>
      </c>
      <c r="B793" s="660" t="s">
        <v>562</v>
      </c>
      <c r="C793" s="661" t="s">
        <v>581</v>
      </c>
      <c r="D793" s="662" t="s">
        <v>2868</v>
      </c>
      <c r="E793" s="661" t="s">
        <v>4995</v>
      </c>
      <c r="F793" s="662" t="s">
        <v>4996</v>
      </c>
      <c r="G793" s="661" t="s">
        <v>4599</v>
      </c>
      <c r="H793" s="661" t="s">
        <v>4600</v>
      </c>
      <c r="I793" s="663">
        <v>6245.65</v>
      </c>
      <c r="J793" s="663">
        <v>5</v>
      </c>
      <c r="K793" s="664">
        <v>31228.25</v>
      </c>
    </row>
    <row r="794" spans="1:11" ht="14.4" customHeight="1" x14ac:dyDescent="0.3">
      <c r="A794" s="659" t="s">
        <v>561</v>
      </c>
      <c r="B794" s="660" t="s">
        <v>562</v>
      </c>
      <c r="C794" s="661" t="s">
        <v>581</v>
      </c>
      <c r="D794" s="662" t="s">
        <v>2868</v>
      </c>
      <c r="E794" s="661" t="s">
        <v>4995</v>
      </c>
      <c r="F794" s="662" t="s">
        <v>4996</v>
      </c>
      <c r="G794" s="661" t="s">
        <v>4601</v>
      </c>
      <c r="H794" s="661" t="s">
        <v>4602</v>
      </c>
      <c r="I794" s="663">
        <v>2620</v>
      </c>
      <c r="J794" s="663">
        <v>1</v>
      </c>
      <c r="K794" s="664">
        <v>2620</v>
      </c>
    </row>
    <row r="795" spans="1:11" ht="14.4" customHeight="1" x14ac:dyDescent="0.3">
      <c r="A795" s="659" t="s">
        <v>561</v>
      </c>
      <c r="B795" s="660" t="s">
        <v>562</v>
      </c>
      <c r="C795" s="661" t="s">
        <v>581</v>
      </c>
      <c r="D795" s="662" t="s">
        <v>2868</v>
      </c>
      <c r="E795" s="661" t="s">
        <v>4995</v>
      </c>
      <c r="F795" s="662" t="s">
        <v>4996</v>
      </c>
      <c r="G795" s="661" t="s">
        <v>4603</v>
      </c>
      <c r="H795" s="661" t="s">
        <v>4604</v>
      </c>
      <c r="I795" s="663">
        <v>12172.92</v>
      </c>
      <c r="J795" s="663">
        <v>3</v>
      </c>
      <c r="K795" s="664">
        <v>36518.769999999997</v>
      </c>
    </row>
    <row r="796" spans="1:11" ht="14.4" customHeight="1" x14ac:dyDescent="0.3">
      <c r="A796" s="659" t="s">
        <v>561</v>
      </c>
      <c r="B796" s="660" t="s">
        <v>562</v>
      </c>
      <c r="C796" s="661" t="s">
        <v>581</v>
      </c>
      <c r="D796" s="662" t="s">
        <v>2868</v>
      </c>
      <c r="E796" s="661" t="s">
        <v>4995</v>
      </c>
      <c r="F796" s="662" t="s">
        <v>4996</v>
      </c>
      <c r="G796" s="661" t="s">
        <v>4605</v>
      </c>
      <c r="H796" s="661" t="s">
        <v>4606</v>
      </c>
      <c r="I796" s="663">
        <v>12823.86</v>
      </c>
      <c r="J796" s="663">
        <v>4</v>
      </c>
      <c r="K796" s="664">
        <v>51295.44</v>
      </c>
    </row>
    <row r="797" spans="1:11" ht="14.4" customHeight="1" x14ac:dyDescent="0.3">
      <c r="A797" s="659" t="s">
        <v>561</v>
      </c>
      <c r="B797" s="660" t="s">
        <v>562</v>
      </c>
      <c r="C797" s="661" t="s">
        <v>581</v>
      </c>
      <c r="D797" s="662" t="s">
        <v>2868</v>
      </c>
      <c r="E797" s="661" t="s">
        <v>4995</v>
      </c>
      <c r="F797" s="662" t="s">
        <v>4996</v>
      </c>
      <c r="G797" s="661" t="s">
        <v>4607</v>
      </c>
      <c r="H797" s="661" t="s">
        <v>4608</v>
      </c>
      <c r="I797" s="663">
        <v>3873.72</v>
      </c>
      <c r="J797" s="663">
        <v>1</v>
      </c>
      <c r="K797" s="664">
        <v>3873.72</v>
      </c>
    </row>
    <row r="798" spans="1:11" ht="14.4" customHeight="1" x14ac:dyDescent="0.3">
      <c r="A798" s="659" t="s">
        <v>561</v>
      </c>
      <c r="B798" s="660" t="s">
        <v>562</v>
      </c>
      <c r="C798" s="661" t="s">
        <v>581</v>
      </c>
      <c r="D798" s="662" t="s">
        <v>2868</v>
      </c>
      <c r="E798" s="661" t="s">
        <v>4995</v>
      </c>
      <c r="F798" s="662" t="s">
        <v>4996</v>
      </c>
      <c r="G798" s="661" t="s">
        <v>4609</v>
      </c>
      <c r="H798" s="661" t="s">
        <v>4610</v>
      </c>
      <c r="I798" s="663">
        <v>22006.400000000001</v>
      </c>
      <c r="J798" s="663">
        <v>1</v>
      </c>
      <c r="K798" s="664">
        <v>22006.400000000001</v>
      </c>
    </row>
    <row r="799" spans="1:11" ht="14.4" customHeight="1" x14ac:dyDescent="0.3">
      <c r="A799" s="659" t="s">
        <v>561</v>
      </c>
      <c r="B799" s="660" t="s">
        <v>562</v>
      </c>
      <c r="C799" s="661" t="s">
        <v>581</v>
      </c>
      <c r="D799" s="662" t="s">
        <v>2868</v>
      </c>
      <c r="E799" s="661" t="s">
        <v>4995</v>
      </c>
      <c r="F799" s="662" t="s">
        <v>4996</v>
      </c>
      <c r="G799" s="661" t="s">
        <v>4611</v>
      </c>
      <c r="H799" s="661" t="s">
        <v>4612</v>
      </c>
      <c r="I799" s="663">
        <v>3873.72</v>
      </c>
      <c r="J799" s="663">
        <v>1</v>
      </c>
      <c r="K799" s="664">
        <v>3873.72</v>
      </c>
    </row>
    <row r="800" spans="1:11" ht="14.4" customHeight="1" x14ac:dyDescent="0.3">
      <c r="A800" s="659" t="s">
        <v>561</v>
      </c>
      <c r="B800" s="660" t="s">
        <v>562</v>
      </c>
      <c r="C800" s="661" t="s">
        <v>581</v>
      </c>
      <c r="D800" s="662" t="s">
        <v>2868</v>
      </c>
      <c r="E800" s="661" t="s">
        <v>4995</v>
      </c>
      <c r="F800" s="662" t="s">
        <v>4996</v>
      </c>
      <c r="G800" s="661" t="s">
        <v>4613</v>
      </c>
      <c r="H800" s="661" t="s">
        <v>4614</v>
      </c>
      <c r="I800" s="663">
        <v>12172.92</v>
      </c>
      <c r="J800" s="663">
        <v>1</v>
      </c>
      <c r="K800" s="664">
        <v>12172.92</v>
      </c>
    </row>
    <row r="801" spans="1:11" ht="14.4" customHeight="1" x14ac:dyDescent="0.3">
      <c r="A801" s="659" t="s">
        <v>561</v>
      </c>
      <c r="B801" s="660" t="s">
        <v>562</v>
      </c>
      <c r="C801" s="661" t="s">
        <v>581</v>
      </c>
      <c r="D801" s="662" t="s">
        <v>2868</v>
      </c>
      <c r="E801" s="661" t="s">
        <v>4995</v>
      </c>
      <c r="F801" s="662" t="s">
        <v>4996</v>
      </c>
      <c r="G801" s="661" t="s">
        <v>4615</v>
      </c>
      <c r="H801" s="661" t="s">
        <v>4616</v>
      </c>
      <c r="I801" s="663">
        <v>3682.2</v>
      </c>
      <c r="J801" s="663">
        <v>1</v>
      </c>
      <c r="K801" s="664">
        <v>3682.2</v>
      </c>
    </row>
    <row r="802" spans="1:11" ht="14.4" customHeight="1" x14ac:dyDescent="0.3">
      <c r="A802" s="659" t="s">
        <v>561</v>
      </c>
      <c r="B802" s="660" t="s">
        <v>562</v>
      </c>
      <c r="C802" s="661" t="s">
        <v>581</v>
      </c>
      <c r="D802" s="662" t="s">
        <v>2868</v>
      </c>
      <c r="E802" s="661" t="s">
        <v>4995</v>
      </c>
      <c r="F802" s="662" t="s">
        <v>4996</v>
      </c>
      <c r="G802" s="661" t="s">
        <v>4617</v>
      </c>
      <c r="H802" s="661" t="s">
        <v>4618</v>
      </c>
      <c r="I802" s="663">
        <v>22006.400000000001</v>
      </c>
      <c r="J802" s="663">
        <v>2</v>
      </c>
      <c r="K802" s="664">
        <v>44012.800000000003</v>
      </c>
    </row>
    <row r="803" spans="1:11" ht="14.4" customHeight="1" x14ac:dyDescent="0.3">
      <c r="A803" s="659" t="s">
        <v>561</v>
      </c>
      <c r="B803" s="660" t="s">
        <v>562</v>
      </c>
      <c r="C803" s="661" t="s">
        <v>581</v>
      </c>
      <c r="D803" s="662" t="s">
        <v>2868</v>
      </c>
      <c r="E803" s="661" t="s">
        <v>4995</v>
      </c>
      <c r="F803" s="662" t="s">
        <v>4996</v>
      </c>
      <c r="G803" s="661" t="s">
        <v>4619</v>
      </c>
      <c r="H803" s="661" t="s">
        <v>4620</v>
      </c>
      <c r="I803" s="663">
        <v>3682.2</v>
      </c>
      <c r="J803" s="663">
        <v>1</v>
      </c>
      <c r="K803" s="664">
        <v>3682.2</v>
      </c>
    </row>
    <row r="804" spans="1:11" ht="14.4" customHeight="1" x14ac:dyDescent="0.3">
      <c r="A804" s="659" t="s">
        <v>561</v>
      </c>
      <c r="B804" s="660" t="s">
        <v>562</v>
      </c>
      <c r="C804" s="661" t="s">
        <v>581</v>
      </c>
      <c r="D804" s="662" t="s">
        <v>2868</v>
      </c>
      <c r="E804" s="661" t="s">
        <v>4995</v>
      </c>
      <c r="F804" s="662" t="s">
        <v>4996</v>
      </c>
      <c r="G804" s="661" t="s">
        <v>4621</v>
      </c>
      <c r="H804" s="661" t="s">
        <v>4622</v>
      </c>
      <c r="I804" s="663">
        <v>4896.5200000000004</v>
      </c>
      <c r="J804" s="663">
        <v>2</v>
      </c>
      <c r="K804" s="664">
        <v>9793.0400000000009</v>
      </c>
    </row>
    <row r="805" spans="1:11" ht="14.4" customHeight="1" x14ac:dyDescent="0.3">
      <c r="A805" s="659" t="s">
        <v>561</v>
      </c>
      <c r="B805" s="660" t="s">
        <v>562</v>
      </c>
      <c r="C805" s="661" t="s">
        <v>581</v>
      </c>
      <c r="D805" s="662" t="s">
        <v>2868</v>
      </c>
      <c r="E805" s="661" t="s">
        <v>4995</v>
      </c>
      <c r="F805" s="662" t="s">
        <v>4996</v>
      </c>
      <c r="G805" s="661" t="s">
        <v>4623</v>
      </c>
      <c r="H805" s="661" t="s">
        <v>4624</v>
      </c>
      <c r="I805" s="663">
        <v>2899.4766666666669</v>
      </c>
      <c r="J805" s="663">
        <v>3</v>
      </c>
      <c r="K805" s="664">
        <v>8698.43</v>
      </c>
    </row>
    <row r="806" spans="1:11" ht="14.4" customHeight="1" x14ac:dyDescent="0.3">
      <c r="A806" s="659" t="s">
        <v>561</v>
      </c>
      <c r="B806" s="660" t="s">
        <v>562</v>
      </c>
      <c r="C806" s="661" t="s">
        <v>581</v>
      </c>
      <c r="D806" s="662" t="s">
        <v>2868</v>
      </c>
      <c r="E806" s="661" t="s">
        <v>4995</v>
      </c>
      <c r="F806" s="662" t="s">
        <v>4996</v>
      </c>
      <c r="G806" s="661" t="s">
        <v>4625</v>
      </c>
      <c r="H806" s="661" t="s">
        <v>4626</v>
      </c>
      <c r="I806" s="663">
        <v>7241.74</v>
      </c>
      <c r="J806" s="663">
        <v>1</v>
      </c>
      <c r="K806" s="664">
        <v>7241.74</v>
      </c>
    </row>
    <row r="807" spans="1:11" ht="14.4" customHeight="1" x14ac:dyDescent="0.3">
      <c r="A807" s="659" t="s">
        <v>561</v>
      </c>
      <c r="B807" s="660" t="s">
        <v>562</v>
      </c>
      <c r="C807" s="661" t="s">
        <v>581</v>
      </c>
      <c r="D807" s="662" t="s">
        <v>2868</v>
      </c>
      <c r="E807" s="661" t="s">
        <v>4995</v>
      </c>
      <c r="F807" s="662" t="s">
        <v>4996</v>
      </c>
      <c r="G807" s="661" t="s">
        <v>4627</v>
      </c>
      <c r="H807" s="661" t="s">
        <v>4628</v>
      </c>
      <c r="I807" s="663">
        <v>3682.2</v>
      </c>
      <c r="J807" s="663">
        <v>4</v>
      </c>
      <c r="K807" s="664">
        <v>14728.79</v>
      </c>
    </row>
    <row r="808" spans="1:11" ht="14.4" customHeight="1" x14ac:dyDescent="0.3">
      <c r="A808" s="659" t="s">
        <v>561</v>
      </c>
      <c r="B808" s="660" t="s">
        <v>562</v>
      </c>
      <c r="C808" s="661" t="s">
        <v>581</v>
      </c>
      <c r="D808" s="662" t="s">
        <v>2868</v>
      </c>
      <c r="E808" s="661" t="s">
        <v>4995</v>
      </c>
      <c r="F808" s="662" t="s">
        <v>4996</v>
      </c>
      <c r="G808" s="661" t="s">
        <v>4629</v>
      </c>
      <c r="H808" s="661" t="s">
        <v>4630</v>
      </c>
      <c r="I808" s="663">
        <v>3682.2</v>
      </c>
      <c r="J808" s="663">
        <v>4</v>
      </c>
      <c r="K808" s="664">
        <v>14728.8</v>
      </c>
    </row>
    <row r="809" spans="1:11" ht="14.4" customHeight="1" x14ac:dyDescent="0.3">
      <c r="A809" s="659" t="s">
        <v>561</v>
      </c>
      <c r="B809" s="660" t="s">
        <v>562</v>
      </c>
      <c r="C809" s="661" t="s">
        <v>581</v>
      </c>
      <c r="D809" s="662" t="s">
        <v>2868</v>
      </c>
      <c r="E809" s="661" t="s">
        <v>4995</v>
      </c>
      <c r="F809" s="662" t="s">
        <v>4996</v>
      </c>
      <c r="G809" s="661" t="s">
        <v>4631</v>
      </c>
      <c r="H809" s="661" t="s">
        <v>4632</v>
      </c>
      <c r="I809" s="663">
        <v>10019.84</v>
      </c>
      <c r="J809" s="663">
        <v>1</v>
      </c>
      <c r="K809" s="664">
        <v>10019.84</v>
      </c>
    </row>
    <row r="810" spans="1:11" ht="14.4" customHeight="1" x14ac:dyDescent="0.3">
      <c r="A810" s="659" t="s">
        <v>561</v>
      </c>
      <c r="B810" s="660" t="s">
        <v>562</v>
      </c>
      <c r="C810" s="661" t="s">
        <v>581</v>
      </c>
      <c r="D810" s="662" t="s">
        <v>2868</v>
      </c>
      <c r="E810" s="661" t="s">
        <v>4995</v>
      </c>
      <c r="F810" s="662" t="s">
        <v>4996</v>
      </c>
      <c r="G810" s="661" t="s">
        <v>4633</v>
      </c>
      <c r="H810" s="661" t="s">
        <v>4634</v>
      </c>
      <c r="I810" s="663">
        <v>59891</v>
      </c>
      <c r="J810" s="663">
        <v>1</v>
      </c>
      <c r="K810" s="664">
        <v>59891</v>
      </c>
    </row>
    <row r="811" spans="1:11" ht="14.4" customHeight="1" x14ac:dyDescent="0.3">
      <c r="A811" s="659" t="s">
        <v>561</v>
      </c>
      <c r="B811" s="660" t="s">
        <v>562</v>
      </c>
      <c r="C811" s="661" t="s">
        <v>581</v>
      </c>
      <c r="D811" s="662" t="s">
        <v>2868</v>
      </c>
      <c r="E811" s="661" t="s">
        <v>4995</v>
      </c>
      <c r="F811" s="662" t="s">
        <v>4996</v>
      </c>
      <c r="G811" s="661" t="s">
        <v>4635</v>
      </c>
      <c r="H811" s="661" t="s">
        <v>4636</v>
      </c>
      <c r="I811" s="663">
        <v>4320.8499999999995</v>
      </c>
      <c r="J811" s="663">
        <v>3</v>
      </c>
      <c r="K811" s="664">
        <v>12962.55</v>
      </c>
    </row>
    <row r="812" spans="1:11" ht="14.4" customHeight="1" x14ac:dyDescent="0.3">
      <c r="A812" s="659" t="s">
        <v>561</v>
      </c>
      <c r="B812" s="660" t="s">
        <v>562</v>
      </c>
      <c r="C812" s="661" t="s">
        <v>581</v>
      </c>
      <c r="D812" s="662" t="s">
        <v>2868</v>
      </c>
      <c r="E812" s="661" t="s">
        <v>4995</v>
      </c>
      <c r="F812" s="662" t="s">
        <v>4996</v>
      </c>
      <c r="G812" s="661" t="s">
        <v>4637</v>
      </c>
      <c r="H812" s="661" t="s">
        <v>4638</v>
      </c>
      <c r="I812" s="663">
        <v>59891</v>
      </c>
      <c r="J812" s="663">
        <v>3</v>
      </c>
      <c r="K812" s="664">
        <v>179673</v>
      </c>
    </row>
    <row r="813" spans="1:11" ht="14.4" customHeight="1" x14ac:dyDescent="0.3">
      <c r="A813" s="659" t="s">
        <v>561</v>
      </c>
      <c r="B813" s="660" t="s">
        <v>562</v>
      </c>
      <c r="C813" s="661" t="s">
        <v>581</v>
      </c>
      <c r="D813" s="662" t="s">
        <v>2868</v>
      </c>
      <c r="E813" s="661" t="s">
        <v>4995</v>
      </c>
      <c r="F813" s="662" t="s">
        <v>4996</v>
      </c>
      <c r="G813" s="661" t="s">
        <v>4639</v>
      </c>
      <c r="H813" s="661" t="s">
        <v>4640</v>
      </c>
      <c r="I813" s="663">
        <v>7847.6</v>
      </c>
      <c r="J813" s="663">
        <v>3</v>
      </c>
      <c r="K813" s="664">
        <v>23542.800000000003</v>
      </c>
    </row>
    <row r="814" spans="1:11" ht="14.4" customHeight="1" x14ac:dyDescent="0.3">
      <c r="A814" s="659" t="s">
        <v>561</v>
      </c>
      <c r="B814" s="660" t="s">
        <v>562</v>
      </c>
      <c r="C814" s="661" t="s">
        <v>581</v>
      </c>
      <c r="D814" s="662" t="s">
        <v>2868</v>
      </c>
      <c r="E814" s="661" t="s">
        <v>4995</v>
      </c>
      <c r="F814" s="662" t="s">
        <v>4996</v>
      </c>
      <c r="G814" s="661" t="s">
        <v>4641</v>
      </c>
      <c r="H814" s="661" t="s">
        <v>4642</v>
      </c>
      <c r="I814" s="663">
        <v>68977</v>
      </c>
      <c r="J814" s="663">
        <v>2</v>
      </c>
      <c r="K814" s="664">
        <v>137954</v>
      </c>
    </row>
    <row r="815" spans="1:11" ht="14.4" customHeight="1" x14ac:dyDescent="0.3">
      <c r="A815" s="659" t="s">
        <v>561</v>
      </c>
      <c r="B815" s="660" t="s">
        <v>562</v>
      </c>
      <c r="C815" s="661" t="s">
        <v>581</v>
      </c>
      <c r="D815" s="662" t="s">
        <v>2868</v>
      </c>
      <c r="E815" s="661" t="s">
        <v>4995</v>
      </c>
      <c r="F815" s="662" t="s">
        <v>4996</v>
      </c>
      <c r="G815" s="661" t="s">
        <v>4643</v>
      </c>
      <c r="H815" s="661" t="s">
        <v>4644</v>
      </c>
      <c r="I815" s="663">
        <v>309.85000000000002</v>
      </c>
      <c r="J815" s="663">
        <v>6</v>
      </c>
      <c r="K815" s="664">
        <v>1859.1</v>
      </c>
    </row>
    <row r="816" spans="1:11" ht="14.4" customHeight="1" x14ac:dyDescent="0.3">
      <c r="A816" s="659" t="s">
        <v>561</v>
      </c>
      <c r="B816" s="660" t="s">
        <v>562</v>
      </c>
      <c r="C816" s="661" t="s">
        <v>581</v>
      </c>
      <c r="D816" s="662" t="s">
        <v>2868</v>
      </c>
      <c r="E816" s="661" t="s">
        <v>4995</v>
      </c>
      <c r="F816" s="662" t="s">
        <v>4996</v>
      </c>
      <c r="G816" s="661" t="s">
        <v>4645</v>
      </c>
      <c r="H816" s="661" t="s">
        <v>4646</v>
      </c>
      <c r="I816" s="663">
        <v>22006.400000000001</v>
      </c>
      <c r="J816" s="663">
        <v>1</v>
      </c>
      <c r="K816" s="664">
        <v>22006.400000000001</v>
      </c>
    </row>
    <row r="817" spans="1:11" ht="14.4" customHeight="1" x14ac:dyDescent="0.3">
      <c r="A817" s="659" t="s">
        <v>561</v>
      </c>
      <c r="B817" s="660" t="s">
        <v>562</v>
      </c>
      <c r="C817" s="661" t="s">
        <v>581</v>
      </c>
      <c r="D817" s="662" t="s">
        <v>2868</v>
      </c>
      <c r="E817" s="661" t="s">
        <v>4995</v>
      </c>
      <c r="F817" s="662" t="s">
        <v>4996</v>
      </c>
      <c r="G817" s="661" t="s">
        <v>4647</v>
      </c>
      <c r="H817" s="661" t="s">
        <v>4648</v>
      </c>
      <c r="I817" s="663">
        <v>6520.8</v>
      </c>
      <c r="J817" s="663">
        <v>5</v>
      </c>
      <c r="K817" s="664">
        <v>32604</v>
      </c>
    </row>
    <row r="818" spans="1:11" ht="14.4" customHeight="1" x14ac:dyDescent="0.3">
      <c r="A818" s="659" t="s">
        <v>561</v>
      </c>
      <c r="B818" s="660" t="s">
        <v>562</v>
      </c>
      <c r="C818" s="661" t="s">
        <v>581</v>
      </c>
      <c r="D818" s="662" t="s">
        <v>2868</v>
      </c>
      <c r="E818" s="661" t="s">
        <v>4995</v>
      </c>
      <c r="F818" s="662" t="s">
        <v>4996</v>
      </c>
      <c r="G818" s="661" t="s">
        <v>4649</v>
      </c>
      <c r="H818" s="661" t="s">
        <v>4650</v>
      </c>
      <c r="I818" s="663">
        <v>785.46</v>
      </c>
      <c r="J818" s="663">
        <v>6</v>
      </c>
      <c r="K818" s="664">
        <v>4712.76</v>
      </c>
    </row>
    <row r="819" spans="1:11" ht="14.4" customHeight="1" x14ac:dyDescent="0.3">
      <c r="A819" s="659" t="s">
        <v>561</v>
      </c>
      <c r="B819" s="660" t="s">
        <v>562</v>
      </c>
      <c r="C819" s="661" t="s">
        <v>581</v>
      </c>
      <c r="D819" s="662" t="s">
        <v>2868</v>
      </c>
      <c r="E819" s="661" t="s">
        <v>4995</v>
      </c>
      <c r="F819" s="662" t="s">
        <v>4996</v>
      </c>
      <c r="G819" s="661" t="s">
        <v>4651</v>
      </c>
      <c r="H819" s="661" t="s">
        <v>4652</v>
      </c>
      <c r="I819" s="663">
        <v>14233</v>
      </c>
      <c r="J819" s="663">
        <v>1</v>
      </c>
      <c r="K819" s="664">
        <v>14233</v>
      </c>
    </row>
    <row r="820" spans="1:11" ht="14.4" customHeight="1" x14ac:dyDescent="0.3">
      <c r="A820" s="659" t="s">
        <v>561</v>
      </c>
      <c r="B820" s="660" t="s">
        <v>562</v>
      </c>
      <c r="C820" s="661" t="s">
        <v>581</v>
      </c>
      <c r="D820" s="662" t="s">
        <v>2868</v>
      </c>
      <c r="E820" s="661" t="s">
        <v>4995</v>
      </c>
      <c r="F820" s="662" t="s">
        <v>4996</v>
      </c>
      <c r="G820" s="661" t="s">
        <v>4653</v>
      </c>
      <c r="H820" s="661" t="s">
        <v>4654</v>
      </c>
      <c r="I820" s="663">
        <v>5680.62</v>
      </c>
      <c r="J820" s="663">
        <v>2</v>
      </c>
      <c r="K820" s="664">
        <v>11361.24</v>
      </c>
    </row>
    <row r="821" spans="1:11" ht="14.4" customHeight="1" x14ac:dyDescent="0.3">
      <c r="A821" s="659" t="s">
        <v>561</v>
      </c>
      <c r="B821" s="660" t="s">
        <v>562</v>
      </c>
      <c r="C821" s="661" t="s">
        <v>581</v>
      </c>
      <c r="D821" s="662" t="s">
        <v>2868</v>
      </c>
      <c r="E821" s="661" t="s">
        <v>4995</v>
      </c>
      <c r="F821" s="662" t="s">
        <v>4996</v>
      </c>
      <c r="G821" s="661" t="s">
        <v>4655</v>
      </c>
      <c r="H821" s="661" t="s">
        <v>4656</v>
      </c>
      <c r="I821" s="663">
        <v>785.46</v>
      </c>
      <c r="J821" s="663">
        <v>5</v>
      </c>
      <c r="K821" s="664">
        <v>3927.3</v>
      </c>
    </row>
    <row r="822" spans="1:11" ht="14.4" customHeight="1" x14ac:dyDescent="0.3">
      <c r="A822" s="659" t="s">
        <v>561</v>
      </c>
      <c r="B822" s="660" t="s">
        <v>562</v>
      </c>
      <c r="C822" s="661" t="s">
        <v>581</v>
      </c>
      <c r="D822" s="662" t="s">
        <v>2868</v>
      </c>
      <c r="E822" s="661" t="s">
        <v>4995</v>
      </c>
      <c r="F822" s="662" t="s">
        <v>4996</v>
      </c>
      <c r="G822" s="661" t="s">
        <v>4657</v>
      </c>
      <c r="H822" s="661" t="s">
        <v>4658</v>
      </c>
      <c r="I822" s="663">
        <v>15286.26</v>
      </c>
      <c r="J822" s="663">
        <v>1</v>
      </c>
      <c r="K822" s="664">
        <v>15286.26</v>
      </c>
    </row>
    <row r="823" spans="1:11" ht="14.4" customHeight="1" x14ac:dyDescent="0.3">
      <c r="A823" s="659" t="s">
        <v>561</v>
      </c>
      <c r="B823" s="660" t="s">
        <v>562</v>
      </c>
      <c r="C823" s="661" t="s">
        <v>581</v>
      </c>
      <c r="D823" s="662" t="s">
        <v>2868</v>
      </c>
      <c r="E823" s="661" t="s">
        <v>4995</v>
      </c>
      <c r="F823" s="662" t="s">
        <v>4996</v>
      </c>
      <c r="G823" s="661" t="s">
        <v>4659</v>
      </c>
      <c r="H823" s="661" t="s">
        <v>4660</v>
      </c>
      <c r="I823" s="663">
        <v>785.46</v>
      </c>
      <c r="J823" s="663">
        <v>1</v>
      </c>
      <c r="K823" s="664">
        <v>785.46</v>
      </c>
    </row>
    <row r="824" spans="1:11" ht="14.4" customHeight="1" x14ac:dyDescent="0.3">
      <c r="A824" s="659" t="s">
        <v>561</v>
      </c>
      <c r="B824" s="660" t="s">
        <v>562</v>
      </c>
      <c r="C824" s="661" t="s">
        <v>581</v>
      </c>
      <c r="D824" s="662" t="s">
        <v>2868</v>
      </c>
      <c r="E824" s="661" t="s">
        <v>4995</v>
      </c>
      <c r="F824" s="662" t="s">
        <v>4996</v>
      </c>
      <c r="G824" s="661" t="s">
        <v>4661</v>
      </c>
      <c r="H824" s="661" t="s">
        <v>4662</v>
      </c>
      <c r="I824" s="663">
        <v>12172.92</v>
      </c>
      <c r="J824" s="663">
        <v>2</v>
      </c>
      <c r="K824" s="664">
        <v>24345.84</v>
      </c>
    </row>
    <row r="825" spans="1:11" ht="14.4" customHeight="1" x14ac:dyDescent="0.3">
      <c r="A825" s="659" t="s">
        <v>561</v>
      </c>
      <c r="B825" s="660" t="s">
        <v>562</v>
      </c>
      <c r="C825" s="661" t="s">
        <v>581</v>
      </c>
      <c r="D825" s="662" t="s">
        <v>2868</v>
      </c>
      <c r="E825" s="661" t="s">
        <v>4995</v>
      </c>
      <c r="F825" s="662" t="s">
        <v>4996</v>
      </c>
      <c r="G825" s="661" t="s">
        <v>4663</v>
      </c>
      <c r="H825" s="661" t="s">
        <v>4664</v>
      </c>
      <c r="I825" s="663">
        <v>7952.64</v>
      </c>
      <c r="J825" s="663">
        <v>4</v>
      </c>
      <c r="K825" s="664">
        <v>31810.560000000001</v>
      </c>
    </row>
    <row r="826" spans="1:11" ht="14.4" customHeight="1" x14ac:dyDescent="0.3">
      <c r="A826" s="659" t="s">
        <v>561</v>
      </c>
      <c r="B826" s="660" t="s">
        <v>562</v>
      </c>
      <c r="C826" s="661" t="s">
        <v>581</v>
      </c>
      <c r="D826" s="662" t="s">
        <v>2868</v>
      </c>
      <c r="E826" s="661" t="s">
        <v>4995</v>
      </c>
      <c r="F826" s="662" t="s">
        <v>4996</v>
      </c>
      <c r="G826" s="661" t="s">
        <v>4665</v>
      </c>
      <c r="H826" s="661" t="s">
        <v>4666</v>
      </c>
      <c r="I826" s="663">
        <v>68977</v>
      </c>
      <c r="J826" s="663">
        <v>1</v>
      </c>
      <c r="K826" s="664">
        <v>68977</v>
      </c>
    </row>
    <row r="827" spans="1:11" ht="14.4" customHeight="1" x14ac:dyDescent="0.3">
      <c r="A827" s="659" t="s">
        <v>561</v>
      </c>
      <c r="B827" s="660" t="s">
        <v>562</v>
      </c>
      <c r="C827" s="661" t="s">
        <v>581</v>
      </c>
      <c r="D827" s="662" t="s">
        <v>2868</v>
      </c>
      <c r="E827" s="661" t="s">
        <v>4995</v>
      </c>
      <c r="F827" s="662" t="s">
        <v>4996</v>
      </c>
      <c r="G827" s="661" t="s">
        <v>4667</v>
      </c>
      <c r="H827" s="661" t="s">
        <v>4668</v>
      </c>
      <c r="I827" s="663">
        <v>12172.915000000001</v>
      </c>
      <c r="J827" s="663">
        <v>10</v>
      </c>
      <c r="K827" s="664">
        <v>121729.14</v>
      </c>
    </row>
    <row r="828" spans="1:11" ht="14.4" customHeight="1" x14ac:dyDescent="0.3">
      <c r="A828" s="659" t="s">
        <v>561</v>
      </c>
      <c r="B828" s="660" t="s">
        <v>562</v>
      </c>
      <c r="C828" s="661" t="s">
        <v>581</v>
      </c>
      <c r="D828" s="662" t="s">
        <v>2868</v>
      </c>
      <c r="E828" s="661" t="s">
        <v>4995</v>
      </c>
      <c r="F828" s="662" t="s">
        <v>4996</v>
      </c>
      <c r="G828" s="661" t="s">
        <v>4669</v>
      </c>
      <c r="H828" s="661" t="s">
        <v>4670</v>
      </c>
      <c r="I828" s="663">
        <v>1230.5</v>
      </c>
      <c r="J828" s="663">
        <v>1</v>
      </c>
      <c r="K828" s="664">
        <v>1230.5</v>
      </c>
    </row>
    <row r="829" spans="1:11" ht="14.4" customHeight="1" x14ac:dyDescent="0.3">
      <c r="A829" s="659" t="s">
        <v>561</v>
      </c>
      <c r="B829" s="660" t="s">
        <v>562</v>
      </c>
      <c r="C829" s="661" t="s">
        <v>581</v>
      </c>
      <c r="D829" s="662" t="s">
        <v>2868</v>
      </c>
      <c r="E829" s="661" t="s">
        <v>4995</v>
      </c>
      <c r="F829" s="662" t="s">
        <v>4996</v>
      </c>
      <c r="G829" s="661" t="s">
        <v>4671</v>
      </c>
      <c r="H829" s="661" t="s">
        <v>4672</v>
      </c>
      <c r="I829" s="663">
        <v>12172.904999999999</v>
      </c>
      <c r="J829" s="663">
        <v>5</v>
      </c>
      <c r="K829" s="664">
        <v>60864.57</v>
      </c>
    </row>
    <row r="830" spans="1:11" ht="14.4" customHeight="1" x14ac:dyDescent="0.3">
      <c r="A830" s="659" t="s">
        <v>561</v>
      </c>
      <c r="B830" s="660" t="s">
        <v>562</v>
      </c>
      <c r="C830" s="661" t="s">
        <v>581</v>
      </c>
      <c r="D830" s="662" t="s">
        <v>2868</v>
      </c>
      <c r="E830" s="661" t="s">
        <v>4995</v>
      </c>
      <c r="F830" s="662" t="s">
        <v>4996</v>
      </c>
      <c r="G830" s="661" t="s">
        <v>4673</v>
      </c>
      <c r="H830" s="661" t="s">
        <v>4674</v>
      </c>
      <c r="I830" s="663">
        <v>16400.150000000001</v>
      </c>
      <c r="J830" s="663">
        <v>1</v>
      </c>
      <c r="K830" s="664">
        <v>16400.150000000001</v>
      </c>
    </row>
    <row r="831" spans="1:11" ht="14.4" customHeight="1" x14ac:dyDescent="0.3">
      <c r="A831" s="659" t="s">
        <v>561</v>
      </c>
      <c r="B831" s="660" t="s">
        <v>562</v>
      </c>
      <c r="C831" s="661" t="s">
        <v>581</v>
      </c>
      <c r="D831" s="662" t="s">
        <v>2868</v>
      </c>
      <c r="E831" s="661" t="s">
        <v>4995</v>
      </c>
      <c r="F831" s="662" t="s">
        <v>4996</v>
      </c>
      <c r="G831" s="661" t="s">
        <v>4675</v>
      </c>
      <c r="H831" s="661" t="s">
        <v>4676</v>
      </c>
      <c r="I831" s="663">
        <v>10019.84</v>
      </c>
      <c r="J831" s="663">
        <v>1</v>
      </c>
      <c r="K831" s="664">
        <v>10019.84</v>
      </c>
    </row>
    <row r="832" spans="1:11" ht="14.4" customHeight="1" x14ac:dyDescent="0.3">
      <c r="A832" s="659" t="s">
        <v>561</v>
      </c>
      <c r="B832" s="660" t="s">
        <v>562</v>
      </c>
      <c r="C832" s="661" t="s">
        <v>581</v>
      </c>
      <c r="D832" s="662" t="s">
        <v>2868</v>
      </c>
      <c r="E832" s="661" t="s">
        <v>4995</v>
      </c>
      <c r="F832" s="662" t="s">
        <v>4996</v>
      </c>
      <c r="G832" s="661" t="s">
        <v>4677</v>
      </c>
      <c r="H832" s="661" t="s">
        <v>4678</v>
      </c>
      <c r="I832" s="663">
        <v>4385.38</v>
      </c>
      <c r="J832" s="663">
        <v>1</v>
      </c>
      <c r="K832" s="664">
        <v>4385.38</v>
      </c>
    </row>
    <row r="833" spans="1:11" ht="14.4" customHeight="1" x14ac:dyDescent="0.3">
      <c r="A833" s="659" t="s">
        <v>561</v>
      </c>
      <c r="B833" s="660" t="s">
        <v>562</v>
      </c>
      <c r="C833" s="661" t="s">
        <v>581</v>
      </c>
      <c r="D833" s="662" t="s">
        <v>2868</v>
      </c>
      <c r="E833" s="661" t="s">
        <v>4995</v>
      </c>
      <c r="F833" s="662" t="s">
        <v>4996</v>
      </c>
      <c r="G833" s="661" t="s">
        <v>4679</v>
      </c>
      <c r="H833" s="661" t="s">
        <v>4680</v>
      </c>
      <c r="I833" s="663">
        <v>3929.585</v>
      </c>
      <c r="J833" s="663">
        <v>4</v>
      </c>
      <c r="K833" s="664">
        <v>15718.33</v>
      </c>
    </row>
    <row r="834" spans="1:11" ht="14.4" customHeight="1" x14ac:dyDescent="0.3">
      <c r="A834" s="659" t="s">
        <v>561</v>
      </c>
      <c r="B834" s="660" t="s">
        <v>562</v>
      </c>
      <c r="C834" s="661" t="s">
        <v>581</v>
      </c>
      <c r="D834" s="662" t="s">
        <v>2868</v>
      </c>
      <c r="E834" s="661" t="s">
        <v>4995</v>
      </c>
      <c r="F834" s="662" t="s">
        <v>4996</v>
      </c>
      <c r="G834" s="661" t="s">
        <v>4681</v>
      </c>
      <c r="H834" s="661" t="s">
        <v>4682</v>
      </c>
      <c r="I834" s="663">
        <v>15618</v>
      </c>
      <c r="J834" s="663">
        <v>1</v>
      </c>
      <c r="K834" s="664">
        <v>15618</v>
      </c>
    </row>
    <row r="835" spans="1:11" ht="14.4" customHeight="1" x14ac:dyDescent="0.3">
      <c r="A835" s="659" t="s">
        <v>561</v>
      </c>
      <c r="B835" s="660" t="s">
        <v>562</v>
      </c>
      <c r="C835" s="661" t="s">
        <v>581</v>
      </c>
      <c r="D835" s="662" t="s">
        <v>2868</v>
      </c>
      <c r="E835" s="661" t="s">
        <v>4995</v>
      </c>
      <c r="F835" s="662" t="s">
        <v>4996</v>
      </c>
      <c r="G835" s="661" t="s">
        <v>4683</v>
      </c>
      <c r="H835" s="661" t="s">
        <v>4684</v>
      </c>
      <c r="I835" s="663">
        <v>2430.48</v>
      </c>
      <c r="J835" s="663">
        <v>12</v>
      </c>
      <c r="K835" s="664">
        <v>29165.75</v>
      </c>
    </row>
    <row r="836" spans="1:11" ht="14.4" customHeight="1" x14ac:dyDescent="0.3">
      <c r="A836" s="659" t="s">
        <v>561</v>
      </c>
      <c r="B836" s="660" t="s">
        <v>562</v>
      </c>
      <c r="C836" s="661" t="s">
        <v>581</v>
      </c>
      <c r="D836" s="662" t="s">
        <v>2868</v>
      </c>
      <c r="E836" s="661" t="s">
        <v>4995</v>
      </c>
      <c r="F836" s="662" t="s">
        <v>4996</v>
      </c>
      <c r="G836" s="661" t="s">
        <v>4685</v>
      </c>
      <c r="H836" s="661" t="s">
        <v>4686</v>
      </c>
      <c r="I836" s="663">
        <v>4840</v>
      </c>
      <c r="J836" s="663">
        <v>1</v>
      </c>
      <c r="K836" s="664">
        <v>4840</v>
      </c>
    </row>
    <row r="837" spans="1:11" ht="14.4" customHeight="1" x14ac:dyDescent="0.3">
      <c r="A837" s="659" t="s">
        <v>561</v>
      </c>
      <c r="B837" s="660" t="s">
        <v>562</v>
      </c>
      <c r="C837" s="661" t="s">
        <v>581</v>
      </c>
      <c r="D837" s="662" t="s">
        <v>2868</v>
      </c>
      <c r="E837" s="661" t="s">
        <v>4995</v>
      </c>
      <c r="F837" s="662" t="s">
        <v>4996</v>
      </c>
      <c r="G837" s="661" t="s">
        <v>4687</v>
      </c>
      <c r="H837" s="661" t="s">
        <v>4688</v>
      </c>
      <c r="I837" s="663">
        <v>2614.02</v>
      </c>
      <c r="J837" s="663">
        <v>1</v>
      </c>
      <c r="K837" s="664">
        <v>2614.02</v>
      </c>
    </row>
    <row r="838" spans="1:11" ht="14.4" customHeight="1" x14ac:dyDescent="0.3">
      <c r="A838" s="659" t="s">
        <v>561</v>
      </c>
      <c r="B838" s="660" t="s">
        <v>562</v>
      </c>
      <c r="C838" s="661" t="s">
        <v>581</v>
      </c>
      <c r="D838" s="662" t="s">
        <v>2868</v>
      </c>
      <c r="E838" s="661" t="s">
        <v>4995</v>
      </c>
      <c r="F838" s="662" t="s">
        <v>4996</v>
      </c>
      <c r="G838" s="661" t="s">
        <v>4689</v>
      </c>
      <c r="H838" s="661" t="s">
        <v>4690</v>
      </c>
      <c r="I838" s="663">
        <v>4385.38</v>
      </c>
      <c r="J838" s="663">
        <v>1</v>
      </c>
      <c r="K838" s="664">
        <v>4385.38</v>
      </c>
    </row>
    <row r="839" spans="1:11" ht="14.4" customHeight="1" x14ac:dyDescent="0.3">
      <c r="A839" s="659" t="s">
        <v>561</v>
      </c>
      <c r="B839" s="660" t="s">
        <v>562</v>
      </c>
      <c r="C839" s="661" t="s">
        <v>581</v>
      </c>
      <c r="D839" s="662" t="s">
        <v>2868</v>
      </c>
      <c r="E839" s="661" t="s">
        <v>4995</v>
      </c>
      <c r="F839" s="662" t="s">
        <v>4996</v>
      </c>
      <c r="G839" s="661" t="s">
        <v>4691</v>
      </c>
      <c r="H839" s="661" t="s">
        <v>4692</v>
      </c>
      <c r="I839" s="663">
        <v>3928.34</v>
      </c>
      <c r="J839" s="663">
        <v>1</v>
      </c>
      <c r="K839" s="664">
        <v>3928.34</v>
      </c>
    </row>
    <row r="840" spans="1:11" ht="14.4" customHeight="1" x14ac:dyDescent="0.3">
      <c r="A840" s="659" t="s">
        <v>561</v>
      </c>
      <c r="B840" s="660" t="s">
        <v>562</v>
      </c>
      <c r="C840" s="661" t="s">
        <v>581</v>
      </c>
      <c r="D840" s="662" t="s">
        <v>2868</v>
      </c>
      <c r="E840" s="661" t="s">
        <v>4995</v>
      </c>
      <c r="F840" s="662" t="s">
        <v>4996</v>
      </c>
      <c r="G840" s="661" t="s">
        <v>4693</v>
      </c>
      <c r="H840" s="661" t="s">
        <v>4694</v>
      </c>
      <c r="I840" s="663">
        <v>2899.47</v>
      </c>
      <c r="J840" s="663">
        <v>1</v>
      </c>
      <c r="K840" s="664">
        <v>2899.47</v>
      </c>
    </row>
    <row r="841" spans="1:11" ht="14.4" customHeight="1" x14ac:dyDescent="0.3">
      <c r="A841" s="659" t="s">
        <v>561</v>
      </c>
      <c r="B841" s="660" t="s">
        <v>562</v>
      </c>
      <c r="C841" s="661" t="s">
        <v>581</v>
      </c>
      <c r="D841" s="662" t="s">
        <v>2868</v>
      </c>
      <c r="E841" s="661" t="s">
        <v>4995</v>
      </c>
      <c r="F841" s="662" t="s">
        <v>4996</v>
      </c>
      <c r="G841" s="661" t="s">
        <v>4695</v>
      </c>
      <c r="H841" s="661" t="s">
        <v>4696</v>
      </c>
      <c r="I841" s="663">
        <v>5332.12</v>
      </c>
      <c r="J841" s="663">
        <v>1</v>
      </c>
      <c r="K841" s="664">
        <v>5332.12</v>
      </c>
    </row>
    <row r="842" spans="1:11" ht="14.4" customHeight="1" x14ac:dyDescent="0.3">
      <c r="A842" s="659" t="s">
        <v>561</v>
      </c>
      <c r="B842" s="660" t="s">
        <v>562</v>
      </c>
      <c r="C842" s="661" t="s">
        <v>581</v>
      </c>
      <c r="D842" s="662" t="s">
        <v>2868</v>
      </c>
      <c r="E842" s="661" t="s">
        <v>4995</v>
      </c>
      <c r="F842" s="662" t="s">
        <v>4996</v>
      </c>
      <c r="G842" s="661" t="s">
        <v>4697</v>
      </c>
      <c r="H842" s="661" t="s">
        <v>4698</v>
      </c>
      <c r="I842" s="663">
        <v>15286.26</v>
      </c>
      <c r="J842" s="663">
        <v>2</v>
      </c>
      <c r="K842" s="664">
        <v>30572.52</v>
      </c>
    </row>
    <row r="843" spans="1:11" ht="14.4" customHeight="1" x14ac:dyDescent="0.3">
      <c r="A843" s="659" t="s">
        <v>561</v>
      </c>
      <c r="B843" s="660" t="s">
        <v>562</v>
      </c>
      <c r="C843" s="661" t="s">
        <v>581</v>
      </c>
      <c r="D843" s="662" t="s">
        <v>2868</v>
      </c>
      <c r="E843" s="661" t="s">
        <v>4995</v>
      </c>
      <c r="F843" s="662" t="s">
        <v>4996</v>
      </c>
      <c r="G843" s="661" t="s">
        <v>4699</v>
      </c>
      <c r="H843" s="661" t="s">
        <v>4700</v>
      </c>
      <c r="I843" s="663">
        <v>5332.12</v>
      </c>
      <c r="J843" s="663">
        <v>2</v>
      </c>
      <c r="K843" s="664">
        <v>10664.24</v>
      </c>
    </row>
    <row r="844" spans="1:11" ht="14.4" customHeight="1" x14ac:dyDescent="0.3">
      <c r="A844" s="659" t="s">
        <v>561</v>
      </c>
      <c r="B844" s="660" t="s">
        <v>562</v>
      </c>
      <c r="C844" s="661" t="s">
        <v>581</v>
      </c>
      <c r="D844" s="662" t="s">
        <v>2868</v>
      </c>
      <c r="E844" s="661" t="s">
        <v>4995</v>
      </c>
      <c r="F844" s="662" t="s">
        <v>4996</v>
      </c>
      <c r="G844" s="661" t="s">
        <v>4701</v>
      </c>
      <c r="H844" s="661" t="s">
        <v>4702</v>
      </c>
      <c r="I844" s="663">
        <v>5332.12</v>
      </c>
      <c r="J844" s="663">
        <v>1</v>
      </c>
      <c r="K844" s="664">
        <v>5332.12</v>
      </c>
    </row>
    <row r="845" spans="1:11" ht="14.4" customHeight="1" x14ac:dyDescent="0.3">
      <c r="A845" s="659" t="s">
        <v>561</v>
      </c>
      <c r="B845" s="660" t="s">
        <v>562</v>
      </c>
      <c r="C845" s="661" t="s">
        <v>581</v>
      </c>
      <c r="D845" s="662" t="s">
        <v>2868</v>
      </c>
      <c r="E845" s="661" t="s">
        <v>4995</v>
      </c>
      <c r="F845" s="662" t="s">
        <v>4996</v>
      </c>
      <c r="G845" s="661" t="s">
        <v>4703</v>
      </c>
      <c r="H845" s="661" t="s">
        <v>4704</v>
      </c>
      <c r="I845" s="663">
        <v>5332.12</v>
      </c>
      <c r="J845" s="663">
        <v>1</v>
      </c>
      <c r="K845" s="664">
        <v>5332.12</v>
      </c>
    </row>
    <row r="846" spans="1:11" ht="14.4" customHeight="1" x14ac:dyDescent="0.3">
      <c r="A846" s="659" t="s">
        <v>561</v>
      </c>
      <c r="B846" s="660" t="s">
        <v>562</v>
      </c>
      <c r="C846" s="661" t="s">
        <v>581</v>
      </c>
      <c r="D846" s="662" t="s">
        <v>2868</v>
      </c>
      <c r="E846" s="661" t="s">
        <v>4995</v>
      </c>
      <c r="F846" s="662" t="s">
        <v>4996</v>
      </c>
      <c r="G846" s="661" t="s">
        <v>4705</v>
      </c>
      <c r="H846" s="661" t="s">
        <v>4706</v>
      </c>
      <c r="I846" s="663">
        <v>2167.14</v>
      </c>
      <c r="J846" s="663">
        <v>7</v>
      </c>
      <c r="K846" s="664">
        <v>15169.98</v>
      </c>
    </row>
    <row r="847" spans="1:11" ht="14.4" customHeight="1" x14ac:dyDescent="0.3">
      <c r="A847" s="659" t="s">
        <v>561</v>
      </c>
      <c r="B847" s="660" t="s">
        <v>562</v>
      </c>
      <c r="C847" s="661" t="s">
        <v>581</v>
      </c>
      <c r="D847" s="662" t="s">
        <v>2868</v>
      </c>
      <c r="E847" s="661" t="s">
        <v>4995</v>
      </c>
      <c r="F847" s="662" t="s">
        <v>4996</v>
      </c>
      <c r="G847" s="661" t="s">
        <v>4707</v>
      </c>
      <c r="H847" s="661" t="s">
        <v>4708</v>
      </c>
      <c r="I847" s="663">
        <v>2899.47</v>
      </c>
      <c r="J847" s="663">
        <v>1</v>
      </c>
      <c r="K847" s="664">
        <v>2899.47</v>
      </c>
    </row>
    <row r="848" spans="1:11" ht="14.4" customHeight="1" x14ac:dyDescent="0.3">
      <c r="A848" s="659" t="s">
        <v>561</v>
      </c>
      <c r="B848" s="660" t="s">
        <v>562</v>
      </c>
      <c r="C848" s="661" t="s">
        <v>581</v>
      </c>
      <c r="D848" s="662" t="s">
        <v>2868</v>
      </c>
      <c r="E848" s="661" t="s">
        <v>4995</v>
      </c>
      <c r="F848" s="662" t="s">
        <v>4996</v>
      </c>
      <c r="G848" s="661" t="s">
        <v>4709</v>
      </c>
      <c r="H848" s="661" t="s">
        <v>4710</v>
      </c>
      <c r="I848" s="663">
        <v>3690.5</v>
      </c>
      <c r="J848" s="663">
        <v>2</v>
      </c>
      <c r="K848" s="664">
        <v>7381</v>
      </c>
    </row>
    <row r="849" spans="1:11" ht="14.4" customHeight="1" x14ac:dyDescent="0.3">
      <c r="A849" s="659" t="s">
        <v>561</v>
      </c>
      <c r="B849" s="660" t="s">
        <v>562</v>
      </c>
      <c r="C849" s="661" t="s">
        <v>581</v>
      </c>
      <c r="D849" s="662" t="s">
        <v>2868</v>
      </c>
      <c r="E849" s="661" t="s">
        <v>4995</v>
      </c>
      <c r="F849" s="662" t="s">
        <v>4996</v>
      </c>
      <c r="G849" s="661" t="s">
        <v>4711</v>
      </c>
      <c r="H849" s="661" t="s">
        <v>4712</v>
      </c>
      <c r="I849" s="663">
        <v>22006.400000000001</v>
      </c>
      <c r="J849" s="663">
        <v>1</v>
      </c>
      <c r="K849" s="664">
        <v>22006.400000000001</v>
      </c>
    </row>
    <row r="850" spans="1:11" ht="14.4" customHeight="1" x14ac:dyDescent="0.3">
      <c r="A850" s="659" t="s">
        <v>561</v>
      </c>
      <c r="B850" s="660" t="s">
        <v>562</v>
      </c>
      <c r="C850" s="661" t="s">
        <v>581</v>
      </c>
      <c r="D850" s="662" t="s">
        <v>2868</v>
      </c>
      <c r="E850" s="661" t="s">
        <v>4995</v>
      </c>
      <c r="F850" s="662" t="s">
        <v>4996</v>
      </c>
      <c r="G850" s="661" t="s">
        <v>4713</v>
      </c>
      <c r="H850" s="661" t="s">
        <v>4714</v>
      </c>
      <c r="I850" s="663">
        <v>4518.55</v>
      </c>
      <c r="J850" s="663">
        <v>1</v>
      </c>
      <c r="K850" s="664">
        <v>4518.55</v>
      </c>
    </row>
    <row r="851" spans="1:11" ht="14.4" customHeight="1" x14ac:dyDescent="0.3">
      <c r="A851" s="659" t="s">
        <v>561</v>
      </c>
      <c r="B851" s="660" t="s">
        <v>562</v>
      </c>
      <c r="C851" s="661" t="s">
        <v>581</v>
      </c>
      <c r="D851" s="662" t="s">
        <v>2868</v>
      </c>
      <c r="E851" s="661" t="s">
        <v>4995</v>
      </c>
      <c r="F851" s="662" t="s">
        <v>4996</v>
      </c>
      <c r="G851" s="661" t="s">
        <v>4715</v>
      </c>
      <c r="H851" s="661" t="s">
        <v>4716</v>
      </c>
      <c r="I851" s="663">
        <v>5700</v>
      </c>
      <c r="J851" s="663">
        <v>1</v>
      </c>
      <c r="K851" s="664">
        <v>5700</v>
      </c>
    </row>
    <row r="852" spans="1:11" ht="14.4" customHeight="1" x14ac:dyDescent="0.3">
      <c r="A852" s="659" t="s">
        <v>561</v>
      </c>
      <c r="B852" s="660" t="s">
        <v>562</v>
      </c>
      <c r="C852" s="661" t="s">
        <v>581</v>
      </c>
      <c r="D852" s="662" t="s">
        <v>2868</v>
      </c>
      <c r="E852" s="661" t="s">
        <v>4995</v>
      </c>
      <c r="F852" s="662" t="s">
        <v>4996</v>
      </c>
      <c r="G852" s="661" t="s">
        <v>4717</v>
      </c>
      <c r="H852" s="661" t="s">
        <v>4718</v>
      </c>
      <c r="I852" s="663">
        <v>62658</v>
      </c>
      <c r="J852" s="663">
        <v>2</v>
      </c>
      <c r="K852" s="664">
        <v>125316</v>
      </c>
    </row>
    <row r="853" spans="1:11" ht="14.4" customHeight="1" x14ac:dyDescent="0.3">
      <c r="A853" s="659" t="s">
        <v>561</v>
      </c>
      <c r="B853" s="660" t="s">
        <v>562</v>
      </c>
      <c r="C853" s="661" t="s">
        <v>581</v>
      </c>
      <c r="D853" s="662" t="s">
        <v>2868</v>
      </c>
      <c r="E853" s="661" t="s">
        <v>4995</v>
      </c>
      <c r="F853" s="662" t="s">
        <v>4996</v>
      </c>
      <c r="G853" s="661" t="s">
        <v>4719</v>
      </c>
      <c r="H853" s="661" t="s">
        <v>4720</v>
      </c>
      <c r="I853" s="663">
        <v>22006.400000000001</v>
      </c>
      <c r="J853" s="663">
        <v>1</v>
      </c>
      <c r="K853" s="664">
        <v>22006.400000000001</v>
      </c>
    </row>
    <row r="854" spans="1:11" ht="14.4" customHeight="1" x14ac:dyDescent="0.3">
      <c r="A854" s="659" t="s">
        <v>561</v>
      </c>
      <c r="B854" s="660" t="s">
        <v>562</v>
      </c>
      <c r="C854" s="661" t="s">
        <v>581</v>
      </c>
      <c r="D854" s="662" t="s">
        <v>2868</v>
      </c>
      <c r="E854" s="661" t="s">
        <v>4995</v>
      </c>
      <c r="F854" s="662" t="s">
        <v>4996</v>
      </c>
      <c r="G854" s="661" t="s">
        <v>4721</v>
      </c>
      <c r="H854" s="661" t="s">
        <v>4722</v>
      </c>
      <c r="I854" s="663">
        <v>12172.92</v>
      </c>
      <c r="J854" s="663">
        <v>2</v>
      </c>
      <c r="K854" s="664">
        <v>24345.84</v>
      </c>
    </row>
    <row r="855" spans="1:11" ht="14.4" customHeight="1" x14ac:dyDescent="0.3">
      <c r="A855" s="659" t="s">
        <v>561</v>
      </c>
      <c r="B855" s="660" t="s">
        <v>562</v>
      </c>
      <c r="C855" s="661" t="s">
        <v>581</v>
      </c>
      <c r="D855" s="662" t="s">
        <v>2868</v>
      </c>
      <c r="E855" s="661" t="s">
        <v>4995</v>
      </c>
      <c r="F855" s="662" t="s">
        <v>4996</v>
      </c>
      <c r="G855" s="661" t="s">
        <v>4723</v>
      </c>
      <c r="H855" s="661" t="s">
        <v>4724</v>
      </c>
      <c r="I855" s="663">
        <v>2761.08</v>
      </c>
      <c r="J855" s="663">
        <v>1</v>
      </c>
      <c r="K855" s="664">
        <v>2761.08</v>
      </c>
    </row>
    <row r="856" spans="1:11" ht="14.4" customHeight="1" x14ac:dyDescent="0.3">
      <c r="A856" s="659" t="s">
        <v>561</v>
      </c>
      <c r="B856" s="660" t="s">
        <v>562</v>
      </c>
      <c r="C856" s="661" t="s">
        <v>581</v>
      </c>
      <c r="D856" s="662" t="s">
        <v>2868</v>
      </c>
      <c r="E856" s="661" t="s">
        <v>4995</v>
      </c>
      <c r="F856" s="662" t="s">
        <v>4996</v>
      </c>
      <c r="G856" s="661" t="s">
        <v>4725</v>
      </c>
      <c r="H856" s="661" t="s">
        <v>4726</v>
      </c>
      <c r="I856" s="663">
        <v>9378.7800000000007</v>
      </c>
      <c r="J856" s="663">
        <v>2</v>
      </c>
      <c r="K856" s="664">
        <v>18757.560000000001</v>
      </c>
    </row>
    <row r="857" spans="1:11" ht="14.4" customHeight="1" x14ac:dyDescent="0.3">
      <c r="A857" s="659" t="s">
        <v>561</v>
      </c>
      <c r="B857" s="660" t="s">
        <v>562</v>
      </c>
      <c r="C857" s="661" t="s">
        <v>581</v>
      </c>
      <c r="D857" s="662" t="s">
        <v>2868</v>
      </c>
      <c r="E857" s="661" t="s">
        <v>4995</v>
      </c>
      <c r="F857" s="662" t="s">
        <v>4996</v>
      </c>
      <c r="G857" s="661" t="s">
        <v>4727</v>
      </c>
      <c r="H857" s="661" t="s">
        <v>4728</v>
      </c>
      <c r="I857" s="663">
        <v>4418.0200000000004</v>
      </c>
      <c r="J857" s="663">
        <v>1</v>
      </c>
      <c r="K857" s="664">
        <v>4418.0200000000004</v>
      </c>
    </row>
    <row r="858" spans="1:11" ht="14.4" customHeight="1" x14ac:dyDescent="0.3">
      <c r="A858" s="659" t="s">
        <v>561</v>
      </c>
      <c r="B858" s="660" t="s">
        <v>562</v>
      </c>
      <c r="C858" s="661" t="s">
        <v>581</v>
      </c>
      <c r="D858" s="662" t="s">
        <v>2868</v>
      </c>
      <c r="E858" s="661" t="s">
        <v>4995</v>
      </c>
      <c r="F858" s="662" t="s">
        <v>4996</v>
      </c>
      <c r="G858" s="661" t="s">
        <v>4729</v>
      </c>
      <c r="H858" s="661" t="s">
        <v>4730</v>
      </c>
      <c r="I858" s="663">
        <v>9378.7800000000007</v>
      </c>
      <c r="J858" s="663">
        <v>2</v>
      </c>
      <c r="K858" s="664">
        <v>18757.560000000001</v>
      </c>
    </row>
    <row r="859" spans="1:11" ht="14.4" customHeight="1" x14ac:dyDescent="0.3">
      <c r="A859" s="659" t="s">
        <v>561</v>
      </c>
      <c r="B859" s="660" t="s">
        <v>562</v>
      </c>
      <c r="C859" s="661" t="s">
        <v>581</v>
      </c>
      <c r="D859" s="662" t="s">
        <v>2868</v>
      </c>
      <c r="E859" s="661" t="s">
        <v>4995</v>
      </c>
      <c r="F859" s="662" t="s">
        <v>4996</v>
      </c>
      <c r="G859" s="661" t="s">
        <v>4731</v>
      </c>
      <c r="H859" s="661" t="s">
        <v>4732</v>
      </c>
      <c r="I859" s="663">
        <v>9378.7800000000007</v>
      </c>
      <c r="J859" s="663">
        <v>4</v>
      </c>
      <c r="K859" s="664">
        <v>37515.120000000003</v>
      </c>
    </row>
    <row r="860" spans="1:11" ht="14.4" customHeight="1" x14ac:dyDescent="0.3">
      <c r="A860" s="659" t="s">
        <v>561</v>
      </c>
      <c r="B860" s="660" t="s">
        <v>562</v>
      </c>
      <c r="C860" s="661" t="s">
        <v>581</v>
      </c>
      <c r="D860" s="662" t="s">
        <v>2868</v>
      </c>
      <c r="E860" s="661" t="s">
        <v>4995</v>
      </c>
      <c r="F860" s="662" t="s">
        <v>4996</v>
      </c>
      <c r="G860" s="661" t="s">
        <v>4733</v>
      </c>
      <c r="H860" s="661" t="s">
        <v>4734</v>
      </c>
      <c r="I860" s="663">
        <v>3682.2</v>
      </c>
      <c r="J860" s="663">
        <v>2</v>
      </c>
      <c r="K860" s="664">
        <v>7364.4</v>
      </c>
    </row>
    <row r="861" spans="1:11" ht="14.4" customHeight="1" x14ac:dyDescent="0.3">
      <c r="A861" s="659" t="s">
        <v>561</v>
      </c>
      <c r="B861" s="660" t="s">
        <v>562</v>
      </c>
      <c r="C861" s="661" t="s">
        <v>581</v>
      </c>
      <c r="D861" s="662" t="s">
        <v>2868</v>
      </c>
      <c r="E861" s="661" t="s">
        <v>4995</v>
      </c>
      <c r="F861" s="662" t="s">
        <v>4996</v>
      </c>
      <c r="G861" s="661" t="s">
        <v>4735</v>
      </c>
      <c r="H861" s="661" t="s">
        <v>4736</v>
      </c>
      <c r="I861" s="663">
        <v>1</v>
      </c>
      <c r="J861" s="663">
        <v>1</v>
      </c>
      <c r="K861" s="664">
        <v>1</v>
      </c>
    </row>
    <row r="862" spans="1:11" ht="14.4" customHeight="1" x14ac:dyDescent="0.3">
      <c r="A862" s="659" t="s">
        <v>561</v>
      </c>
      <c r="B862" s="660" t="s">
        <v>562</v>
      </c>
      <c r="C862" s="661" t="s">
        <v>581</v>
      </c>
      <c r="D862" s="662" t="s">
        <v>2868</v>
      </c>
      <c r="E862" s="661" t="s">
        <v>4995</v>
      </c>
      <c r="F862" s="662" t="s">
        <v>4996</v>
      </c>
      <c r="G862" s="661" t="s">
        <v>4737</v>
      </c>
      <c r="H862" s="661" t="s">
        <v>4738</v>
      </c>
      <c r="I862" s="663">
        <v>1</v>
      </c>
      <c r="J862" s="663">
        <v>1</v>
      </c>
      <c r="K862" s="664">
        <v>1</v>
      </c>
    </row>
    <row r="863" spans="1:11" ht="14.4" customHeight="1" x14ac:dyDescent="0.3">
      <c r="A863" s="659" t="s">
        <v>561</v>
      </c>
      <c r="B863" s="660" t="s">
        <v>562</v>
      </c>
      <c r="C863" s="661" t="s">
        <v>581</v>
      </c>
      <c r="D863" s="662" t="s">
        <v>2868</v>
      </c>
      <c r="E863" s="661" t="s">
        <v>4997</v>
      </c>
      <c r="F863" s="662" t="s">
        <v>4998</v>
      </c>
      <c r="G863" s="661" t="s">
        <v>4739</v>
      </c>
      <c r="H863" s="661" t="s">
        <v>4740</v>
      </c>
      <c r="I863" s="663">
        <v>78972.454999999987</v>
      </c>
      <c r="J863" s="663">
        <v>32</v>
      </c>
      <c r="K863" s="664">
        <v>2527118.6399999997</v>
      </c>
    </row>
    <row r="864" spans="1:11" ht="14.4" customHeight="1" x14ac:dyDescent="0.3">
      <c r="A864" s="659" t="s">
        <v>561</v>
      </c>
      <c r="B864" s="660" t="s">
        <v>562</v>
      </c>
      <c r="C864" s="661" t="s">
        <v>581</v>
      </c>
      <c r="D864" s="662" t="s">
        <v>2868</v>
      </c>
      <c r="E864" s="661" t="s">
        <v>4997</v>
      </c>
      <c r="F864" s="662" t="s">
        <v>4998</v>
      </c>
      <c r="G864" s="661" t="s">
        <v>4741</v>
      </c>
      <c r="H864" s="661" t="s">
        <v>4742</v>
      </c>
      <c r="I864" s="663">
        <v>0.01</v>
      </c>
      <c r="J864" s="663">
        <v>80</v>
      </c>
      <c r="K864" s="664">
        <v>0.93000000000000038</v>
      </c>
    </row>
    <row r="865" spans="1:11" ht="14.4" customHeight="1" x14ac:dyDescent="0.3">
      <c r="A865" s="659" t="s">
        <v>561</v>
      </c>
      <c r="B865" s="660" t="s">
        <v>562</v>
      </c>
      <c r="C865" s="661" t="s">
        <v>581</v>
      </c>
      <c r="D865" s="662" t="s">
        <v>2868</v>
      </c>
      <c r="E865" s="661" t="s">
        <v>4997</v>
      </c>
      <c r="F865" s="662" t="s">
        <v>4998</v>
      </c>
      <c r="G865" s="661" t="s">
        <v>4743</v>
      </c>
      <c r="H865" s="661" t="s">
        <v>4744</v>
      </c>
      <c r="I865" s="663">
        <v>717273.41250000009</v>
      </c>
      <c r="J865" s="663">
        <v>8</v>
      </c>
      <c r="K865" s="664">
        <v>5738187.3000000007</v>
      </c>
    </row>
    <row r="866" spans="1:11" ht="14.4" customHeight="1" x14ac:dyDescent="0.3">
      <c r="A866" s="659" t="s">
        <v>561</v>
      </c>
      <c r="B866" s="660" t="s">
        <v>562</v>
      </c>
      <c r="C866" s="661" t="s">
        <v>581</v>
      </c>
      <c r="D866" s="662" t="s">
        <v>2868</v>
      </c>
      <c r="E866" s="661" t="s">
        <v>4997</v>
      </c>
      <c r="F866" s="662" t="s">
        <v>4998</v>
      </c>
      <c r="G866" s="661" t="s">
        <v>4743</v>
      </c>
      <c r="H866" s="661" t="s">
        <v>4745</v>
      </c>
      <c r="I866" s="663">
        <v>743355.91999999993</v>
      </c>
      <c r="J866" s="663">
        <v>8</v>
      </c>
      <c r="K866" s="664">
        <v>5946847.3599999994</v>
      </c>
    </row>
    <row r="867" spans="1:11" ht="14.4" customHeight="1" x14ac:dyDescent="0.3">
      <c r="A867" s="659" t="s">
        <v>561</v>
      </c>
      <c r="B867" s="660" t="s">
        <v>562</v>
      </c>
      <c r="C867" s="661" t="s">
        <v>581</v>
      </c>
      <c r="D867" s="662" t="s">
        <v>2868</v>
      </c>
      <c r="E867" s="661" t="s">
        <v>4997</v>
      </c>
      <c r="F867" s="662" t="s">
        <v>4998</v>
      </c>
      <c r="G867" s="661" t="s">
        <v>4743</v>
      </c>
      <c r="H867" s="661" t="s">
        <v>4746</v>
      </c>
      <c r="I867" s="663">
        <v>730725.07777777768</v>
      </c>
      <c r="J867" s="663">
        <v>7</v>
      </c>
      <c r="K867" s="664">
        <v>5089813.82</v>
      </c>
    </row>
    <row r="868" spans="1:11" ht="14.4" customHeight="1" x14ac:dyDescent="0.3">
      <c r="A868" s="659" t="s">
        <v>561</v>
      </c>
      <c r="B868" s="660" t="s">
        <v>562</v>
      </c>
      <c r="C868" s="661" t="s">
        <v>581</v>
      </c>
      <c r="D868" s="662" t="s">
        <v>2868</v>
      </c>
      <c r="E868" s="661" t="s">
        <v>4997</v>
      </c>
      <c r="F868" s="662" t="s">
        <v>4998</v>
      </c>
      <c r="G868" s="661" t="s">
        <v>4747</v>
      </c>
      <c r="H868" s="661" t="s">
        <v>4748</v>
      </c>
      <c r="I868" s="663">
        <v>25612.994285714285</v>
      </c>
      <c r="J868" s="663">
        <v>13</v>
      </c>
      <c r="K868" s="664">
        <v>332968.95999999996</v>
      </c>
    </row>
    <row r="869" spans="1:11" ht="14.4" customHeight="1" x14ac:dyDescent="0.3">
      <c r="A869" s="659" t="s">
        <v>561</v>
      </c>
      <c r="B869" s="660" t="s">
        <v>562</v>
      </c>
      <c r="C869" s="661" t="s">
        <v>581</v>
      </c>
      <c r="D869" s="662" t="s">
        <v>2868</v>
      </c>
      <c r="E869" s="661" t="s">
        <v>4997</v>
      </c>
      <c r="F869" s="662" t="s">
        <v>4998</v>
      </c>
      <c r="G869" s="661" t="s">
        <v>4747</v>
      </c>
      <c r="H869" s="661" t="s">
        <v>4749</v>
      </c>
      <c r="I869" s="663">
        <v>26544.37</v>
      </c>
      <c r="J869" s="663">
        <v>20</v>
      </c>
      <c r="K869" s="664">
        <v>530887.37</v>
      </c>
    </row>
    <row r="870" spans="1:11" ht="14.4" customHeight="1" x14ac:dyDescent="0.3">
      <c r="A870" s="659" t="s">
        <v>561</v>
      </c>
      <c r="B870" s="660" t="s">
        <v>562</v>
      </c>
      <c r="C870" s="661" t="s">
        <v>581</v>
      </c>
      <c r="D870" s="662" t="s">
        <v>2868</v>
      </c>
      <c r="E870" s="661" t="s">
        <v>4997</v>
      </c>
      <c r="F870" s="662" t="s">
        <v>4998</v>
      </c>
      <c r="G870" s="661" t="s">
        <v>4750</v>
      </c>
      <c r="H870" s="661" t="s">
        <v>4751</v>
      </c>
      <c r="I870" s="663">
        <v>0.01</v>
      </c>
      <c r="J870" s="663">
        <v>16</v>
      </c>
      <c r="K870" s="664">
        <v>0.16</v>
      </c>
    </row>
    <row r="871" spans="1:11" ht="14.4" customHeight="1" x14ac:dyDescent="0.3">
      <c r="A871" s="659" t="s">
        <v>561</v>
      </c>
      <c r="B871" s="660" t="s">
        <v>562</v>
      </c>
      <c r="C871" s="661" t="s">
        <v>581</v>
      </c>
      <c r="D871" s="662" t="s">
        <v>2868</v>
      </c>
      <c r="E871" s="661" t="s">
        <v>4997</v>
      </c>
      <c r="F871" s="662" t="s">
        <v>4998</v>
      </c>
      <c r="G871" s="661" t="s">
        <v>4750</v>
      </c>
      <c r="H871" s="661" t="s">
        <v>4752</v>
      </c>
      <c r="I871" s="663">
        <v>1.1666666666666667E-2</v>
      </c>
      <c r="J871" s="663">
        <v>6</v>
      </c>
      <c r="K871" s="664">
        <v>7.0000000000000007E-2</v>
      </c>
    </row>
    <row r="872" spans="1:11" ht="14.4" customHeight="1" x14ac:dyDescent="0.3">
      <c r="A872" s="659" t="s">
        <v>561</v>
      </c>
      <c r="B872" s="660" t="s">
        <v>562</v>
      </c>
      <c r="C872" s="661" t="s">
        <v>581</v>
      </c>
      <c r="D872" s="662" t="s">
        <v>2868</v>
      </c>
      <c r="E872" s="661" t="s">
        <v>4997</v>
      </c>
      <c r="F872" s="662" t="s">
        <v>4998</v>
      </c>
      <c r="G872" s="661" t="s">
        <v>4753</v>
      </c>
      <c r="H872" s="661" t="s">
        <v>4754</v>
      </c>
      <c r="I872" s="663">
        <v>1.0588235294117647E-2</v>
      </c>
      <c r="J872" s="663">
        <v>17</v>
      </c>
      <c r="K872" s="664">
        <v>0.18</v>
      </c>
    </row>
    <row r="873" spans="1:11" ht="14.4" customHeight="1" x14ac:dyDescent="0.3">
      <c r="A873" s="659" t="s">
        <v>561</v>
      </c>
      <c r="B873" s="660" t="s">
        <v>562</v>
      </c>
      <c r="C873" s="661" t="s">
        <v>581</v>
      </c>
      <c r="D873" s="662" t="s">
        <v>2868</v>
      </c>
      <c r="E873" s="661" t="s">
        <v>4997</v>
      </c>
      <c r="F873" s="662" t="s">
        <v>4998</v>
      </c>
      <c r="G873" s="661" t="s">
        <v>4755</v>
      </c>
      <c r="H873" s="661" t="s">
        <v>4756</v>
      </c>
      <c r="I873" s="663">
        <v>0.01</v>
      </c>
      <c r="J873" s="663">
        <v>32</v>
      </c>
      <c r="K873" s="664">
        <v>0.32</v>
      </c>
    </row>
    <row r="874" spans="1:11" ht="14.4" customHeight="1" x14ac:dyDescent="0.3">
      <c r="A874" s="659" t="s">
        <v>561</v>
      </c>
      <c r="B874" s="660" t="s">
        <v>562</v>
      </c>
      <c r="C874" s="661" t="s">
        <v>581</v>
      </c>
      <c r="D874" s="662" t="s">
        <v>2868</v>
      </c>
      <c r="E874" s="661" t="s">
        <v>4997</v>
      </c>
      <c r="F874" s="662" t="s">
        <v>4998</v>
      </c>
      <c r="G874" s="661" t="s">
        <v>4757</v>
      </c>
      <c r="H874" s="661" t="s">
        <v>4758</v>
      </c>
      <c r="I874" s="663">
        <v>123965.76625</v>
      </c>
      <c r="J874" s="663">
        <v>16</v>
      </c>
      <c r="K874" s="664">
        <v>1983452.26</v>
      </c>
    </row>
    <row r="875" spans="1:11" ht="14.4" customHeight="1" x14ac:dyDescent="0.3">
      <c r="A875" s="659" t="s">
        <v>561</v>
      </c>
      <c r="B875" s="660" t="s">
        <v>562</v>
      </c>
      <c r="C875" s="661" t="s">
        <v>581</v>
      </c>
      <c r="D875" s="662" t="s">
        <v>2868</v>
      </c>
      <c r="E875" s="661" t="s">
        <v>4997</v>
      </c>
      <c r="F875" s="662" t="s">
        <v>4998</v>
      </c>
      <c r="G875" s="661" t="s">
        <v>4759</v>
      </c>
      <c r="H875" s="661" t="s">
        <v>4760</v>
      </c>
      <c r="I875" s="663">
        <v>25612.99</v>
      </c>
      <c r="J875" s="663">
        <v>2</v>
      </c>
      <c r="K875" s="664">
        <v>51225.99</v>
      </c>
    </row>
    <row r="876" spans="1:11" ht="14.4" customHeight="1" x14ac:dyDescent="0.3">
      <c r="A876" s="659" t="s">
        <v>561</v>
      </c>
      <c r="B876" s="660" t="s">
        <v>562</v>
      </c>
      <c r="C876" s="661" t="s">
        <v>581</v>
      </c>
      <c r="D876" s="662" t="s">
        <v>2868</v>
      </c>
      <c r="E876" s="661" t="s">
        <v>4997</v>
      </c>
      <c r="F876" s="662" t="s">
        <v>4998</v>
      </c>
      <c r="G876" s="661" t="s">
        <v>4761</v>
      </c>
      <c r="H876" s="661" t="s">
        <v>4762</v>
      </c>
      <c r="I876" s="663">
        <v>25613</v>
      </c>
      <c r="J876" s="663">
        <v>1</v>
      </c>
      <c r="K876" s="664">
        <v>25613</v>
      </c>
    </row>
    <row r="877" spans="1:11" ht="14.4" customHeight="1" x14ac:dyDescent="0.3">
      <c r="A877" s="659" t="s">
        <v>561</v>
      </c>
      <c r="B877" s="660" t="s">
        <v>562</v>
      </c>
      <c r="C877" s="661" t="s">
        <v>581</v>
      </c>
      <c r="D877" s="662" t="s">
        <v>2868</v>
      </c>
      <c r="E877" s="661" t="s">
        <v>4997</v>
      </c>
      <c r="F877" s="662" t="s">
        <v>4998</v>
      </c>
      <c r="G877" s="661" t="s">
        <v>4763</v>
      </c>
      <c r="H877" s="661" t="s">
        <v>4764</v>
      </c>
      <c r="I877" s="663">
        <v>0.01</v>
      </c>
      <c r="J877" s="663">
        <v>7</v>
      </c>
      <c r="K877" s="664">
        <v>7.0000000000000007E-2</v>
      </c>
    </row>
    <row r="878" spans="1:11" ht="14.4" customHeight="1" x14ac:dyDescent="0.3">
      <c r="A878" s="659" t="s">
        <v>561</v>
      </c>
      <c r="B878" s="660" t="s">
        <v>562</v>
      </c>
      <c r="C878" s="661" t="s">
        <v>581</v>
      </c>
      <c r="D878" s="662" t="s">
        <v>2868</v>
      </c>
      <c r="E878" s="661" t="s">
        <v>4997</v>
      </c>
      <c r="F878" s="662" t="s">
        <v>4998</v>
      </c>
      <c r="G878" s="661" t="s">
        <v>4765</v>
      </c>
      <c r="H878" s="661" t="s">
        <v>4766</v>
      </c>
      <c r="I878" s="663">
        <v>0.01</v>
      </c>
      <c r="J878" s="663">
        <v>3</v>
      </c>
      <c r="K878" s="664">
        <v>0.03</v>
      </c>
    </row>
    <row r="879" spans="1:11" ht="14.4" customHeight="1" x14ac:dyDescent="0.3">
      <c r="A879" s="659" t="s">
        <v>561</v>
      </c>
      <c r="B879" s="660" t="s">
        <v>562</v>
      </c>
      <c r="C879" s="661" t="s">
        <v>581</v>
      </c>
      <c r="D879" s="662" t="s">
        <v>2868</v>
      </c>
      <c r="E879" s="661" t="s">
        <v>4997</v>
      </c>
      <c r="F879" s="662" t="s">
        <v>4998</v>
      </c>
      <c r="G879" s="661" t="s">
        <v>4767</v>
      </c>
      <c r="H879" s="661" t="s">
        <v>4768</v>
      </c>
      <c r="I879" s="663">
        <v>0.02</v>
      </c>
      <c r="J879" s="663">
        <v>1</v>
      </c>
      <c r="K879" s="664">
        <v>0.02</v>
      </c>
    </row>
    <row r="880" spans="1:11" ht="14.4" customHeight="1" x14ac:dyDescent="0.3">
      <c r="A880" s="659" t="s">
        <v>561</v>
      </c>
      <c r="B880" s="660" t="s">
        <v>562</v>
      </c>
      <c r="C880" s="661" t="s">
        <v>581</v>
      </c>
      <c r="D880" s="662" t="s">
        <v>2868</v>
      </c>
      <c r="E880" s="661" t="s">
        <v>4997</v>
      </c>
      <c r="F880" s="662" t="s">
        <v>4998</v>
      </c>
      <c r="G880" s="661" t="s">
        <v>4769</v>
      </c>
      <c r="H880" s="661" t="s">
        <v>4770</v>
      </c>
      <c r="I880" s="663">
        <v>859490.82</v>
      </c>
      <c r="J880" s="663">
        <v>1</v>
      </c>
      <c r="K880" s="664">
        <v>859490.82</v>
      </c>
    </row>
    <row r="881" spans="1:11" ht="14.4" customHeight="1" x14ac:dyDescent="0.3">
      <c r="A881" s="659" t="s">
        <v>561</v>
      </c>
      <c r="B881" s="660" t="s">
        <v>562</v>
      </c>
      <c r="C881" s="661" t="s">
        <v>581</v>
      </c>
      <c r="D881" s="662" t="s">
        <v>2868</v>
      </c>
      <c r="E881" s="661" t="s">
        <v>4997</v>
      </c>
      <c r="F881" s="662" t="s">
        <v>4998</v>
      </c>
      <c r="G881" s="661" t="s">
        <v>4771</v>
      </c>
      <c r="H881" s="661" t="s">
        <v>4772</v>
      </c>
      <c r="I881" s="663">
        <v>0.01</v>
      </c>
      <c r="J881" s="663">
        <v>2</v>
      </c>
      <c r="K881" s="664">
        <v>0.03</v>
      </c>
    </row>
    <row r="882" spans="1:11" ht="14.4" customHeight="1" x14ac:dyDescent="0.3">
      <c r="A882" s="659" t="s">
        <v>561</v>
      </c>
      <c r="B882" s="660" t="s">
        <v>562</v>
      </c>
      <c r="C882" s="661" t="s">
        <v>581</v>
      </c>
      <c r="D882" s="662" t="s">
        <v>2868</v>
      </c>
      <c r="E882" s="661" t="s">
        <v>4989</v>
      </c>
      <c r="F882" s="662" t="s">
        <v>4990</v>
      </c>
      <c r="G882" s="661" t="s">
        <v>4773</v>
      </c>
      <c r="H882" s="661" t="s">
        <v>4774</v>
      </c>
      <c r="I882" s="663">
        <v>3661.57</v>
      </c>
      <c r="J882" s="663">
        <v>2</v>
      </c>
      <c r="K882" s="664">
        <v>7323.14</v>
      </c>
    </row>
    <row r="883" spans="1:11" ht="14.4" customHeight="1" x14ac:dyDescent="0.3">
      <c r="A883" s="659" t="s">
        <v>561</v>
      </c>
      <c r="B883" s="660" t="s">
        <v>562</v>
      </c>
      <c r="C883" s="661" t="s">
        <v>581</v>
      </c>
      <c r="D883" s="662" t="s">
        <v>2868</v>
      </c>
      <c r="E883" s="661" t="s">
        <v>4989</v>
      </c>
      <c r="F883" s="662" t="s">
        <v>4990</v>
      </c>
      <c r="G883" s="661" t="s">
        <v>4775</v>
      </c>
      <c r="H883" s="661" t="s">
        <v>4776</v>
      </c>
      <c r="I883" s="663">
        <v>7323.13</v>
      </c>
      <c r="J883" s="663">
        <v>3</v>
      </c>
      <c r="K883" s="664">
        <v>21969.39</v>
      </c>
    </row>
    <row r="884" spans="1:11" ht="14.4" customHeight="1" x14ac:dyDescent="0.3">
      <c r="A884" s="659" t="s">
        <v>561</v>
      </c>
      <c r="B884" s="660" t="s">
        <v>562</v>
      </c>
      <c r="C884" s="661" t="s">
        <v>581</v>
      </c>
      <c r="D884" s="662" t="s">
        <v>2868</v>
      </c>
      <c r="E884" s="661" t="s">
        <v>4989</v>
      </c>
      <c r="F884" s="662" t="s">
        <v>4990</v>
      </c>
      <c r="G884" s="661" t="s">
        <v>4777</v>
      </c>
      <c r="H884" s="661" t="s">
        <v>4778</v>
      </c>
      <c r="I884" s="663">
        <v>3938.1783333333333</v>
      </c>
      <c r="J884" s="663">
        <v>22</v>
      </c>
      <c r="K884" s="664">
        <v>86639.85</v>
      </c>
    </row>
    <row r="885" spans="1:11" ht="14.4" customHeight="1" x14ac:dyDescent="0.3">
      <c r="A885" s="659" t="s">
        <v>561</v>
      </c>
      <c r="B885" s="660" t="s">
        <v>562</v>
      </c>
      <c r="C885" s="661" t="s">
        <v>581</v>
      </c>
      <c r="D885" s="662" t="s">
        <v>2868</v>
      </c>
      <c r="E885" s="661" t="s">
        <v>4989</v>
      </c>
      <c r="F885" s="662" t="s">
        <v>4990</v>
      </c>
      <c r="G885" s="661" t="s">
        <v>4779</v>
      </c>
      <c r="H885" s="661" t="s">
        <v>4780</v>
      </c>
      <c r="I885" s="663">
        <v>5708.2985714285724</v>
      </c>
      <c r="J885" s="663">
        <v>23</v>
      </c>
      <c r="K885" s="664">
        <v>131290.79999999999</v>
      </c>
    </row>
    <row r="886" spans="1:11" ht="14.4" customHeight="1" x14ac:dyDescent="0.3">
      <c r="A886" s="659" t="s">
        <v>561</v>
      </c>
      <c r="B886" s="660" t="s">
        <v>562</v>
      </c>
      <c r="C886" s="661" t="s">
        <v>581</v>
      </c>
      <c r="D886" s="662" t="s">
        <v>2868</v>
      </c>
      <c r="E886" s="661" t="s">
        <v>4989</v>
      </c>
      <c r="F886" s="662" t="s">
        <v>4990</v>
      </c>
      <c r="G886" s="661" t="s">
        <v>4781</v>
      </c>
      <c r="H886" s="661" t="s">
        <v>4782</v>
      </c>
      <c r="I886" s="663">
        <v>62658</v>
      </c>
      <c r="J886" s="663">
        <v>13</v>
      </c>
      <c r="K886" s="664">
        <v>814554</v>
      </c>
    </row>
    <row r="887" spans="1:11" ht="14.4" customHeight="1" x14ac:dyDescent="0.3">
      <c r="A887" s="659" t="s">
        <v>561</v>
      </c>
      <c r="B887" s="660" t="s">
        <v>562</v>
      </c>
      <c r="C887" s="661" t="s">
        <v>581</v>
      </c>
      <c r="D887" s="662" t="s">
        <v>2868</v>
      </c>
      <c r="E887" s="661" t="s">
        <v>4989</v>
      </c>
      <c r="F887" s="662" t="s">
        <v>4990</v>
      </c>
      <c r="G887" s="661" t="s">
        <v>4783</v>
      </c>
      <c r="H887" s="661" t="s">
        <v>4784</v>
      </c>
      <c r="I887" s="663">
        <v>10478.01</v>
      </c>
      <c r="J887" s="663">
        <v>5</v>
      </c>
      <c r="K887" s="664">
        <v>52390.05</v>
      </c>
    </row>
    <row r="888" spans="1:11" ht="14.4" customHeight="1" x14ac:dyDescent="0.3">
      <c r="A888" s="659" t="s">
        <v>561</v>
      </c>
      <c r="B888" s="660" t="s">
        <v>562</v>
      </c>
      <c r="C888" s="661" t="s">
        <v>581</v>
      </c>
      <c r="D888" s="662" t="s">
        <v>2868</v>
      </c>
      <c r="E888" s="661" t="s">
        <v>4989</v>
      </c>
      <c r="F888" s="662" t="s">
        <v>4990</v>
      </c>
      <c r="G888" s="661" t="s">
        <v>4785</v>
      </c>
      <c r="H888" s="661" t="s">
        <v>4786</v>
      </c>
      <c r="I888" s="663">
        <v>11974.75</v>
      </c>
      <c r="J888" s="663">
        <v>4</v>
      </c>
      <c r="K888" s="664">
        <v>47899.009999999995</v>
      </c>
    </row>
    <row r="889" spans="1:11" ht="14.4" customHeight="1" x14ac:dyDescent="0.3">
      <c r="A889" s="659" t="s">
        <v>561</v>
      </c>
      <c r="B889" s="660" t="s">
        <v>562</v>
      </c>
      <c r="C889" s="661" t="s">
        <v>581</v>
      </c>
      <c r="D889" s="662" t="s">
        <v>2868</v>
      </c>
      <c r="E889" s="661" t="s">
        <v>4989</v>
      </c>
      <c r="F889" s="662" t="s">
        <v>4990</v>
      </c>
      <c r="G889" s="661" t="s">
        <v>4787</v>
      </c>
      <c r="H889" s="661" t="s">
        <v>4788</v>
      </c>
      <c r="I889" s="663">
        <v>7502</v>
      </c>
      <c r="J889" s="663">
        <v>13</v>
      </c>
      <c r="K889" s="664">
        <v>97526</v>
      </c>
    </row>
    <row r="890" spans="1:11" ht="14.4" customHeight="1" x14ac:dyDescent="0.3">
      <c r="A890" s="659" t="s">
        <v>561</v>
      </c>
      <c r="B890" s="660" t="s">
        <v>562</v>
      </c>
      <c r="C890" s="661" t="s">
        <v>581</v>
      </c>
      <c r="D890" s="662" t="s">
        <v>2868</v>
      </c>
      <c r="E890" s="661" t="s">
        <v>4989</v>
      </c>
      <c r="F890" s="662" t="s">
        <v>4990</v>
      </c>
      <c r="G890" s="661" t="s">
        <v>4789</v>
      </c>
      <c r="H890" s="661" t="s">
        <v>4790</v>
      </c>
      <c r="I890" s="663">
        <v>4840</v>
      </c>
      <c r="J890" s="663">
        <v>2</v>
      </c>
      <c r="K890" s="664">
        <v>9680</v>
      </c>
    </row>
    <row r="891" spans="1:11" ht="14.4" customHeight="1" x14ac:dyDescent="0.3">
      <c r="A891" s="659" t="s">
        <v>561</v>
      </c>
      <c r="B891" s="660" t="s">
        <v>562</v>
      </c>
      <c r="C891" s="661" t="s">
        <v>581</v>
      </c>
      <c r="D891" s="662" t="s">
        <v>2868</v>
      </c>
      <c r="E891" s="661" t="s">
        <v>4989</v>
      </c>
      <c r="F891" s="662" t="s">
        <v>4990</v>
      </c>
      <c r="G891" s="661" t="s">
        <v>4791</v>
      </c>
      <c r="H891" s="661" t="s">
        <v>4792</v>
      </c>
      <c r="I891" s="663">
        <v>3993</v>
      </c>
      <c r="J891" s="663">
        <v>7</v>
      </c>
      <c r="K891" s="664">
        <v>27951</v>
      </c>
    </row>
    <row r="892" spans="1:11" ht="14.4" customHeight="1" x14ac:dyDescent="0.3">
      <c r="A892" s="659" t="s">
        <v>561</v>
      </c>
      <c r="B892" s="660" t="s">
        <v>562</v>
      </c>
      <c r="C892" s="661" t="s">
        <v>581</v>
      </c>
      <c r="D892" s="662" t="s">
        <v>2868</v>
      </c>
      <c r="E892" s="661" t="s">
        <v>4989</v>
      </c>
      <c r="F892" s="662" t="s">
        <v>4990</v>
      </c>
      <c r="G892" s="661" t="s">
        <v>4793</v>
      </c>
      <c r="H892" s="661" t="s">
        <v>4794</v>
      </c>
      <c r="I892" s="663">
        <v>61920</v>
      </c>
      <c r="J892" s="663">
        <v>6</v>
      </c>
      <c r="K892" s="664">
        <v>371520</v>
      </c>
    </row>
    <row r="893" spans="1:11" ht="14.4" customHeight="1" x14ac:dyDescent="0.3">
      <c r="A893" s="659" t="s">
        <v>561</v>
      </c>
      <c r="B893" s="660" t="s">
        <v>562</v>
      </c>
      <c r="C893" s="661" t="s">
        <v>581</v>
      </c>
      <c r="D893" s="662" t="s">
        <v>2868</v>
      </c>
      <c r="E893" s="661" t="s">
        <v>4989</v>
      </c>
      <c r="F893" s="662" t="s">
        <v>4990</v>
      </c>
      <c r="G893" s="661" t="s">
        <v>4795</v>
      </c>
      <c r="H893" s="661" t="s">
        <v>4796</v>
      </c>
      <c r="I893" s="663">
        <v>6424.99</v>
      </c>
      <c r="J893" s="663">
        <v>2</v>
      </c>
      <c r="K893" s="664">
        <v>12849.98</v>
      </c>
    </row>
    <row r="894" spans="1:11" ht="14.4" customHeight="1" x14ac:dyDescent="0.3">
      <c r="A894" s="659" t="s">
        <v>561</v>
      </c>
      <c r="B894" s="660" t="s">
        <v>562</v>
      </c>
      <c r="C894" s="661" t="s">
        <v>581</v>
      </c>
      <c r="D894" s="662" t="s">
        <v>2868</v>
      </c>
      <c r="E894" s="661" t="s">
        <v>4989</v>
      </c>
      <c r="F894" s="662" t="s">
        <v>4990</v>
      </c>
      <c r="G894" s="661" t="s">
        <v>4797</v>
      </c>
      <c r="H894" s="661" t="s">
        <v>4798</v>
      </c>
      <c r="I894" s="663">
        <v>3320.24</v>
      </c>
      <c r="J894" s="663">
        <v>1</v>
      </c>
      <c r="K894" s="664">
        <v>3320.24</v>
      </c>
    </row>
    <row r="895" spans="1:11" ht="14.4" customHeight="1" x14ac:dyDescent="0.3">
      <c r="A895" s="659" t="s">
        <v>561</v>
      </c>
      <c r="B895" s="660" t="s">
        <v>562</v>
      </c>
      <c r="C895" s="661" t="s">
        <v>581</v>
      </c>
      <c r="D895" s="662" t="s">
        <v>2868</v>
      </c>
      <c r="E895" s="661" t="s">
        <v>4989</v>
      </c>
      <c r="F895" s="662" t="s">
        <v>4990</v>
      </c>
      <c r="G895" s="661" t="s">
        <v>4799</v>
      </c>
      <c r="H895" s="661" t="s">
        <v>4800</v>
      </c>
      <c r="I895" s="663">
        <v>55245</v>
      </c>
      <c r="J895" s="663">
        <v>1</v>
      </c>
      <c r="K895" s="664">
        <v>55245</v>
      </c>
    </row>
    <row r="896" spans="1:11" ht="14.4" customHeight="1" x14ac:dyDescent="0.3">
      <c r="A896" s="659" t="s">
        <v>561</v>
      </c>
      <c r="B896" s="660" t="s">
        <v>562</v>
      </c>
      <c r="C896" s="661" t="s">
        <v>581</v>
      </c>
      <c r="D896" s="662" t="s">
        <v>2868</v>
      </c>
      <c r="E896" s="661" t="s">
        <v>4989</v>
      </c>
      <c r="F896" s="662" t="s">
        <v>4990</v>
      </c>
      <c r="G896" s="661" t="s">
        <v>4801</v>
      </c>
      <c r="H896" s="661" t="s">
        <v>4802</v>
      </c>
      <c r="I896" s="663">
        <v>13001.9</v>
      </c>
      <c r="J896" s="663">
        <v>1</v>
      </c>
      <c r="K896" s="664">
        <v>13001.9</v>
      </c>
    </row>
    <row r="897" spans="1:11" ht="14.4" customHeight="1" x14ac:dyDescent="0.3">
      <c r="A897" s="659" t="s">
        <v>561</v>
      </c>
      <c r="B897" s="660" t="s">
        <v>562</v>
      </c>
      <c r="C897" s="661" t="s">
        <v>581</v>
      </c>
      <c r="D897" s="662" t="s">
        <v>2868</v>
      </c>
      <c r="E897" s="661" t="s">
        <v>4999</v>
      </c>
      <c r="F897" s="662" t="s">
        <v>5000</v>
      </c>
      <c r="G897" s="661" t="s">
        <v>4803</v>
      </c>
      <c r="H897" s="661" t="s">
        <v>4804</v>
      </c>
      <c r="I897" s="663">
        <v>34.5</v>
      </c>
      <c r="J897" s="663">
        <v>504</v>
      </c>
      <c r="K897" s="664">
        <v>17388</v>
      </c>
    </row>
    <row r="898" spans="1:11" ht="14.4" customHeight="1" x14ac:dyDescent="0.3">
      <c r="A898" s="659" t="s">
        <v>561</v>
      </c>
      <c r="B898" s="660" t="s">
        <v>562</v>
      </c>
      <c r="C898" s="661" t="s">
        <v>581</v>
      </c>
      <c r="D898" s="662" t="s">
        <v>2868</v>
      </c>
      <c r="E898" s="661" t="s">
        <v>4999</v>
      </c>
      <c r="F898" s="662" t="s">
        <v>5000</v>
      </c>
      <c r="G898" s="661" t="s">
        <v>4803</v>
      </c>
      <c r="H898" s="661" t="s">
        <v>4805</v>
      </c>
      <c r="I898" s="663">
        <v>34.5</v>
      </c>
      <c r="J898" s="663">
        <v>720</v>
      </c>
      <c r="K898" s="664">
        <v>24840</v>
      </c>
    </row>
    <row r="899" spans="1:11" ht="14.4" customHeight="1" x14ac:dyDescent="0.3">
      <c r="A899" s="659" t="s">
        <v>561</v>
      </c>
      <c r="B899" s="660" t="s">
        <v>562</v>
      </c>
      <c r="C899" s="661" t="s">
        <v>581</v>
      </c>
      <c r="D899" s="662" t="s">
        <v>2868</v>
      </c>
      <c r="E899" s="661" t="s">
        <v>4999</v>
      </c>
      <c r="F899" s="662" t="s">
        <v>5000</v>
      </c>
      <c r="G899" s="661" t="s">
        <v>4806</v>
      </c>
      <c r="H899" s="661" t="s">
        <v>4807</v>
      </c>
      <c r="I899" s="663">
        <v>343.84999999999997</v>
      </c>
      <c r="J899" s="663">
        <v>396</v>
      </c>
      <c r="K899" s="664">
        <v>136164.6</v>
      </c>
    </row>
    <row r="900" spans="1:11" ht="14.4" customHeight="1" x14ac:dyDescent="0.3">
      <c r="A900" s="659" t="s">
        <v>561</v>
      </c>
      <c r="B900" s="660" t="s">
        <v>562</v>
      </c>
      <c r="C900" s="661" t="s">
        <v>581</v>
      </c>
      <c r="D900" s="662" t="s">
        <v>2868</v>
      </c>
      <c r="E900" s="661" t="s">
        <v>4999</v>
      </c>
      <c r="F900" s="662" t="s">
        <v>5000</v>
      </c>
      <c r="G900" s="661" t="s">
        <v>4808</v>
      </c>
      <c r="H900" s="661" t="s">
        <v>4809</v>
      </c>
      <c r="I900" s="663">
        <v>45.61</v>
      </c>
      <c r="J900" s="663">
        <v>36</v>
      </c>
      <c r="K900" s="664">
        <v>1641.86</v>
      </c>
    </row>
    <row r="901" spans="1:11" ht="14.4" customHeight="1" x14ac:dyDescent="0.3">
      <c r="A901" s="659" t="s">
        <v>561</v>
      </c>
      <c r="B901" s="660" t="s">
        <v>562</v>
      </c>
      <c r="C901" s="661" t="s">
        <v>581</v>
      </c>
      <c r="D901" s="662" t="s">
        <v>2868</v>
      </c>
      <c r="E901" s="661" t="s">
        <v>4999</v>
      </c>
      <c r="F901" s="662" t="s">
        <v>5000</v>
      </c>
      <c r="G901" s="661" t="s">
        <v>4810</v>
      </c>
      <c r="H901" s="661" t="s">
        <v>4811</v>
      </c>
      <c r="I901" s="663">
        <v>348.88999999999993</v>
      </c>
      <c r="J901" s="663">
        <v>312</v>
      </c>
      <c r="K901" s="664">
        <v>108853.07999999999</v>
      </c>
    </row>
    <row r="902" spans="1:11" ht="14.4" customHeight="1" x14ac:dyDescent="0.3">
      <c r="A902" s="659" t="s">
        <v>561</v>
      </c>
      <c r="B902" s="660" t="s">
        <v>562</v>
      </c>
      <c r="C902" s="661" t="s">
        <v>581</v>
      </c>
      <c r="D902" s="662" t="s">
        <v>2868</v>
      </c>
      <c r="E902" s="661" t="s">
        <v>4999</v>
      </c>
      <c r="F902" s="662" t="s">
        <v>5000</v>
      </c>
      <c r="G902" s="661" t="s">
        <v>4810</v>
      </c>
      <c r="H902" s="661" t="s">
        <v>4812</v>
      </c>
      <c r="I902" s="663">
        <v>348.89000000000004</v>
      </c>
      <c r="J902" s="663">
        <v>144</v>
      </c>
      <c r="K902" s="664">
        <v>50239.86</v>
      </c>
    </row>
    <row r="903" spans="1:11" ht="14.4" customHeight="1" x14ac:dyDescent="0.3">
      <c r="A903" s="659" t="s">
        <v>561</v>
      </c>
      <c r="B903" s="660" t="s">
        <v>562</v>
      </c>
      <c r="C903" s="661" t="s">
        <v>581</v>
      </c>
      <c r="D903" s="662" t="s">
        <v>2868</v>
      </c>
      <c r="E903" s="661" t="s">
        <v>4999</v>
      </c>
      <c r="F903" s="662" t="s">
        <v>5000</v>
      </c>
      <c r="G903" s="661" t="s">
        <v>4813</v>
      </c>
      <c r="H903" s="661" t="s">
        <v>4814</v>
      </c>
      <c r="I903" s="663">
        <v>27.209999999999997</v>
      </c>
      <c r="J903" s="663">
        <v>880</v>
      </c>
      <c r="K903" s="664">
        <v>23942.920000000006</v>
      </c>
    </row>
    <row r="904" spans="1:11" ht="14.4" customHeight="1" x14ac:dyDescent="0.3">
      <c r="A904" s="659" t="s">
        <v>561</v>
      </c>
      <c r="B904" s="660" t="s">
        <v>562</v>
      </c>
      <c r="C904" s="661" t="s">
        <v>581</v>
      </c>
      <c r="D904" s="662" t="s">
        <v>2868</v>
      </c>
      <c r="E904" s="661" t="s">
        <v>4999</v>
      </c>
      <c r="F904" s="662" t="s">
        <v>5000</v>
      </c>
      <c r="G904" s="661" t="s">
        <v>4815</v>
      </c>
      <c r="H904" s="661" t="s">
        <v>4816</v>
      </c>
      <c r="I904" s="663">
        <v>29.699999999999992</v>
      </c>
      <c r="J904" s="663">
        <v>1300</v>
      </c>
      <c r="K904" s="664">
        <v>38605.390000000007</v>
      </c>
    </row>
    <row r="905" spans="1:11" ht="14.4" customHeight="1" x14ac:dyDescent="0.3">
      <c r="A905" s="659" t="s">
        <v>561</v>
      </c>
      <c r="B905" s="660" t="s">
        <v>562</v>
      </c>
      <c r="C905" s="661" t="s">
        <v>581</v>
      </c>
      <c r="D905" s="662" t="s">
        <v>2868</v>
      </c>
      <c r="E905" s="661" t="s">
        <v>4999</v>
      </c>
      <c r="F905" s="662" t="s">
        <v>5000</v>
      </c>
      <c r="G905" s="661" t="s">
        <v>4817</v>
      </c>
      <c r="H905" s="661" t="s">
        <v>4818</v>
      </c>
      <c r="I905" s="663">
        <v>140.37</v>
      </c>
      <c r="J905" s="663">
        <v>360</v>
      </c>
      <c r="K905" s="664">
        <v>50532.770000000004</v>
      </c>
    </row>
    <row r="906" spans="1:11" ht="14.4" customHeight="1" x14ac:dyDescent="0.3">
      <c r="A906" s="659" t="s">
        <v>561</v>
      </c>
      <c r="B906" s="660" t="s">
        <v>562</v>
      </c>
      <c r="C906" s="661" t="s">
        <v>581</v>
      </c>
      <c r="D906" s="662" t="s">
        <v>2868</v>
      </c>
      <c r="E906" s="661" t="s">
        <v>4999</v>
      </c>
      <c r="F906" s="662" t="s">
        <v>5000</v>
      </c>
      <c r="G906" s="661" t="s">
        <v>4817</v>
      </c>
      <c r="H906" s="661" t="s">
        <v>4819</v>
      </c>
      <c r="I906" s="663">
        <v>140.37</v>
      </c>
      <c r="J906" s="663">
        <v>252</v>
      </c>
      <c r="K906" s="664">
        <v>35372.910000000003</v>
      </c>
    </row>
    <row r="907" spans="1:11" ht="14.4" customHeight="1" x14ac:dyDescent="0.3">
      <c r="A907" s="659" t="s">
        <v>561</v>
      </c>
      <c r="B907" s="660" t="s">
        <v>562</v>
      </c>
      <c r="C907" s="661" t="s">
        <v>581</v>
      </c>
      <c r="D907" s="662" t="s">
        <v>2868</v>
      </c>
      <c r="E907" s="661" t="s">
        <v>4999</v>
      </c>
      <c r="F907" s="662" t="s">
        <v>5000</v>
      </c>
      <c r="G907" s="661" t="s">
        <v>4820</v>
      </c>
      <c r="H907" s="661" t="s">
        <v>4821</v>
      </c>
      <c r="I907" s="663">
        <v>38.909999999999989</v>
      </c>
      <c r="J907" s="663">
        <v>1980</v>
      </c>
      <c r="K907" s="664">
        <v>77038.510000000009</v>
      </c>
    </row>
    <row r="908" spans="1:11" ht="14.4" customHeight="1" x14ac:dyDescent="0.3">
      <c r="A908" s="659" t="s">
        <v>561</v>
      </c>
      <c r="B908" s="660" t="s">
        <v>562</v>
      </c>
      <c r="C908" s="661" t="s">
        <v>581</v>
      </c>
      <c r="D908" s="662" t="s">
        <v>2868</v>
      </c>
      <c r="E908" s="661" t="s">
        <v>4999</v>
      </c>
      <c r="F908" s="662" t="s">
        <v>5000</v>
      </c>
      <c r="G908" s="661" t="s">
        <v>4822</v>
      </c>
      <c r="H908" s="661" t="s">
        <v>4823</v>
      </c>
      <c r="I908" s="663">
        <v>128.55999999999997</v>
      </c>
      <c r="J908" s="663">
        <v>972</v>
      </c>
      <c r="K908" s="664">
        <v>124963.83</v>
      </c>
    </row>
    <row r="909" spans="1:11" ht="14.4" customHeight="1" x14ac:dyDescent="0.3">
      <c r="A909" s="659" t="s">
        <v>561</v>
      </c>
      <c r="B909" s="660" t="s">
        <v>562</v>
      </c>
      <c r="C909" s="661" t="s">
        <v>581</v>
      </c>
      <c r="D909" s="662" t="s">
        <v>2868</v>
      </c>
      <c r="E909" s="661" t="s">
        <v>4999</v>
      </c>
      <c r="F909" s="662" t="s">
        <v>5000</v>
      </c>
      <c r="G909" s="661" t="s">
        <v>4822</v>
      </c>
      <c r="H909" s="661" t="s">
        <v>4824</v>
      </c>
      <c r="I909" s="663">
        <v>128.56</v>
      </c>
      <c r="J909" s="663">
        <v>324</v>
      </c>
      <c r="K909" s="664">
        <v>41654.61</v>
      </c>
    </row>
    <row r="910" spans="1:11" ht="14.4" customHeight="1" x14ac:dyDescent="0.3">
      <c r="A910" s="659" t="s">
        <v>561</v>
      </c>
      <c r="B910" s="660" t="s">
        <v>562</v>
      </c>
      <c r="C910" s="661" t="s">
        <v>581</v>
      </c>
      <c r="D910" s="662" t="s">
        <v>2868</v>
      </c>
      <c r="E910" s="661" t="s">
        <v>4999</v>
      </c>
      <c r="F910" s="662" t="s">
        <v>5000</v>
      </c>
      <c r="G910" s="661" t="s">
        <v>4825</v>
      </c>
      <c r="H910" s="661" t="s">
        <v>4826</v>
      </c>
      <c r="I910" s="663">
        <v>26.900000000000002</v>
      </c>
      <c r="J910" s="663">
        <v>280</v>
      </c>
      <c r="K910" s="664">
        <v>7532.5599999999995</v>
      </c>
    </row>
    <row r="911" spans="1:11" ht="14.4" customHeight="1" x14ac:dyDescent="0.3">
      <c r="A911" s="659" t="s">
        <v>561</v>
      </c>
      <c r="B911" s="660" t="s">
        <v>562</v>
      </c>
      <c r="C911" s="661" t="s">
        <v>581</v>
      </c>
      <c r="D911" s="662" t="s">
        <v>2868</v>
      </c>
      <c r="E911" s="661" t="s">
        <v>4999</v>
      </c>
      <c r="F911" s="662" t="s">
        <v>5000</v>
      </c>
      <c r="G911" s="661" t="s">
        <v>4827</v>
      </c>
      <c r="H911" s="661" t="s">
        <v>4828</v>
      </c>
      <c r="I911" s="663">
        <v>200.84</v>
      </c>
      <c r="J911" s="663">
        <v>12</v>
      </c>
      <c r="K911" s="664">
        <v>2410.13</v>
      </c>
    </row>
    <row r="912" spans="1:11" ht="14.4" customHeight="1" x14ac:dyDescent="0.3">
      <c r="A912" s="659" t="s">
        <v>561</v>
      </c>
      <c r="B912" s="660" t="s">
        <v>562</v>
      </c>
      <c r="C912" s="661" t="s">
        <v>581</v>
      </c>
      <c r="D912" s="662" t="s">
        <v>2868</v>
      </c>
      <c r="E912" s="661" t="s">
        <v>4999</v>
      </c>
      <c r="F912" s="662" t="s">
        <v>5000</v>
      </c>
      <c r="G912" s="661" t="s">
        <v>4827</v>
      </c>
      <c r="H912" s="661" t="s">
        <v>4829</v>
      </c>
      <c r="I912" s="663">
        <v>200.84</v>
      </c>
      <c r="J912" s="663">
        <v>12</v>
      </c>
      <c r="K912" s="664">
        <v>2410.12</v>
      </c>
    </row>
    <row r="913" spans="1:11" ht="14.4" customHeight="1" x14ac:dyDescent="0.3">
      <c r="A913" s="659" t="s">
        <v>561</v>
      </c>
      <c r="B913" s="660" t="s">
        <v>562</v>
      </c>
      <c r="C913" s="661" t="s">
        <v>581</v>
      </c>
      <c r="D913" s="662" t="s">
        <v>2868</v>
      </c>
      <c r="E913" s="661" t="s">
        <v>4999</v>
      </c>
      <c r="F913" s="662" t="s">
        <v>5000</v>
      </c>
      <c r="G913" s="661" t="s">
        <v>4830</v>
      </c>
      <c r="H913" s="661" t="s">
        <v>4831</v>
      </c>
      <c r="I913" s="663">
        <v>424.99</v>
      </c>
      <c r="J913" s="663">
        <v>12</v>
      </c>
      <c r="K913" s="664">
        <v>5099.8900000000003</v>
      </c>
    </row>
    <row r="914" spans="1:11" ht="14.4" customHeight="1" x14ac:dyDescent="0.3">
      <c r="A914" s="659" t="s">
        <v>561</v>
      </c>
      <c r="B914" s="660" t="s">
        <v>562</v>
      </c>
      <c r="C914" s="661" t="s">
        <v>581</v>
      </c>
      <c r="D914" s="662" t="s">
        <v>2868</v>
      </c>
      <c r="E914" s="661" t="s">
        <v>4999</v>
      </c>
      <c r="F914" s="662" t="s">
        <v>5000</v>
      </c>
      <c r="G914" s="661" t="s">
        <v>4830</v>
      </c>
      <c r="H914" s="661" t="s">
        <v>4832</v>
      </c>
      <c r="I914" s="663">
        <v>424.99</v>
      </c>
      <c r="J914" s="663">
        <v>12</v>
      </c>
      <c r="K914" s="664">
        <v>5099.8900000000003</v>
      </c>
    </row>
    <row r="915" spans="1:11" ht="14.4" customHeight="1" x14ac:dyDescent="0.3">
      <c r="A915" s="659" t="s">
        <v>561</v>
      </c>
      <c r="B915" s="660" t="s">
        <v>562</v>
      </c>
      <c r="C915" s="661" t="s">
        <v>581</v>
      </c>
      <c r="D915" s="662" t="s">
        <v>2868</v>
      </c>
      <c r="E915" s="661" t="s">
        <v>4999</v>
      </c>
      <c r="F915" s="662" t="s">
        <v>5000</v>
      </c>
      <c r="G915" s="661" t="s">
        <v>4833</v>
      </c>
      <c r="H915" s="661" t="s">
        <v>4834</v>
      </c>
      <c r="I915" s="663">
        <v>135.16</v>
      </c>
      <c r="J915" s="663">
        <v>72</v>
      </c>
      <c r="K915" s="664">
        <v>9731.51</v>
      </c>
    </row>
    <row r="916" spans="1:11" ht="14.4" customHeight="1" x14ac:dyDescent="0.3">
      <c r="A916" s="659" t="s">
        <v>561</v>
      </c>
      <c r="B916" s="660" t="s">
        <v>562</v>
      </c>
      <c r="C916" s="661" t="s">
        <v>581</v>
      </c>
      <c r="D916" s="662" t="s">
        <v>2868</v>
      </c>
      <c r="E916" s="661" t="s">
        <v>4999</v>
      </c>
      <c r="F916" s="662" t="s">
        <v>5000</v>
      </c>
      <c r="G916" s="661" t="s">
        <v>4835</v>
      </c>
      <c r="H916" s="661" t="s">
        <v>4836</v>
      </c>
      <c r="I916" s="663">
        <v>160.13999999999999</v>
      </c>
      <c r="J916" s="663">
        <v>24</v>
      </c>
      <c r="K916" s="664">
        <v>3843.3</v>
      </c>
    </row>
    <row r="917" spans="1:11" ht="14.4" customHeight="1" x14ac:dyDescent="0.3">
      <c r="A917" s="659" t="s">
        <v>561</v>
      </c>
      <c r="B917" s="660" t="s">
        <v>562</v>
      </c>
      <c r="C917" s="661" t="s">
        <v>581</v>
      </c>
      <c r="D917" s="662" t="s">
        <v>2868</v>
      </c>
      <c r="E917" s="661" t="s">
        <v>4999</v>
      </c>
      <c r="F917" s="662" t="s">
        <v>5000</v>
      </c>
      <c r="G917" s="661" t="s">
        <v>4837</v>
      </c>
      <c r="H917" s="661" t="s">
        <v>4838</v>
      </c>
      <c r="I917" s="663">
        <v>690.28</v>
      </c>
      <c r="J917" s="663">
        <v>12</v>
      </c>
      <c r="K917" s="664">
        <v>8283.41</v>
      </c>
    </row>
    <row r="918" spans="1:11" ht="14.4" customHeight="1" x14ac:dyDescent="0.3">
      <c r="A918" s="659" t="s">
        <v>561</v>
      </c>
      <c r="B918" s="660" t="s">
        <v>562</v>
      </c>
      <c r="C918" s="661" t="s">
        <v>581</v>
      </c>
      <c r="D918" s="662" t="s">
        <v>2868</v>
      </c>
      <c r="E918" s="661" t="s">
        <v>4999</v>
      </c>
      <c r="F918" s="662" t="s">
        <v>5000</v>
      </c>
      <c r="G918" s="661" t="s">
        <v>4839</v>
      </c>
      <c r="H918" s="661" t="s">
        <v>4840</v>
      </c>
      <c r="I918" s="663">
        <v>773.6</v>
      </c>
      <c r="J918" s="663">
        <v>12</v>
      </c>
      <c r="K918" s="664">
        <v>9283.2000000000007</v>
      </c>
    </row>
    <row r="919" spans="1:11" ht="14.4" customHeight="1" x14ac:dyDescent="0.3">
      <c r="A919" s="659" t="s">
        <v>561</v>
      </c>
      <c r="B919" s="660" t="s">
        <v>562</v>
      </c>
      <c r="C919" s="661" t="s">
        <v>581</v>
      </c>
      <c r="D919" s="662" t="s">
        <v>2868</v>
      </c>
      <c r="E919" s="661" t="s">
        <v>4983</v>
      </c>
      <c r="F919" s="662" t="s">
        <v>4984</v>
      </c>
      <c r="G919" s="661" t="s">
        <v>3561</v>
      </c>
      <c r="H919" s="661" t="s">
        <v>3563</v>
      </c>
      <c r="I919" s="663">
        <v>0.3</v>
      </c>
      <c r="J919" s="663">
        <v>300</v>
      </c>
      <c r="K919" s="664">
        <v>90</v>
      </c>
    </row>
    <row r="920" spans="1:11" ht="14.4" customHeight="1" x14ac:dyDescent="0.3">
      <c r="A920" s="659" t="s">
        <v>561</v>
      </c>
      <c r="B920" s="660" t="s">
        <v>562</v>
      </c>
      <c r="C920" s="661" t="s">
        <v>581</v>
      </c>
      <c r="D920" s="662" t="s">
        <v>2868</v>
      </c>
      <c r="E920" s="661" t="s">
        <v>4983</v>
      </c>
      <c r="F920" s="662" t="s">
        <v>4984</v>
      </c>
      <c r="G920" s="661" t="s">
        <v>3923</v>
      </c>
      <c r="H920" s="661" t="s">
        <v>4841</v>
      </c>
      <c r="I920" s="663">
        <v>0.67</v>
      </c>
      <c r="J920" s="663">
        <v>100</v>
      </c>
      <c r="K920" s="664">
        <v>67</v>
      </c>
    </row>
    <row r="921" spans="1:11" ht="14.4" customHeight="1" x14ac:dyDescent="0.3">
      <c r="A921" s="659" t="s">
        <v>561</v>
      </c>
      <c r="B921" s="660" t="s">
        <v>562</v>
      </c>
      <c r="C921" s="661" t="s">
        <v>581</v>
      </c>
      <c r="D921" s="662" t="s">
        <v>2868</v>
      </c>
      <c r="E921" s="661" t="s">
        <v>4983</v>
      </c>
      <c r="F921" s="662" t="s">
        <v>4984</v>
      </c>
      <c r="G921" s="661" t="s">
        <v>3567</v>
      </c>
      <c r="H921" s="661" t="s">
        <v>3568</v>
      </c>
      <c r="I921" s="663">
        <v>0.48</v>
      </c>
      <c r="J921" s="663">
        <v>200</v>
      </c>
      <c r="K921" s="664">
        <v>96</v>
      </c>
    </row>
    <row r="922" spans="1:11" ht="14.4" customHeight="1" x14ac:dyDescent="0.3">
      <c r="A922" s="659" t="s">
        <v>561</v>
      </c>
      <c r="B922" s="660" t="s">
        <v>562</v>
      </c>
      <c r="C922" s="661" t="s">
        <v>581</v>
      </c>
      <c r="D922" s="662" t="s">
        <v>2868</v>
      </c>
      <c r="E922" s="661" t="s">
        <v>4983</v>
      </c>
      <c r="F922" s="662" t="s">
        <v>4984</v>
      </c>
      <c r="G922" s="661" t="s">
        <v>4842</v>
      </c>
      <c r="H922" s="661" t="s">
        <v>4843</v>
      </c>
      <c r="I922" s="663">
        <v>10.45</v>
      </c>
      <c r="J922" s="663">
        <v>250</v>
      </c>
      <c r="K922" s="664">
        <v>2613.6000000000004</v>
      </c>
    </row>
    <row r="923" spans="1:11" ht="14.4" customHeight="1" x14ac:dyDescent="0.3">
      <c r="A923" s="659" t="s">
        <v>561</v>
      </c>
      <c r="B923" s="660" t="s">
        <v>562</v>
      </c>
      <c r="C923" s="661" t="s">
        <v>581</v>
      </c>
      <c r="D923" s="662" t="s">
        <v>2868</v>
      </c>
      <c r="E923" s="661" t="s">
        <v>4983</v>
      </c>
      <c r="F923" s="662" t="s">
        <v>4984</v>
      </c>
      <c r="G923" s="661" t="s">
        <v>4844</v>
      </c>
      <c r="H923" s="661" t="s">
        <v>4845</v>
      </c>
      <c r="I923" s="663">
        <v>10.989999999999998</v>
      </c>
      <c r="J923" s="663">
        <v>400</v>
      </c>
      <c r="K923" s="664">
        <v>4394.880000000001</v>
      </c>
    </row>
    <row r="924" spans="1:11" ht="14.4" customHeight="1" x14ac:dyDescent="0.3">
      <c r="A924" s="659" t="s">
        <v>561</v>
      </c>
      <c r="B924" s="660" t="s">
        <v>562</v>
      </c>
      <c r="C924" s="661" t="s">
        <v>581</v>
      </c>
      <c r="D924" s="662" t="s">
        <v>2868</v>
      </c>
      <c r="E924" s="661" t="s">
        <v>4983</v>
      </c>
      <c r="F924" s="662" t="s">
        <v>4984</v>
      </c>
      <c r="G924" s="661" t="s">
        <v>4846</v>
      </c>
      <c r="H924" s="661" t="s">
        <v>4847</v>
      </c>
      <c r="I924" s="663">
        <v>10.16</v>
      </c>
      <c r="J924" s="663">
        <v>50</v>
      </c>
      <c r="K924" s="664">
        <v>508.2</v>
      </c>
    </row>
    <row r="925" spans="1:11" ht="14.4" customHeight="1" x14ac:dyDescent="0.3">
      <c r="A925" s="659" t="s">
        <v>561</v>
      </c>
      <c r="B925" s="660" t="s">
        <v>562</v>
      </c>
      <c r="C925" s="661" t="s">
        <v>581</v>
      </c>
      <c r="D925" s="662" t="s">
        <v>2868</v>
      </c>
      <c r="E925" s="661" t="s">
        <v>4983</v>
      </c>
      <c r="F925" s="662" t="s">
        <v>4984</v>
      </c>
      <c r="G925" s="661" t="s">
        <v>4848</v>
      </c>
      <c r="H925" s="661" t="s">
        <v>4849</v>
      </c>
      <c r="I925" s="663">
        <v>10.988888888888887</v>
      </c>
      <c r="J925" s="663">
        <v>1600</v>
      </c>
      <c r="K925" s="664">
        <v>17580</v>
      </c>
    </row>
    <row r="926" spans="1:11" ht="14.4" customHeight="1" x14ac:dyDescent="0.3">
      <c r="A926" s="659" t="s">
        <v>561</v>
      </c>
      <c r="B926" s="660" t="s">
        <v>562</v>
      </c>
      <c r="C926" s="661" t="s">
        <v>581</v>
      </c>
      <c r="D926" s="662" t="s">
        <v>2868</v>
      </c>
      <c r="E926" s="661" t="s">
        <v>4983</v>
      </c>
      <c r="F926" s="662" t="s">
        <v>4984</v>
      </c>
      <c r="G926" s="661" t="s">
        <v>3569</v>
      </c>
      <c r="H926" s="661" t="s">
        <v>3570</v>
      </c>
      <c r="I926" s="663">
        <v>0.39</v>
      </c>
      <c r="J926" s="663">
        <v>900</v>
      </c>
      <c r="K926" s="664">
        <v>324</v>
      </c>
    </row>
    <row r="927" spans="1:11" ht="14.4" customHeight="1" x14ac:dyDescent="0.3">
      <c r="A927" s="659" t="s">
        <v>561</v>
      </c>
      <c r="B927" s="660" t="s">
        <v>562</v>
      </c>
      <c r="C927" s="661" t="s">
        <v>581</v>
      </c>
      <c r="D927" s="662" t="s">
        <v>2868</v>
      </c>
      <c r="E927" s="661" t="s">
        <v>4983</v>
      </c>
      <c r="F927" s="662" t="s">
        <v>4984</v>
      </c>
      <c r="G927" s="661" t="s">
        <v>3925</v>
      </c>
      <c r="H927" s="661" t="s">
        <v>3927</v>
      </c>
      <c r="I927" s="663">
        <v>48.82</v>
      </c>
      <c r="J927" s="663">
        <v>50</v>
      </c>
      <c r="K927" s="664">
        <v>2441</v>
      </c>
    </row>
    <row r="928" spans="1:11" ht="14.4" customHeight="1" x14ac:dyDescent="0.3">
      <c r="A928" s="659" t="s">
        <v>561</v>
      </c>
      <c r="B928" s="660" t="s">
        <v>562</v>
      </c>
      <c r="C928" s="661" t="s">
        <v>581</v>
      </c>
      <c r="D928" s="662" t="s">
        <v>2868</v>
      </c>
      <c r="E928" s="661" t="s">
        <v>4983</v>
      </c>
      <c r="F928" s="662" t="s">
        <v>4984</v>
      </c>
      <c r="G928" s="661" t="s">
        <v>4850</v>
      </c>
      <c r="H928" s="661" t="s">
        <v>4851</v>
      </c>
      <c r="I928" s="663">
        <v>12871.98</v>
      </c>
      <c r="J928" s="663">
        <v>1</v>
      </c>
      <c r="K928" s="664">
        <v>12871.98</v>
      </c>
    </row>
    <row r="929" spans="1:11" ht="14.4" customHeight="1" x14ac:dyDescent="0.3">
      <c r="A929" s="659" t="s">
        <v>561</v>
      </c>
      <c r="B929" s="660" t="s">
        <v>562</v>
      </c>
      <c r="C929" s="661" t="s">
        <v>581</v>
      </c>
      <c r="D929" s="662" t="s">
        <v>2868</v>
      </c>
      <c r="E929" s="661" t="s">
        <v>4983</v>
      </c>
      <c r="F929" s="662" t="s">
        <v>4984</v>
      </c>
      <c r="G929" s="661" t="s">
        <v>4852</v>
      </c>
      <c r="H929" s="661" t="s">
        <v>4853</v>
      </c>
      <c r="I929" s="663">
        <v>10.989999999999998</v>
      </c>
      <c r="J929" s="663">
        <v>1000</v>
      </c>
      <c r="K929" s="664">
        <v>10987.44</v>
      </c>
    </row>
    <row r="930" spans="1:11" ht="14.4" customHeight="1" x14ac:dyDescent="0.3">
      <c r="A930" s="659" t="s">
        <v>561</v>
      </c>
      <c r="B930" s="660" t="s">
        <v>562</v>
      </c>
      <c r="C930" s="661" t="s">
        <v>581</v>
      </c>
      <c r="D930" s="662" t="s">
        <v>2868</v>
      </c>
      <c r="E930" s="661" t="s">
        <v>4985</v>
      </c>
      <c r="F930" s="662" t="s">
        <v>4986</v>
      </c>
      <c r="G930" s="661" t="s">
        <v>4854</v>
      </c>
      <c r="H930" s="661" t="s">
        <v>4855</v>
      </c>
      <c r="I930" s="663">
        <v>10.549999999999999</v>
      </c>
      <c r="J930" s="663">
        <v>600</v>
      </c>
      <c r="K930" s="664">
        <v>6330.8000000000011</v>
      </c>
    </row>
    <row r="931" spans="1:11" ht="14.4" customHeight="1" x14ac:dyDescent="0.3">
      <c r="A931" s="659" t="s">
        <v>561</v>
      </c>
      <c r="B931" s="660" t="s">
        <v>562</v>
      </c>
      <c r="C931" s="661" t="s">
        <v>581</v>
      </c>
      <c r="D931" s="662" t="s">
        <v>2868</v>
      </c>
      <c r="E931" s="661" t="s">
        <v>4985</v>
      </c>
      <c r="F931" s="662" t="s">
        <v>4986</v>
      </c>
      <c r="G931" s="661" t="s">
        <v>4856</v>
      </c>
      <c r="H931" s="661" t="s">
        <v>4857</v>
      </c>
      <c r="I931" s="663">
        <v>10.549999999999999</v>
      </c>
      <c r="J931" s="663">
        <v>1960</v>
      </c>
      <c r="K931" s="664">
        <v>20680.239999999998</v>
      </c>
    </row>
    <row r="932" spans="1:11" ht="14.4" customHeight="1" x14ac:dyDescent="0.3">
      <c r="A932" s="659" t="s">
        <v>561</v>
      </c>
      <c r="B932" s="660" t="s">
        <v>562</v>
      </c>
      <c r="C932" s="661" t="s">
        <v>581</v>
      </c>
      <c r="D932" s="662" t="s">
        <v>2868</v>
      </c>
      <c r="E932" s="661" t="s">
        <v>4985</v>
      </c>
      <c r="F932" s="662" t="s">
        <v>4986</v>
      </c>
      <c r="G932" s="661" t="s">
        <v>4858</v>
      </c>
      <c r="H932" s="661" t="s">
        <v>4859</v>
      </c>
      <c r="I932" s="663">
        <v>16.214285714285719</v>
      </c>
      <c r="J932" s="663">
        <v>670</v>
      </c>
      <c r="K932" s="664">
        <v>10864.300000000001</v>
      </c>
    </row>
    <row r="933" spans="1:11" ht="14.4" customHeight="1" x14ac:dyDescent="0.3">
      <c r="A933" s="659" t="s">
        <v>561</v>
      </c>
      <c r="B933" s="660" t="s">
        <v>562</v>
      </c>
      <c r="C933" s="661" t="s">
        <v>581</v>
      </c>
      <c r="D933" s="662" t="s">
        <v>2868</v>
      </c>
      <c r="E933" s="661" t="s">
        <v>4985</v>
      </c>
      <c r="F933" s="662" t="s">
        <v>4986</v>
      </c>
      <c r="G933" s="661" t="s">
        <v>4860</v>
      </c>
      <c r="H933" s="661" t="s">
        <v>4861</v>
      </c>
      <c r="I933" s="663">
        <v>11.010833333333336</v>
      </c>
      <c r="J933" s="663">
        <v>1080</v>
      </c>
      <c r="K933" s="664">
        <v>11891.599999999999</v>
      </c>
    </row>
    <row r="934" spans="1:11" ht="14.4" customHeight="1" x14ac:dyDescent="0.3">
      <c r="A934" s="659" t="s">
        <v>561</v>
      </c>
      <c r="B934" s="660" t="s">
        <v>562</v>
      </c>
      <c r="C934" s="661" t="s">
        <v>581</v>
      </c>
      <c r="D934" s="662" t="s">
        <v>2868</v>
      </c>
      <c r="E934" s="661" t="s">
        <v>4985</v>
      </c>
      <c r="F934" s="662" t="s">
        <v>4986</v>
      </c>
      <c r="G934" s="661" t="s">
        <v>4862</v>
      </c>
      <c r="H934" s="661" t="s">
        <v>4863</v>
      </c>
      <c r="I934" s="663">
        <v>10.55</v>
      </c>
      <c r="J934" s="663">
        <v>160</v>
      </c>
      <c r="K934" s="664">
        <v>1688.1</v>
      </c>
    </row>
    <row r="935" spans="1:11" ht="14.4" customHeight="1" x14ac:dyDescent="0.3">
      <c r="A935" s="659" t="s">
        <v>561</v>
      </c>
      <c r="B935" s="660" t="s">
        <v>562</v>
      </c>
      <c r="C935" s="661" t="s">
        <v>581</v>
      </c>
      <c r="D935" s="662" t="s">
        <v>2868</v>
      </c>
      <c r="E935" s="661" t="s">
        <v>4985</v>
      </c>
      <c r="F935" s="662" t="s">
        <v>4986</v>
      </c>
      <c r="G935" s="661" t="s">
        <v>4862</v>
      </c>
      <c r="H935" s="661" t="s">
        <v>4864</v>
      </c>
      <c r="I935" s="663">
        <v>10.549999999999999</v>
      </c>
      <c r="J935" s="663">
        <v>640</v>
      </c>
      <c r="K935" s="664">
        <v>6752.8400000000011</v>
      </c>
    </row>
    <row r="936" spans="1:11" ht="14.4" customHeight="1" x14ac:dyDescent="0.3">
      <c r="A936" s="659" t="s">
        <v>561</v>
      </c>
      <c r="B936" s="660" t="s">
        <v>562</v>
      </c>
      <c r="C936" s="661" t="s">
        <v>581</v>
      </c>
      <c r="D936" s="662" t="s">
        <v>2868</v>
      </c>
      <c r="E936" s="661" t="s">
        <v>4985</v>
      </c>
      <c r="F936" s="662" t="s">
        <v>4986</v>
      </c>
      <c r="G936" s="661" t="s">
        <v>4865</v>
      </c>
      <c r="H936" s="661" t="s">
        <v>4866</v>
      </c>
      <c r="I936" s="663">
        <v>10.55</v>
      </c>
      <c r="J936" s="663">
        <v>1000</v>
      </c>
      <c r="K936" s="664">
        <v>10550.949999999999</v>
      </c>
    </row>
    <row r="937" spans="1:11" ht="14.4" customHeight="1" x14ac:dyDescent="0.3">
      <c r="A937" s="659" t="s">
        <v>561</v>
      </c>
      <c r="B937" s="660" t="s">
        <v>562</v>
      </c>
      <c r="C937" s="661" t="s">
        <v>581</v>
      </c>
      <c r="D937" s="662" t="s">
        <v>2868</v>
      </c>
      <c r="E937" s="661" t="s">
        <v>4985</v>
      </c>
      <c r="F937" s="662" t="s">
        <v>4986</v>
      </c>
      <c r="G937" s="661" t="s">
        <v>4865</v>
      </c>
      <c r="H937" s="661" t="s">
        <v>4867</v>
      </c>
      <c r="I937" s="663">
        <v>10.549999999999999</v>
      </c>
      <c r="J937" s="663">
        <v>2280</v>
      </c>
      <c r="K937" s="664">
        <v>24056.639999999999</v>
      </c>
    </row>
    <row r="938" spans="1:11" ht="14.4" customHeight="1" x14ac:dyDescent="0.3">
      <c r="A938" s="659" t="s">
        <v>561</v>
      </c>
      <c r="B938" s="660" t="s">
        <v>562</v>
      </c>
      <c r="C938" s="661" t="s">
        <v>581</v>
      </c>
      <c r="D938" s="662" t="s">
        <v>2868</v>
      </c>
      <c r="E938" s="661" t="s">
        <v>4985</v>
      </c>
      <c r="F938" s="662" t="s">
        <v>4986</v>
      </c>
      <c r="G938" s="661" t="s">
        <v>3577</v>
      </c>
      <c r="H938" s="661" t="s">
        <v>3578</v>
      </c>
      <c r="I938" s="663">
        <v>0.77</v>
      </c>
      <c r="J938" s="663">
        <v>5000</v>
      </c>
      <c r="K938" s="664">
        <v>3850</v>
      </c>
    </row>
    <row r="939" spans="1:11" ht="14.4" customHeight="1" x14ac:dyDescent="0.3">
      <c r="A939" s="659" t="s">
        <v>561</v>
      </c>
      <c r="B939" s="660" t="s">
        <v>562</v>
      </c>
      <c r="C939" s="661" t="s">
        <v>581</v>
      </c>
      <c r="D939" s="662" t="s">
        <v>2868</v>
      </c>
      <c r="E939" s="661" t="s">
        <v>4985</v>
      </c>
      <c r="F939" s="662" t="s">
        <v>4986</v>
      </c>
      <c r="G939" s="661" t="s">
        <v>3579</v>
      </c>
      <c r="H939" s="661" t="s">
        <v>3580</v>
      </c>
      <c r="I939" s="663">
        <v>0.77</v>
      </c>
      <c r="J939" s="663">
        <v>3800</v>
      </c>
      <c r="K939" s="664">
        <v>2926</v>
      </c>
    </row>
    <row r="940" spans="1:11" ht="14.4" customHeight="1" x14ac:dyDescent="0.3">
      <c r="A940" s="659" t="s">
        <v>561</v>
      </c>
      <c r="B940" s="660" t="s">
        <v>562</v>
      </c>
      <c r="C940" s="661" t="s">
        <v>581</v>
      </c>
      <c r="D940" s="662" t="s">
        <v>2868</v>
      </c>
      <c r="E940" s="661" t="s">
        <v>4985</v>
      </c>
      <c r="F940" s="662" t="s">
        <v>4986</v>
      </c>
      <c r="G940" s="661" t="s">
        <v>3942</v>
      </c>
      <c r="H940" s="661" t="s">
        <v>3943</v>
      </c>
      <c r="I940" s="663">
        <v>0.77250000000000008</v>
      </c>
      <c r="J940" s="663">
        <v>1600</v>
      </c>
      <c r="K940" s="664">
        <v>1236</v>
      </c>
    </row>
    <row r="941" spans="1:11" ht="14.4" customHeight="1" x14ac:dyDescent="0.3">
      <c r="A941" s="659" t="s">
        <v>561</v>
      </c>
      <c r="B941" s="660" t="s">
        <v>562</v>
      </c>
      <c r="C941" s="661" t="s">
        <v>581</v>
      </c>
      <c r="D941" s="662" t="s">
        <v>2868</v>
      </c>
      <c r="E941" s="661" t="s">
        <v>4985</v>
      </c>
      <c r="F941" s="662" t="s">
        <v>4986</v>
      </c>
      <c r="G941" s="661" t="s">
        <v>3581</v>
      </c>
      <c r="H941" s="661" t="s">
        <v>3582</v>
      </c>
      <c r="I941" s="663">
        <v>0.71</v>
      </c>
      <c r="J941" s="663">
        <v>4400</v>
      </c>
      <c r="K941" s="664">
        <v>3124</v>
      </c>
    </row>
    <row r="942" spans="1:11" ht="14.4" customHeight="1" x14ac:dyDescent="0.3">
      <c r="A942" s="659" t="s">
        <v>561</v>
      </c>
      <c r="B942" s="660" t="s">
        <v>562</v>
      </c>
      <c r="C942" s="661" t="s">
        <v>581</v>
      </c>
      <c r="D942" s="662" t="s">
        <v>2868</v>
      </c>
      <c r="E942" s="661" t="s">
        <v>4985</v>
      </c>
      <c r="F942" s="662" t="s">
        <v>4986</v>
      </c>
      <c r="G942" s="661" t="s">
        <v>3581</v>
      </c>
      <c r="H942" s="661" t="s">
        <v>3583</v>
      </c>
      <c r="I942" s="663">
        <v>0.71</v>
      </c>
      <c r="J942" s="663">
        <v>8000</v>
      </c>
      <c r="K942" s="664">
        <v>5680</v>
      </c>
    </row>
    <row r="943" spans="1:11" ht="14.4" customHeight="1" x14ac:dyDescent="0.3">
      <c r="A943" s="659" t="s">
        <v>561</v>
      </c>
      <c r="B943" s="660" t="s">
        <v>562</v>
      </c>
      <c r="C943" s="661" t="s">
        <v>581</v>
      </c>
      <c r="D943" s="662" t="s">
        <v>2868</v>
      </c>
      <c r="E943" s="661" t="s">
        <v>4985</v>
      </c>
      <c r="F943" s="662" t="s">
        <v>4986</v>
      </c>
      <c r="G943" s="661" t="s">
        <v>3638</v>
      </c>
      <c r="H943" s="661" t="s">
        <v>3944</v>
      </c>
      <c r="I943" s="663">
        <v>0.71</v>
      </c>
      <c r="J943" s="663">
        <v>800</v>
      </c>
      <c r="K943" s="664">
        <v>568</v>
      </c>
    </row>
    <row r="944" spans="1:11" ht="14.4" customHeight="1" x14ac:dyDescent="0.3">
      <c r="A944" s="659" t="s">
        <v>561</v>
      </c>
      <c r="B944" s="660" t="s">
        <v>562</v>
      </c>
      <c r="C944" s="661" t="s">
        <v>581</v>
      </c>
      <c r="D944" s="662" t="s">
        <v>2868</v>
      </c>
      <c r="E944" s="661" t="s">
        <v>4985</v>
      </c>
      <c r="F944" s="662" t="s">
        <v>4986</v>
      </c>
      <c r="G944" s="661" t="s">
        <v>3638</v>
      </c>
      <c r="H944" s="661" t="s">
        <v>3639</v>
      </c>
      <c r="I944" s="663">
        <v>0.71</v>
      </c>
      <c r="J944" s="663">
        <v>6200</v>
      </c>
      <c r="K944" s="664">
        <v>4402</v>
      </c>
    </row>
    <row r="945" spans="1:11" ht="14.4" customHeight="1" x14ac:dyDescent="0.3">
      <c r="A945" s="659" t="s">
        <v>561</v>
      </c>
      <c r="B945" s="660" t="s">
        <v>562</v>
      </c>
      <c r="C945" s="661" t="s">
        <v>581</v>
      </c>
      <c r="D945" s="662" t="s">
        <v>2868</v>
      </c>
      <c r="E945" s="661" t="s">
        <v>4985</v>
      </c>
      <c r="F945" s="662" t="s">
        <v>4986</v>
      </c>
      <c r="G945" s="661" t="s">
        <v>3584</v>
      </c>
      <c r="H945" s="661" t="s">
        <v>3585</v>
      </c>
      <c r="I945" s="663">
        <v>0.71</v>
      </c>
      <c r="J945" s="663">
        <v>3600</v>
      </c>
      <c r="K945" s="664">
        <v>2556</v>
      </c>
    </row>
    <row r="946" spans="1:11" ht="14.4" customHeight="1" x14ac:dyDescent="0.3">
      <c r="A946" s="659" t="s">
        <v>561</v>
      </c>
      <c r="B946" s="660" t="s">
        <v>562</v>
      </c>
      <c r="C946" s="661" t="s">
        <v>581</v>
      </c>
      <c r="D946" s="662" t="s">
        <v>2868</v>
      </c>
      <c r="E946" s="661" t="s">
        <v>4985</v>
      </c>
      <c r="F946" s="662" t="s">
        <v>4986</v>
      </c>
      <c r="G946" s="661" t="s">
        <v>3584</v>
      </c>
      <c r="H946" s="661" t="s">
        <v>3586</v>
      </c>
      <c r="I946" s="663">
        <v>0.71</v>
      </c>
      <c r="J946" s="663">
        <v>10000</v>
      </c>
      <c r="K946" s="664">
        <v>7100</v>
      </c>
    </row>
    <row r="947" spans="1:11" ht="14.4" customHeight="1" x14ac:dyDescent="0.3">
      <c r="A947" s="659" t="s">
        <v>561</v>
      </c>
      <c r="B947" s="660" t="s">
        <v>562</v>
      </c>
      <c r="C947" s="661" t="s">
        <v>581</v>
      </c>
      <c r="D947" s="662" t="s">
        <v>2868</v>
      </c>
      <c r="E947" s="661" t="s">
        <v>5001</v>
      </c>
      <c r="F947" s="662" t="s">
        <v>5002</v>
      </c>
      <c r="G947" s="661" t="s">
        <v>4868</v>
      </c>
      <c r="H947" s="661" t="s">
        <v>4869</v>
      </c>
      <c r="I947" s="663">
        <v>315789.52750000003</v>
      </c>
      <c r="J947" s="663">
        <v>4</v>
      </c>
      <c r="K947" s="664">
        <v>1263158.1100000001</v>
      </c>
    </row>
    <row r="948" spans="1:11" ht="14.4" customHeight="1" x14ac:dyDescent="0.3">
      <c r="A948" s="659" t="s">
        <v>561</v>
      </c>
      <c r="B948" s="660" t="s">
        <v>562</v>
      </c>
      <c r="C948" s="661" t="s">
        <v>581</v>
      </c>
      <c r="D948" s="662" t="s">
        <v>2868</v>
      </c>
      <c r="E948" s="661" t="s">
        <v>5001</v>
      </c>
      <c r="F948" s="662" t="s">
        <v>5002</v>
      </c>
      <c r="G948" s="661" t="s">
        <v>4870</v>
      </c>
      <c r="H948" s="661" t="s">
        <v>4871</v>
      </c>
      <c r="I948" s="663">
        <v>428928.52</v>
      </c>
      <c r="J948" s="663">
        <v>4</v>
      </c>
      <c r="K948" s="664">
        <v>1715714.08</v>
      </c>
    </row>
    <row r="949" spans="1:11" ht="14.4" customHeight="1" x14ac:dyDescent="0.3">
      <c r="A949" s="659" t="s">
        <v>561</v>
      </c>
      <c r="B949" s="660" t="s">
        <v>562</v>
      </c>
      <c r="C949" s="661" t="s">
        <v>581</v>
      </c>
      <c r="D949" s="662" t="s">
        <v>2868</v>
      </c>
      <c r="E949" s="661" t="s">
        <v>5001</v>
      </c>
      <c r="F949" s="662" t="s">
        <v>5002</v>
      </c>
      <c r="G949" s="661" t="s">
        <v>4872</v>
      </c>
      <c r="H949" s="661" t="s">
        <v>4873</v>
      </c>
      <c r="I949" s="663">
        <v>0.01</v>
      </c>
      <c r="J949" s="663">
        <v>1</v>
      </c>
      <c r="K949" s="664">
        <v>0.01</v>
      </c>
    </row>
    <row r="950" spans="1:11" ht="14.4" customHeight="1" x14ac:dyDescent="0.3">
      <c r="A950" s="659" t="s">
        <v>561</v>
      </c>
      <c r="B950" s="660" t="s">
        <v>562</v>
      </c>
      <c r="C950" s="661" t="s">
        <v>581</v>
      </c>
      <c r="D950" s="662" t="s">
        <v>2868</v>
      </c>
      <c r="E950" s="661" t="s">
        <v>5001</v>
      </c>
      <c r="F950" s="662" t="s">
        <v>5002</v>
      </c>
      <c r="G950" s="661" t="s">
        <v>4872</v>
      </c>
      <c r="H950" s="661" t="s">
        <v>4874</v>
      </c>
      <c r="I950" s="663">
        <v>9.9999999999999985E-3</v>
      </c>
      <c r="J950" s="663">
        <v>10</v>
      </c>
      <c r="K950" s="664">
        <v>9.9999999999999992E-2</v>
      </c>
    </row>
    <row r="951" spans="1:11" ht="14.4" customHeight="1" x14ac:dyDescent="0.3">
      <c r="A951" s="659" t="s">
        <v>561</v>
      </c>
      <c r="B951" s="660" t="s">
        <v>562</v>
      </c>
      <c r="C951" s="661" t="s">
        <v>581</v>
      </c>
      <c r="D951" s="662" t="s">
        <v>2868</v>
      </c>
      <c r="E951" s="661" t="s">
        <v>5001</v>
      </c>
      <c r="F951" s="662" t="s">
        <v>5002</v>
      </c>
      <c r="G951" s="661" t="s">
        <v>4875</v>
      </c>
      <c r="H951" s="661" t="s">
        <v>4876</v>
      </c>
      <c r="I951" s="663">
        <v>59683.824999999997</v>
      </c>
      <c r="J951" s="663">
        <v>11</v>
      </c>
      <c r="K951" s="664">
        <v>656522.11</v>
      </c>
    </row>
    <row r="952" spans="1:11" ht="14.4" customHeight="1" x14ac:dyDescent="0.3">
      <c r="A952" s="659" t="s">
        <v>561</v>
      </c>
      <c r="B952" s="660" t="s">
        <v>562</v>
      </c>
      <c r="C952" s="661" t="s">
        <v>581</v>
      </c>
      <c r="D952" s="662" t="s">
        <v>2868</v>
      </c>
      <c r="E952" s="661" t="s">
        <v>5001</v>
      </c>
      <c r="F952" s="662" t="s">
        <v>5002</v>
      </c>
      <c r="G952" s="661" t="s">
        <v>4877</v>
      </c>
      <c r="H952" s="661" t="s">
        <v>4878</v>
      </c>
      <c r="I952" s="663">
        <v>361801.32</v>
      </c>
      <c r="J952" s="663">
        <v>2</v>
      </c>
      <c r="K952" s="664">
        <v>723602.64</v>
      </c>
    </row>
    <row r="953" spans="1:11" ht="14.4" customHeight="1" x14ac:dyDescent="0.3">
      <c r="A953" s="659" t="s">
        <v>561</v>
      </c>
      <c r="B953" s="660" t="s">
        <v>562</v>
      </c>
      <c r="C953" s="661" t="s">
        <v>581</v>
      </c>
      <c r="D953" s="662" t="s">
        <v>2868</v>
      </c>
      <c r="E953" s="661" t="s">
        <v>5001</v>
      </c>
      <c r="F953" s="662" t="s">
        <v>5002</v>
      </c>
      <c r="G953" s="661" t="s">
        <v>4877</v>
      </c>
      <c r="H953" s="661" t="s">
        <v>4879</v>
      </c>
      <c r="I953" s="663">
        <v>361801.32500000001</v>
      </c>
      <c r="J953" s="663">
        <v>2</v>
      </c>
      <c r="K953" s="664">
        <v>723602.65</v>
      </c>
    </row>
    <row r="954" spans="1:11" ht="14.4" customHeight="1" x14ac:dyDescent="0.3">
      <c r="A954" s="659" t="s">
        <v>561</v>
      </c>
      <c r="B954" s="660" t="s">
        <v>562</v>
      </c>
      <c r="C954" s="661" t="s">
        <v>581</v>
      </c>
      <c r="D954" s="662" t="s">
        <v>2868</v>
      </c>
      <c r="E954" s="661" t="s">
        <v>5001</v>
      </c>
      <c r="F954" s="662" t="s">
        <v>5002</v>
      </c>
      <c r="G954" s="661" t="s">
        <v>4877</v>
      </c>
      <c r="H954" s="661" t="s">
        <v>4880</v>
      </c>
      <c r="I954" s="663">
        <v>361801.32250000001</v>
      </c>
      <c r="J954" s="663">
        <v>2</v>
      </c>
      <c r="K954" s="664">
        <v>723602.65</v>
      </c>
    </row>
    <row r="955" spans="1:11" ht="14.4" customHeight="1" x14ac:dyDescent="0.3">
      <c r="A955" s="659" t="s">
        <v>561</v>
      </c>
      <c r="B955" s="660" t="s">
        <v>562</v>
      </c>
      <c r="C955" s="661" t="s">
        <v>581</v>
      </c>
      <c r="D955" s="662" t="s">
        <v>2868</v>
      </c>
      <c r="E955" s="661" t="s">
        <v>5001</v>
      </c>
      <c r="F955" s="662" t="s">
        <v>5002</v>
      </c>
      <c r="G955" s="661" t="s">
        <v>4881</v>
      </c>
      <c r="H955" s="661" t="s">
        <v>4882</v>
      </c>
      <c r="I955" s="663">
        <v>26544.299999999996</v>
      </c>
      <c r="J955" s="663">
        <v>11</v>
      </c>
      <c r="K955" s="664">
        <v>291987.3</v>
      </c>
    </row>
    <row r="956" spans="1:11" ht="14.4" customHeight="1" x14ac:dyDescent="0.3">
      <c r="A956" s="659" t="s">
        <v>561</v>
      </c>
      <c r="B956" s="660" t="s">
        <v>562</v>
      </c>
      <c r="C956" s="661" t="s">
        <v>581</v>
      </c>
      <c r="D956" s="662" t="s">
        <v>2868</v>
      </c>
      <c r="E956" s="661" t="s">
        <v>5001</v>
      </c>
      <c r="F956" s="662" t="s">
        <v>5002</v>
      </c>
      <c r="G956" s="661" t="s">
        <v>4883</v>
      </c>
      <c r="H956" s="661" t="s">
        <v>4884</v>
      </c>
      <c r="I956" s="663">
        <v>9.9999999999999985E-3</v>
      </c>
      <c r="J956" s="663">
        <v>12</v>
      </c>
      <c r="K956" s="664">
        <v>0.11999999999999998</v>
      </c>
    </row>
    <row r="957" spans="1:11" ht="14.4" customHeight="1" x14ac:dyDescent="0.3">
      <c r="A957" s="659" t="s">
        <v>561</v>
      </c>
      <c r="B957" s="660" t="s">
        <v>562</v>
      </c>
      <c r="C957" s="661" t="s">
        <v>581</v>
      </c>
      <c r="D957" s="662" t="s">
        <v>2868</v>
      </c>
      <c r="E957" s="661" t="s">
        <v>5001</v>
      </c>
      <c r="F957" s="662" t="s">
        <v>5002</v>
      </c>
      <c r="G957" s="661" t="s">
        <v>4885</v>
      </c>
      <c r="H957" s="661" t="s">
        <v>4886</v>
      </c>
      <c r="I957" s="663">
        <v>9.9999999999999985E-3</v>
      </c>
      <c r="J957" s="663">
        <v>12</v>
      </c>
      <c r="K957" s="664">
        <v>0.11999999999999998</v>
      </c>
    </row>
    <row r="958" spans="1:11" ht="14.4" customHeight="1" x14ac:dyDescent="0.3">
      <c r="A958" s="659" t="s">
        <v>561</v>
      </c>
      <c r="B958" s="660" t="s">
        <v>562</v>
      </c>
      <c r="C958" s="661" t="s">
        <v>581</v>
      </c>
      <c r="D958" s="662" t="s">
        <v>2868</v>
      </c>
      <c r="E958" s="661" t="s">
        <v>5001</v>
      </c>
      <c r="F958" s="662" t="s">
        <v>5002</v>
      </c>
      <c r="G958" s="661" t="s">
        <v>4887</v>
      </c>
      <c r="H958" s="661" t="s">
        <v>4754</v>
      </c>
      <c r="I958" s="663">
        <v>0.01</v>
      </c>
      <c r="J958" s="663">
        <v>3</v>
      </c>
      <c r="K958" s="664">
        <v>0.03</v>
      </c>
    </row>
    <row r="959" spans="1:11" ht="14.4" customHeight="1" x14ac:dyDescent="0.3">
      <c r="A959" s="659" t="s">
        <v>561</v>
      </c>
      <c r="B959" s="660" t="s">
        <v>562</v>
      </c>
      <c r="C959" s="661" t="s">
        <v>581</v>
      </c>
      <c r="D959" s="662" t="s">
        <v>2868</v>
      </c>
      <c r="E959" s="661" t="s">
        <v>5001</v>
      </c>
      <c r="F959" s="662" t="s">
        <v>5002</v>
      </c>
      <c r="G959" s="661" t="s">
        <v>4888</v>
      </c>
      <c r="H959" s="661" t="s">
        <v>4889</v>
      </c>
      <c r="I959" s="663">
        <v>0.01</v>
      </c>
      <c r="J959" s="663">
        <v>3</v>
      </c>
      <c r="K959" s="664">
        <v>0.03</v>
      </c>
    </row>
    <row r="960" spans="1:11" ht="14.4" customHeight="1" x14ac:dyDescent="0.3">
      <c r="A960" s="659" t="s">
        <v>561</v>
      </c>
      <c r="B960" s="660" t="s">
        <v>562</v>
      </c>
      <c r="C960" s="661" t="s">
        <v>581</v>
      </c>
      <c r="D960" s="662" t="s">
        <v>2868</v>
      </c>
      <c r="E960" s="661" t="s">
        <v>5001</v>
      </c>
      <c r="F960" s="662" t="s">
        <v>5002</v>
      </c>
      <c r="G960" s="661" t="s">
        <v>4890</v>
      </c>
      <c r="H960" s="661" t="s">
        <v>4891</v>
      </c>
      <c r="I960" s="663">
        <v>0.01</v>
      </c>
      <c r="J960" s="663">
        <v>9</v>
      </c>
      <c r="K960" s="664">
        <v>0.09</v>
      </c>
    </row>
    <row r="961" spans="1:11" ht="14.4" customHeight="1" x14ac:dyDescent="0.3">
      <c r="A961" s="659" t="s">
        <v>561</v>
      </c>
      <c r="B961" s="660" t="s">
        <v>562</v>
      </c>
      <c r="C961" s="661" t="s">
        <v>581</v>
      </c>
      <c r="D961" s="662" t="s">
        <v>2868</v>
      </c>
      <c r="E961" s="661" t="s">
        <v>5001</v>
      </c>
      <c r="F961" s="662" t="s">
        <v>5002</v>
      </c>
      <c r="G961" s="661" t="s">
        <v>4892</v>
      </c>
      <c r="H961" s="661" t="s">
        <v>4893</v>
      </c>
      <c r="I961" s="663">
        <v>26544.358333333326</v>
      </c>
      <c r="J961" s="663">
        <v>10</v>
      </c>
      <c r="K961" s="664">
        <v>265443.69999999995</v>
      </c>
    </row>
    <row r="962" spans="1:11" ht="14.4" customHeight="1" x14ac:dyDescent="0.3">
      <c r="A962" s="659" t="s">
        <v>561</v>
      </c>
      <c r="B962" s="660" t="s">
        <v>562</v>
      </c>
      <c r="C962" s="661" t="s">
        <v>581</v>
      </c>
      <c r="D962" s="662" t="s">
        <v>2868</v>
      </c>
      <c r="E962" s="661" t="s">
        <v>5001</v>
      </c>
      <c r="F962" s="662" t="s">
        <v>5002</v>
      </c>
      <c r="G962" s="661" t="s">
        <v>4894</v>
      </c>
      <c r="H962" s="661" t="s">
        <v>4895</v>
      </c>
      <c r="I962" s="663">
        <v>60231</v>
      </c>
      <c r="J962" s="663">
        <v>1</v>
      </c>
      <c r="K962" s="664">
        <v>60231</v>
      </c>
    </row>
    <row r="963" spans="1:11" ht="14.4" customHeight="1" x14ac:dyDescent="0.3">
      <c r="A963" s="659" t="s">
        <v>561</v>
      </c>
      <c r="B963" s="660" t="s">
        <v>562</v>
      </c>
      <c r="C963" s="661" t="s">
        <v>581</v>
      </c>
      <c r="D963" s="662" t="s">
        <v>2868</v>
      </c>
      <c r="E963" s="661" t="s">
        <v>5001</v>
      </c>
      <c r="F963" s="662" t="s">
        <v>5002</v>
      </c>
      <c r="G963" s="661" t="s">
        <v>4896</v>
      </c>
      <c r="H963" s="661" t="s">
        <v>4897</v>
      </c>
      <c r="I963" s="663">
        <v>263626.53000000003</v>
      </c>
      <c r="J963" s="663">
        <v>1</v>
      </c>
      <c r="K963" s="664">
        <v>263626.53000000003</v>
      </c>
    </row>
    <row r="964" spans="1:11" ht="14.4" customHeight="1" x14ac:dyDescent="0.3">
      <c r="A964" s="659" t="s">
        <v>561</v>
      </c>
      <c r="B964" s="660" t="s">
        <v>562</v>
      </c>
      <c r="C964" s="661" t="s">
        <v>581</v>
      </c>
      <c r="D964" s="662" t="s">
        <v>2868</v>
      </c>
      <c r="E964" s="661" t="s">
        <v>5001</v>
      </c>
      <c r="F964" s="662" t="s">
        <v>5002</v>
      </c>
      <c r="G964" s="661" t="s">
        <v>4898</v>
      </c>
      <c r="H964" s="661" t="s">
        <v>4899</v>
      </c>
      <c r="I964" s="663">
        <v>60984.787499999999</v>
      </c>
      <c r="J964" s="663">
        <v>18</v>
      </c>
      <c r="K964" s="664">
        <v>1097726.0900000001</v>
      </c>
    </row>
    <row r="965" spans="1:11" ht="14.4" customHeight="1" x14ac:dyDescent="0.3">
      <c r="A965" s="659" t="s">
        <v>561</v>
      </c>
      <c r="B965" s="660" t="s">
        <v>562</v>
      </c>
      <c r="C965" s="661" t="s">
        <v>581</v>
      </c>
      <c r="D965" s="662" t="s">
        <v>2868</v>
      </c>
      <c r="E965" s="661" t="s">
        <v>5001</v>
      </c>
      <c r="F965" s="662" t="s">
        <v>5002</v>
      </c>
      <c r="G965" s="661" t="s">
        <v>4900</v>
      </c>
      <c r="H965" s="661" t="s">
        <v>4901</v>
      </c>
      <c r="I965" s="663">
        <v>0.01</v>
      </c>
      <c r="J965" s="663">
        <v>1</v>
      </c>
      <c r="K965" s="664">
        <v>0.01</v>
      </c>
    </row>
    <row r="966" spans="1:11" ht="14.4" customHeight="1" x14ac:dyDescent="0.3">
      <c r="A966" s="659" t="s">
        <v>561</v>
      </c>
      <c r="B966" s="660" t="s">
        <v>562</v>
      </c>
      <c r="C966" s="661" t="s">
        <v>581</v>
      </c>
      <c r="D966" s="662" t="s">
        <v>2868</v>
      </c>
      <c r="E966" s="661" t="s">
        <v>5001</v>
      </c>
      <c r="F966" s="662" t="s">
        <v>5002</v>
      </c>
      <c r="G966" s="661" t="s">
        <v>4902</v>
      </c>
      <c r="H966" s="661" t="s">
        <v>4903</v>
      </c>
      <c r="I966" s="663">
        <v>0.01</v>
      </c>
      <c r="J966" s="663">
        <v>1</v>
      </c>
      <c r="K966" s="664">
        <v>0.01</v>
      </c>
    </row>
    <row r="967" spans="1:11" ht="14.4" customHeight="1" x14ac:dyDescent="0.3">
      <c r="A967" s="659" t="s">
        <v>561</v>
      </c>
      <c r="B967" s="660" t="s">
        <v>562</v>
      </c>
      <c r="C967" s="661" t="s">
        <v>581</v>
      </c>
      <c r="D967" s="662" t="s">
        <v>2868</v>
      </c>
      <c r="E967" s="661" t="s">
        <v>5001</v>
      </c>
      <c r="F967" s="662" t="s">
        <v>5002</v>
      </c>
      <c r="G967" s="661" t="s">
        <v>4904</v>
      </c>
      <c r="H967" s="661" t="s">
        <v>4905</v>
      </c>
      <c r="I967" s="663">
        <v>20540.669999999998</v>
      </c>
      <c r="J967" s="663">
        <v>1</v>
      </c>
      <c r="K967" s="664">
        <v>20540.669999999998</v>
      </c>
    </row>
    <row r="968" spans="1:11" ht="14.4" customHeight="1" x14ac:dyDescent="0.3">
      <c r="A968" s="659" t="s">
        <v>561</v>
      </c>
      <c r="B968" s="660" t="s">
        <v>562</v>
      </c>
      <c r="C968" s="661" t="s">
        <v>581</v>
      </c>
      <c r="D968" s="662" t="s">
        <v>2868</v>
      </c>
      <c r="E968" s="661" t="s">
        <v>5001</v>
      </c>
      <c r="F968" s="662" t="s">
        <v>5002</v>
      </c>
      <c r="G968" s="661" t="s">
        <v>4906</v>
      </c>
      <c r="H968" s="661" t="s">
        <v>4907</v>
      </c>
      <c r="I968" s="663">
        <v>0.01</v>
      </c>
      <c r="J968" s="663">
        <v>1</v>
      </c>
      <c r="K968" s="664">
        <v>0.01</v>
      </c>
    </row>
    <row r="969" spans="1:11" ht="14.4" customHeight="1" x14ac:dyDescent="0.3">
      <c r="A969" s="659" t="s">
        <v>561</v>
      </c>
      <c r="B969" s="660" t="s">
        <v>562</v>
      </c>
      <c r="C969" s="661" t="s">
        <v>581</v>
      </c>
      <c r="D969" s="662" t="s">
        <v>2868</v>
      </c>
      <c r="E969" s="661" t="s">
        <v>5001</v>
      </c>
      <c r="F969" s="662" t="s">
        <v>5002</v>
      </c>
      <c r="G969" s="661" t="s">
        <v>4908</v>
      </c>
      <c r="H969" s="661" t="s">
        <v>4909</v>
      </c>
      <c r="I969" s="663">
        <v>0.01</v>
      </c>
      <c r="J969" s="663">
        <v>1</v>
      </c>
      <c r="K969" s="664">
        <v>0.01</v>
      </c>
    </row>
    <row r="970" spans="1:11" ht="14.4" customHeight="1" x14ac:dyDescent="0.3">
      <c r="A970" s="659" t="s">
        <v>561</v>
      </c>
      <c r="B970" s="660" t="s">
        <v>562</v>
      </c>
      <c r="C970" s="661" t="s">
        <v>581</v>
      </c>
      <c r="D970" s="662" t="s">
        <v>2868</v>
      </c>
      <c r="E970" s="661" t="s">
        <v>5003</v>
      </c>
      <c r="F970" s="662" t="s">
        <v>5004</v>
      </c>
      <c r="G970" s="661" t="s">
        <v>4910</v>
      </c>
      <c r="H970" s="661" t="s">
        <v>4911</v>
      </c>
      <c r="I970" s="663">
        <v>8569.3700000000008</v>
      </c>
      <c r="J970" s="663">
        <v>2</v>
      </c>
      <c r="K970" s="664">
        <v>17138.740000000002</v>
      </c>
    </row>
    <row r="971" spans="1:11" ht="14.4" customHeight="1" x14ac:dyDescent="0.3">
      <c r="A971" s="659" t="s">
        <v>561</v>
      </c>
      <c r="B971" s="660" t="s">
        <v>562</v>
      </c>
      <c r="C971" s="661" t="s">
        <v>581</v>
      </c>
      <c r="D971" s="662" t="s">
        <v>2868</v>
      </c>
      <c r="E971" s="661" t="s">
        <v>5003</v>
      </c>
      <c r="F971" s="662" t="s">
        <v>5004</v>
      </c>
      <c r="G971" s="661" t="s">
        <v>4912</v>
      </c>
      <c r="H971" s="661" t="s">
        <v>4913</v>
      </c>
      <c r="I971" s="663">
        <v>5417.3549999999996</v>
      </c>
      <c r="J971" s="663">
        <v>6</v>
      </c>
      <c r="K971" s="664">
        <v>32504.129999999997</v>
      </c>
    </row>
    <row r="972" spans="1:11" ht="14.4" customHeight="1" x14ac:dyDescent="0.3">
      <c r="A972" s="659" t="s">
        <v>561</v>
      </c>
      <c r="B972" s="660" t="s">
        <v>562</v>
      </c>
      <c r="C972" s="661" t="s">
        <v>581</v>
      </c>
      <c r="D972" s="662" t="s">
        <v>2868</v>
      </c>
      <c r="E972" s="661" t="s">
        <v>5003</v>
      </c>
      <c r="F972" s="662" t="s">
        <v>5004</v>
      </c>
      <c r="G972" s="661" t="s">
        <v>4914</v>
      </c>
      <c r="H972" s="661" t="s">
        <v>4915</v>
      </c>
      <c r="I972" s="663">
        <v>5043.8</v>
      </c>
      <c r="J972" s="663">
        <v>2</v>
      </c>
      <c r="K972" s="664">
        <v>10087.6</v>
      </c>
    </row>
    <row r="973" spans="1:11" ht="14.4" customHeight="1" x14ac:dyDescent="0.3">
      <c r="A973" s="659" t="s">
        <v>561</v>
      </c>
      <c r="B973" s="660" t="s">
        <v>562</v>
      </c>
      <c r="C973" s="661" t="s">
        <v>581</v>
      </c>
      <c r="D973" s="662" t="s">
        <v>2868</v>
      </c>
      <c r="E973" s="661" t="s">
        <v>5003</v>
      </c>
      <c r="F973" s="662" t="s">
        <v>5004</v>
      </c>
      <c r="G973" s="661" t="s">
        <v>4914</v>
      </c>
      <c r="H973" s="661" t="s">
        <v>4916</v>
      </c>
      <c r="I973" s="663">
        <v>5043.8</v>
      </c>
      <c r="J973" s="663">
        <v>4</v>
      </c>
      <c r="K973" s="664">
        <v>20175.18</v>
      </c>
    </row>
    <row r="974" spans="1:11" ht="14.4" customHeight="1" x14ac:dyDescent="0.3">
      <c r="A974" s="659" t="s">
        <v>561</v>
      </c>
      <c r="B974" s="660" t="s">
        <v>562</v>
      </c>
      <c r="C974" s="661" t="s">
        <v>581</v>
      </c>
      <c r="D974" s="662" t="s">
        <v>2868</v>
      </c>
      <c r="E974" s="661" t="s">
        <v>5003</v>
      </c>
      <c r="F974" s="662" t="s">
        <v>5004</v>
      </c>
      <c r="G974" s="661" t="s">
        <v>4917</v>
      </c>
      <c r="H974" s="661" t="s">
        <v>4918</v>
      </c>
      <c r="I974" s="663">
        <v>2360.46</v>
      </c>
      <c r="J974" s="663">
        <v>2</v>
      </c>
      <c r="K974" s="664">
        <v>4720.92</v>
      </c>
    </row>
    <row r="975" spans="1:11" ht="14.4" customHeight="1" x14ac:dyDescent="0.3">
      <c r="A975" s="659" t="s">
        <v>561</v>
      </c>
      <c r="B975" s="660" t="s">
        <v>562</v>
      </c>
      <c r="C975" s="661" t="s">
        <v>581</v>
      </c>
      <c r="D975" s="662" t="s">
        <v>2868</v>
      </c>
      <c r="E975" s="661" t="s">
        <v>5003</v>
      </c>
      <c r="F975" s="662" t="s">
        <v>5004</v>
      </c>
      <c r="G975" s="661" t="s">
        <v>4917</v>
      </c>
      <c r="H975" s="661" t="s">
        <v>4919</v>
      </c>
      <c r="I975" s="663">
        <v>2360.46</v>
      </c>
      <c r="J975" s="663">
        <v>8</v>
      </c>
      <c r="K975" s="664">
        <v>18883.7</v>
      </c>
    </row>
    <row r="976" spans="1:11" ht="14.4" customHeight="1" x14ac:dyDescent="0.3">
      <c r="A976" s="659" t="s">
        <v>561</v>
      </c>
      <c r="B976" s="660" t="s">
        <v>562</v>
      </c>
      <c r="C976" s="661" t="s">
        <v>581</v>
      </c>
      <c r="D976" s="662" t="s">
        <v>2868</v>
      </c>
      <c r="E976" s="661" t="s">
        <v>5003</v>
      </c>
      <c r="F976" s="662" t="s">
        <v>5004</v>
      </c>
      <c r="G976" s="661" t="s">
        <v>4920</v>
      </c>
      <c r="H976" s="661" t="s">
        <v>4921</v>
      </c>
      <c r="I976" s="663">
        <v>64.799999999999983</v>
      </c>
      <c r="J976" s="663">
        <v>792</v>
      </c>
      <c r="K976" s="664">
        <v>51323.7</v>
      </c>
    </row>
    <row r="977" spans="1:11" ht="14.4" customHeight="1" x14ac:dyDescent="0.3">
      <c r="A977" s="659" t="s">
        <v>561</v>
      </c>
      <c r="B977" s="660" t="s">
        <v>562</v>
      </c>
      <c r="C977" s="661" t="s">
        <v>581</v>
      </c>
      <c r="D977" s="662" t="s">
        <v>2868</v>
      </c>
      <c r="E977" s="661" t="s">
        <v>5003</v>
      </c>
      <c r="F977" s="662" t="s">
        <v>5004</v>
      </c>
      <c r="G977" s="661" t="s">
        <v>4922</v>
      </c>
      <c r="H977" s="661" t="s">
        <v>4923</v>
      </c>
      <c r="I977" s="663">
        <v>6355.2700000000013</v>
      </c>
      <c r="J977" s="663">
        <v>24</v>
      </c>
      <c r="K977" s="664">
        <v>152526.47000000003</v>
      </c>
    </row>
    <row r="978" spans="1:11" ht="14.4" customHeight="1" x14ac:dyDescent="0.3">
      <c r="A978" s="659" t="s">
        <v>561</v>
      </c>
      <c r="B978" s="660" t="s">
        <v>562</v>
      </c>
      <c r="C978" s="661" t="s">
        <v>581</v>
      </c>
      <c r="D978" s="662" t="s">
        <v>2868</v>
      </c>
      <c r="E978" s="661" t="s">
        <v>5003</v>
      </c>
      <c r="F978" s="662" t="s">
        <v>5004</v>
      </c>
      <c r="G978" s="661" t="s">
        <v>4924</v>
      </c>
      <c r="H978" s="661" t="s">
        <v>4925</v>
      </c>
      <c r="I978" s="663">
        <v>19560.009999999998</v>
      </c>
      <c r="J978" s="663">
        <v>1</v>
      </c>
      <c r="K978" s="664">
        <v>19560.009999999998</v>
      </c>
    </row>
    <row r="979" spans="1:11" ht="14.4" customHeight="1" x14ac:dyDescent="0.3">
      <c r="A979" s="659" t="s">
        <v>561</v>
      </c>
      <c r="B979" s="660" t="s">
        <v>562</v>
      </c>
      <c r="C979" s="661" t="s">
        <v>581</v>
      </c>
      <c r="D979" s="662" t="s">
        <v>2868</v>
      </c>
      <c r="E979" s="661" t="s">
        <v>5003</v>
      </c>
      <c r="F979" s="662" t="s">
        <v>5004</v>
      </c>
      <c r="G979" s="661" t="s">
        <v>4926</v>
      </c>
      <c r="H979" s="661" t="s">
        <v>4927</v>
      </c>
      <c r="I979" s="663">
        <v>5523.300000000002</v>
      </c>
      <c r="J979" s="663">
        <v>19</v>
      </c>
      <c r="K979" s="664">
        <v>104942.70000000004</v>
      </c>
    </row>
    <row r="980" spans="1:11" ht="14.4" customHeight="1" x14ac:dyDescent="0.3">
      <c r="A980" s="659" t="s">
        <v>561</v>
      </c>
      <c r="B980" s="660" t="s">
        <v>562</v>
      </c>
      <c r="C980" s="661" t="s">
        <v>581</v>
      </c>
      <c r="D980" s="662" t="s">
        <v>2868</v>
      </c>
      <c r="E980" s="661" t="s">
        <v>5003</v>
      </c>
      <c r="F980" s="662" t="s">
        <v>5004</v>
      </c>
      <c r="G980" s="661" t="s">
        <v>4928</v>
      </c>
      <c r="H980" s="661" t="s">
        <v>4929</v>
      </c>
      <c r="I980" s="663">
        <v>28477.200000000001</v>
      </c>
      <c r="J980" s="663">
        <v>4</v>
      </c>
      <c r="K980" s="664">
        <v>113908.8</v>
      </c>
    </row>
    <row r="981" spans="1:11" ht="14.4" customHeight="1" x14ac:dyDescent="0.3">
      <c r="A981" s="659" t="s">
        <v>561</v>
      </c>
      <c r="B981" s="660" t="s">
        <v>562</v>
      </c>
      <c r="C981" s="661" t="s">
        <v>581</v>
      </c>
      <c r="D981" s="662" t="s">
        <v>2868</v>
      </c>
      <c r="E981" s="661" t="s">
        <v>5003</v>
      </c>
      <c r="F981" s="662" t="s">
        <v>5004</v>
      </c>
      <c r="G981" s="661" t="s">
        <v>4930</v>
      </c>
      <c r="H981" s="661" t="s">
        <v>4931</v>
      </c>
      <c r="I981" s="663">
        <v>17360.400000000001</v>
      </c>
      <c r="J981" s="663">
        <v>1</v>
      </c>
      <c r="K981" s="664">
        <v>17360.400000000001</v>
      </c>
    </row>
    <row r="982" spans="1:11" ht="14.4" customHeight="1" x14ac:dyDescent="0.3">
      <c r="A982" s="659" t="s">
        <v>561</v>
      </c>
      <c r="B982" s="660" t="s">
        <v>562</v>
      </c>
      <c r="C982" s="661" t="s">
        <v>581</v>
      </c>
      <c r="D982" s="662" t="s">
        <v>2868</v>
      </c>
      <c r="E982" s="661" t="s">
        <v>5003</v>
      </c>
      <c r="F982" s="662" t="s">
        <v>5004</v>
      </c>
      <c r="G982" s="661" t="s">
        <v>4932</v>
      </c>
      <c r="H982" s="661" t="s">
        <v>4933</v>
      </c>
      <c r="I982" s="663">
        <v>10019.84</v>
      </c>
      <c r="J982" s="663">
        <v>3</v>
      </c>
      <c r="K982" s="664">
        <v>30059.52</v>
      </c>
    </row>
    <row r="983" spans="1:11" ht="14.4" customHeight="1" x14ac:dyDescent="0.3">
      <c r="A983" s="659" t="s">
        <v>561</v>
      </c>
      <c r="B983" s="660" t="s">
        <v>562</v>
      </c>
      <c r="C983" s="661" t="s">
        <v>581</v>
      </c>
      <c r="D983" s="662" t="s">
        <v>2868</v>
      </c>
      <c r="E983" s="661" t="s">
        <v>5003</v>
      </c>
      <c r="F983" s="662" t="s">
        <v>5004</v>
      </c>
      <c r="G983" s="661" t="s">
        <v>4934</v>
      </c>
      <c r="H983" s="661" t="s">
        <v>4935</v>
      </c>
      <c r="I983" s="663">
        <v>10019.84</v>
      </c>
      <c r="J983" s="663">
        <v>3</v>
      </c>
      <c r="K983" s="664">
        <v>30059.52</v>
      </c>
    </row>
    <row r="984" spans="1:11" ht="14.4" customHeight="1" x14ac:dyDescent="0.3">
      <c r="A984" s="659" t="s">
        <v>561</v>
      </c>
      <c r="B984" s="660" t="s">
        <v>562</v>
      </c>
      <c r="C984" s="661" t="s">
        <v>581</v>
      </c>
      <c r="D984" s="662" t="s">
        <v>2868</v>
      </c>
      <c r="E984" s="661" t="s">
        <v>5003</v>
      </c>
      <c r="F984" s="662" t="s">
        <v>5004</v>
      </c>
      <c r="G984" s="661" t="s">
        <v>4936</v>
      </c>
      <c r="H984" s="661" t="s">
        <v>4937</v>
      </c>
      <c r="I984" s="663">
        <v>17360.400000000001</v>
      </c>
      <c r="J984" s="663">
        <v>1</v>
      </c>
      <c r="K984" s="664">
        <v>17360.400000000001</v>
      </c>
    </row>
    <row r="985" spans="1:11" ht="14.4" customHeight="1" x14ac:dyDescent="0.3">
      <c r="A985" s="659" t="s">
        <v>561</v>
      </c>
      <c r="B985" s="660" t="s">
        <v>562</v>
      </c>
      <c r="C985" s="661" t="s">
        <v>581</v>
      </c>
      <c r="D985" s="662" t="s">
        <v>2868</v>
      </c>
      <c r="E985" s="661" t="s">
        <v>5003</v>
      </c>
      <c r="F985" s="662" t="s">
        <v>5004</v>
      </c>
      <c r="G985" s="661" t="s">
        <v>4938</v>
      </c>
      <c r="H985" s="661" t="s">
        <v>4939</v>
      </c>
      <c r="I985" s="663">
        <v>6562.9773333333305</v>
      </c>
      <c r="J985" s="663">
        <v>15</v>
      </c>
      <c r="K985" s="664">
        <v>98444.65999999996</v>
      </c>
    </row>
    <row r="986" spans="1:11" ht="14.4" customHeight="1" x14ac:dyDescent="0.3">
      <c r="A986" s="659" t="s">
        <v>561</v>
      </c>
      <c r="B986" s="660" t="s">
        <v>562</v>
      </c>
      <c r="C986" s="661" t="s">
        <v>581</v>
      </c>
      <c r="D986" s="662" t="s">
        <v>2868</v>
      </c>
      <c r="E986" s="661" t="s">
        <v>5003</v>
      </c>
      <c r="F986" s="662" t="s">
        <v>5004</v>
      </c>
      <c r="G986" s="661" t="s">
        <v>4940</v>
      </c>
      <c r="H986" s="661" t="s">
        <v>4941</v>
      </c>
      <c r="I986" s="663">
        <v>10019.835000000001</v>
      </c>
      <c r="J986" s="663">
        <v>6</v>
      </c>
      <c r="K986" s="664">
        <v>60119.02</v>
      </c>
    </row>
    <row r="987" spans="1:11" ht="14.4" customHeight="1" x14ac:dyDescent="0.3">
      <c r="A987" s="659" t="s">
        <v>561</v>
      </c>
      <c r="B987" s="660" t="s">
        <v>562</v>
      </c>
      <c r="C987" s="661" t="s">
        <v>581</v>
      </c>
      <c r="D987" s="662" t="s">
        <v>2868</v>
      </c>
      <c r="E987" s="661" t="s">
        <v>5003</v>
      </c>
      <c r="F987" s="662" t="s">
        <v>5004</v>
      </c>
      <c r="G987" s="661" t="s">
        <v>4942</v>
      </c>
      <c r="H987" s="661" t="s">
        <v>4007</v>
      </c>
      <c r="I987" s="663">
        <v>2654.6584482758581</v>
      </c>
      <c r="J987" s="663">
        <v>61</v>
      </c>
      <c r="K987" s="664">
        <v>161940.97999999978</v>
      </c>
    </row>
    <row r="988" spans="1:11" ht="14.4" customHeight="1" x14ac:dyDescent="0.3">
      <c r="A988" s="659" t="s">
        <v>561</v>
      </c>
      <c r="B988" s="660" t="s">
        <v>562</v>
      </c>
      <c r="C988" s="661" t="s">
        <v>581</v>
      </c>
      <c r="D988" s="662" t="s">
        <v>2868</v>
      </c>
      <c r="E988" s="661" t="s">
        <v>5003</v>
      </c>
      <c r="F988" s="662" t="s">
        <v>5004</v>
      </c>
      <c r="G988" s="661" t="s">
        <v>4943</v>
      </c>
      <c r="H988" s="661" t="s">
        <v>4944</v>
      </c>
      <c r="I988" s="663">
        <v>11495.501379310346</v>
      </c>
      <c r="J988" s="663">
        <v>63</v>
      </c>
      <c r="K988" s="664">
        <v>724216.6100000001</v>
      </c>
    </row>
    <row r="989" spans="1:11" ht="14.4" customHeight="1" x14ac:dyDescent="0.3">
      <c r="A989" s="659" t="s">
        <v>561</v>
      </c>
      <c r="B989" s="660" t="s">
        <v>562</v>
      </c>
      <c r="C989" s="661" t="s">
        <v>581</v>
      </c>
      <c r="D989" s="662" t="s">
        <v>2868</v>
      </c>
      <c r="E989" s="661" t="s">
        <v>5003</v>
      </c>
      <c r="F989" s="662" t="s">
        <v>5004</v>
      </c>
      <c r="G989" s="661" t="s">
        <v>4945</v>
      </c>
      <c r="H989" s="661" t="s">
        <v>4946</v>
      </c>
      <c r="I989" s="663">
        <v>33666.480000000003</v>
      </c>
      <c r="J989" s="663">
        <v>1</v>
      </c>
      <c r="K989" s="664">
        <v>33666.480000000003</v>
      </c>
    </row>
    <row r="990" spans="1:11" ht="14.4" customHeight="1" x14ac:dyDescent="0.3">
      <c r="A990" s="659" t="s">
        <v>561</v>
      </c>
      <c r="B990" s="660" t="s">
        <v>562</v>
      </c>
      <c r="C990" s="661" t="s">
        <v>581</v>
      </c>
      <c r="D990" s="662" t="s">
        <v>2868</v>
      </c>
      <c r="E990" s="661" t="s">
        <v>5003</v>
      </c>
      <c r="F990" s="662" t="s">
        <v>5004</v>
      </c>
      <c r="G990" s="661" t="s">
        <v>4947</v>
      </c>
      <c r="H990" s="661" t="s">
        <v>4948</v>
      </c>
      <c r="I990" s="663">
        <v>3196.0895833333329</v>
      </c>
      <c r="J990" s="663">
        <v>25</v>
      </c>
      <c r="K990" s="664">
        <v>80041.149999999994</v>
      </c>
    </row>
    <row r="991" spans="1:11" ht="14.4" customHeight="1" x14ac:dyDescent="0.3">
      <c r="A991" s="659" t="s">
        <v>561</v>
      </c>
      <c r="B991" s="660" t="s">
        <v>562</v>
      </c>
      <c r="C991" s="661" t="s">
        <v>581</v>
      </c>
      <c r="D991" s="662" t="s">
        <v>2868</v>
      </c>
      <c r="E991" s="661" t="s">
        <v>5003</v>
      </c>
      <c r="F991" s="662" t="s">
        <v>5004</v>
      </c>
      <c r="G991" s="661" t="s">
        <v>4949</v>
      </c>
      <c r="H991" s="661" t="s">
        <v>4950</v>
      </c>
      <c r="I991" s="663">
        <v>19560.009999999998</v>
      </c>
      <c r="J991" s="663">
        <v>1</v>
      </c>
      <c r="K991" s="664">
        <v>19560.009999999998</v>
      </c>
    </row>
    <row r="992" spans="1:11" ht="14.4" customHeight="1" x14ac:dyDescent="0.3">
      <c r="A992" s="659" t="s">
        <v>561</v>
      </c>
      <c r="B992" s="660" t="s">
        <v>562</v>
      </c>
      <c r="C992" s="661" t="s">
        <v>581</v>
      </c>
      <c r="D992" s="662" t="s">
        <v>2868</v>
      </c>
      <c r="E992" s="661" t="s">
        <v>5003</v>
      </c>
      <c r="F992" s="662" t="s">
        <v>5004</v>
      </c>
      <c r="G992" s="661" t="s">
        <v>4951</v>
      </c>
      <c r="H992" s="661" t="s">
        <v>4952</v>
      </c>
      <c r="I992" s="663">
        <v>17360.400000000001</v>
      </c>
      <c r="J992" s="663">
        <v>1</v>
      </c>
      <c r="K992" s="664">
        <v>17360.400000000001</v>
      </c>
    </row>
    <row r="993" spans="1:11" ht="14.4" customHeight="1" x14ac:dyDescent="0.3">
      <c r="A993" s="659" t="s">
        <v>561</v>
      </c>
      <c r="B993" s="660" t="s">
        <v>562</v>
      </c>
      <c r="C993" s="661" t="s">
        <v>581</v>
      </c>
      <c r="D993" s="662" t="s">
        <v>2868</v>
      </c>
      <c r="E993" s="661" t="s">
        <v>5003</v>
      </c>
      <c r="F993" s="662" t="s">
        <v>5004</v>
      </c>
      <c r="G993" s="661" t="s">
        <v>4953</v>
      </c>
      <c r="H993" s="661" t="s">
        <v>4954</v>
      </c>
      <c r="I993" s="663">
        <v>19560.010000000002</v>
      </c>
      <c r="J993" s="663">
        <v>12</v>
      </c>
      <c r="K993" s="664">
        <v>234720.12000000002</v>
      </c>
    </row>
    <row r="994" spans="1:11" ht="14.4" customHeight="1" x14ac:dyDescent="0.3">
      <c r="A994" s="659" t="s">
        <v>561</v>
      </c>
      <c r="B994" s="660" t="s">
        <v>562</v>
      </c>
      <c r="C994" s="661" t="s">
        <v>581</v>
      </c>
      <c r="D994" s="662" t="s">
        <v>2868</v>
      </c>
      <c r="E994" s="661" t="s">
        <v>5003</v>
      </c>
      <c r="F994" s="662" t="s">
        <v>5004</v>
      </c>
      <c r="G994" s="661" t="s">
        <v>4955</v>
      </c>
      <c r="H994" s="661" t="s">
        <v>4956</v>
      </c>
      <c r="I994" s="663">
        <v>10019.84</v>
      </c>
      <c r="J994" s="663">
        <v>1</v>
      </c>
      <c r="K994" s="664">
        <v>10019.84</v>
      </c>
    </row>
    <row r="995" spans="1:11" ht="14.4" customHeight="1" x14ac:dyDescent="0.3">
      <c r="A995" s="659" t="s">
        <v>561</v>
      </c>
      <c r="B995" s="660" t="s">
        <v>562</v>
      </c>
      <c r="C995" s="661" t="s">
        <v>581</v>
      </c>
      <c r="D995" s="662" t="s">
        <v>2868</v>
      </c>
      <c r="E995" s="661" t="s">
        <v>5003</v>
      </c>
      <c r="F995" s="662" t="s">
        <v>5004</v>
      </c>
      <c r="G995" s="661" t="s">
        <v>4957</v>
      </c>
      <c r="H995" s="661" t="s">
        <v>4958</v>
      </c>
      <c r="I995" s="663">
        <v>10019.84</v>
      </c>
      <c r="J995" s="663">
        <v>1</v>
      </c>
      <c r="K995" s="664">
        <v>10019.84</v>
      </c>
    </row>
    <row r="996" spans="1:11" ht="14.4" customHeight="1" x14ac:dyDescent="0.3">
      <c r="A996" s="659" t="s">
        <v>561</v>
      </c>
      <c r="B996" s="660" t="s">
        <v>562</v>
      </c>
      <c r="C996" s="661" t="s">
        <v>581</v>
      </c>
      <c r="D996" s="662" t="s">
        <v>2868</v>
      </c>
      <c r="E996" s="661" t="s">
        <v>5003</v>
      </c>
      <c r="F996" s="662" t="s">
        <v>5004</v>
      </c>
      <c r="G996" s="661" t="s">
        <v>4959</v>
      </c>
      <c r="H996" s="661" t="s">
        <v>4960</v>
      </c>
      <c r="I996" s="663">
        <v>33666.480000000003</v>
      </c>
      <c r="J996" s="663">
        <v>1</v>
      </c>
      <c r="K996" s="664">
        <v>33666.480000000003</v>
      </c>
    </row>
    <row r="997" spans="1:11" ht="14.4" customHeight="1" x14ac:dyDescent="0.3">
      <c r="A997" s="659" t="s">
        <v>561</v>
      </c>
      <c r="B997" s="660" t="s">
        <v>562</v>
      </c>
      <c r="C997" s="661" t="s">
        <v>581</v>
      </c>
      <c r="D997" s="662" t="s">
        <v>2868</v>
      </c>
      <c r="E997" s="661" t="s">
        <v>5003</v>
      </c>
      <c r="F997" s="662" t="s">
        <v>5004</v>
      </c>
      <c r="G997" s="661" t="s">
        <v>4961</v>
      </c>
      <c r="H997" s="661" t="s">
        <v>4962</v>
      </c>
      <c r="I997" s="663">
        <v>41520</v>
      </c>
      <c r="J997" s="663">
        <v>1</v>
      </c>
      <c r="K997" s="664">
        <v>41520</v>
      </c>
    </row>
    <row r="998" spans="1:11" ht="14.4" customHeight="1" x14ac:dyDescent="0.3">
      <c r="A998" s="659" t="s">
        <v>561</v>
      </c>
      <c r="B998" s="660" t="s">
        <v>562</v>
      </c>
      <c r="C998" s="661" t="s">
        <v>581</v>
      </c>
      <c r="D998" s="662" t="s">
        <v>2868</v>
      </c>
      <c r="E998" s="661" t="s">
        <v>5003</v>
      </c>
      <c r="F998" s="662" t="s">
        <v>5004</v>
      </c>
      <c r="G998" s="661" t="s">
        <v>4963</v>
      </c>
      <c r="H998" s="661" t="s">
        <v>4964</v>
      </c>
      <c r="I998" s="663">
        <v>3107.74</v>
      </c>
      <c r="J998" s="663">
        <v>2</v>
      </c>
      <c r="K998" s="664">
        <v>6215.48</v>
      </c>
    </row>
    <row r="999" spans="1:11" ht="14.4" customHeight="1" x14ac:dyDescent="0.3">
      <c r="A999" s="659" t="s">
        <v>561</v>
      </c>
      <c r="B999" s="660" t="s">
        <v>562</v>
      </c>
      <c r="C999" s="661" t="s">
        <v>581</v>
      </c>
      <c r="D999" s="662" t="s">
        <v>2868</v>
      </c>
      <c r="E999" s="661" t="s">
        <v>5003</v>
      </c>
      <c r="F999" s="662" t="s">
        <v>5004</v>
      </c>
      <c r="G999" s="661" t="s">
        <v>4965</v>
      </c>
      <c r="H999" s="661" t="s">
        <v>4966</v>
      </c>
      <c r="I999" s="663">
        <v>19560.009999999998</v>
      </c>
      <c r="J999" s="663">
        <v>2</v>
      </c>
      <c r="K999" s="664">
        <v>39120.019999999997</v>
      </c>
    </row>
    <row r="1000" spans="1:11" ht="14.4" customHeight="1" x14ac:dyDescent="0.3">
      <c r="A1000" s="659" t="s">
        <v>561</v>
      </c>
      <c r="B1000" s="660" t="s">
        <v>562</v>
      </c>
      <c r="C1000" s="661" t="s">
        <v>581</v>
      </c>
      <c r="D1000" s="662" t="s">
        <v>2868</v>
      </c>
      <c r="E1000" s="661" t="s">
        <v>5003</v>
      </c>
      <c r="F1000" s="662" t="s">
        <v>5004</v>
      </c>
      <c r="G1000" s="661" t="s">
        <v>4967</v>
      </c>
      <c r="H1000" s="661" t="s">
        <v>4968</v>
      </c>
      <c r="I1000" s="663">
        <v>13317</v>
      </c>
      <c r="J1000" s="663">
        <v>2</v>
      </c>
      <c r="K1000" s="664">
        <v>26634</v>
      </c>
    </row>
    <row r="1001" spans="1:11" ht="14.4" customHeight="1" x14ac:dyDescent="0.3">
      <c r="A1001" s="659" t="s">
        <v>561</v>
      </c>
      <c r="B1001" s="660" t="s">
        <v>562</v>
      </c>
      <c r="C1001" s="661" t="s">
        <v>581</v>
      </c>
      <c r="D1001" s="662" t="s">
        <v>2868</v>
      </c>
      <c r="E1001" s="661" t="s">
        <v>5003</v>
      </c>
      <c r="F1001" s="662" t="s">
        <v>5004</v>
      </c>
      <c r="G1001" s="661" t="s">
        <v>4969</v>
      </c>
      <c r="H1001" s="661" t="s">
        <v>4970</v>
      </c>
      <c r="I1001" s="663">
        <v>15956.13</v>
      </c>
      <c r="J1001" s="663">
        <v>2</v>
      </c>
      <c r="K1001" s="664">
        <v>31912.25</v>
      </c>
    </row>
    <row r="1002" spans="1:11" ht="14.4" customHeight="1" x14ac:dyDescent="0.3">
      <c r="A1002" s="659" t="s">
        <v>561</v>
      </c>
      <c r="B1002" s="660" t="s">
        <v>562</v>
      </c>
      <c r="C1002" s="661" t="s">
        <v>581</v>
      </c>
      <c r="D1002" s="662" t="s">
        <v>2868</v>
      </c>
      <c r="E1002" s="661" t="s">
        <v>5003</v>
      </c>
      <c r="F1002" s="662" t="s">
        <v>5004</v>
      </c>
      <c r="G1002" s="661" t="s">
        <v>4971</v>
      </c>
      <c r="H1002" s="661" t="s">
        <v>4972</v>
      </c>
      <c r="I1002" s="663">
        <v>9592.15</v>
      </c>
      <c r="J1002" s="663">
        <v>2</v>
      </c>
      <c r="K1002" s="664">
        <v>19184.3</v>
      </c>
    </row>
    <row r="1003" spans="1:11" ht="14.4" customHeight="1" x14ac:dyDescent="0.3">
      <c r="A1003" s="659" t="s">
        <v>561</v>
      </c>
      <c r="B1003" s="660" t="s">
        <v>562</v>
      </c>
      <c r="C1003" s="661" t="s">
        <v>581</v>
      </c>
      <c r="D1003" s="662" t="s">
        <v>2868</v>
      </c>
      <c r="E1003" s="661" t="s">
        <v>5003</v>
      </c>
      <c r="F1003" s="662" t="s">
        <v>5004</v>
      </c>
      <c r="G1003" s="661" t="s">
        <v>4973</v>
      </c>
      <c r="H1003" s="661" t="s">
        <v>4974</v>
      </c>
      <c r="I1003" s="663">
        <v>7865.02</v>
      </c>
      <c r="J1003" s="663">
        <v>2</v>
      </c>
      <c r="K1003" s="664">
        <v>15730.04</v>
      </c>
    </row>
    <row r="1004" spans="1:11" ht="14.4" customHeight="1" thickBot="1" x14ac:dyDescent="0.35">
      <c r="A1004" s="665" t="s">
        <v>561</v>
      </c>
      <c r="B1004" s="666" t="s">
        <v>562</v>
      </c>
      <c r="C1004" s="667" t="s">
        <v>581</v>
      </c>
      <c r="D1004" s="668" t="s">
        <v>2868</v>
      </c>
      <c r="E1004" s="667" t="s">
        <v>4987</v>
      </c>
      <c r="F1004" s="668" t="s">
        <v>4988</v>
      </c>
      <c r="G1004" s="667" t="s">
        <v>4014</v>
      </c>
      <c r="H1004" s="667" t="s">
        <v>4015</v>
      </c>
      <c r="I1004" s="669">
        <v>28.8</v>
      </c>
      <c r="J1004" s="669">
        <v>500</v>
      </c>
      <c r="K1004" s="670">
        <v>14399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1">
        <v>930</v>
      </c>
      <c r="AH3" s="777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2" t="s">
        <v>275</v>
      </c>
      <c r="AH4" s="777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3"/>
      <c r="AH5" s="777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12.6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14.7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4">
        <f xml:space="preserve">
TRUNC(IF($A$4&lt;=12,SUMIFS('ON Data'!AM:AM,'ON Data'!$D:$D,$A$4,'ON Data'!$E:$E,1),SUMIFS('ON Data'!AM:AM,'ON Data'!$E:$E,1)/'ON Data'!$D$3),1)</f>
        <v>2</v>
      </c>
      <c r="AH6" s="777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4"/>
      <c r="AH7" s="777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4"/>
      <c r="AH8" s="777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5"/>
      <c r="AH9" s="777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6"/>
      <c r="AH10" s="777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154888.53000000003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23968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95344.030000000013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3856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1800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26072.510000000002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7">
        <f xml:space="preserve">
IF($A$4&lt;=12,SUMIFS('ON Data'!AM:AM,'ON Data'!$D:$D,$A$4,'ON Data'!$E:$E,2),SUMIFS('ON Data'!AM:AM,'ON Data'!$E:$E,2))</f>
        <v>3848</v>
      </c>
      <c r="AH11" s="777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51.47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51.47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7">
        <f xml:space="preserve">
IF($A$4&lt;=12,SUMIFS('ON Data'!AM:AM,'ON Data'!$D:$D,$A$4,'ON Data'!$E:$E,3),SUMIFS('ON Data'!AM:AM,'ON Data'!$E:$E,3))</f>
        <v>0</v>
      </c>
      <c r="AH12" s="777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5702.32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1652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2824.57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48.5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1177.25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7">
        <f xml:space="preserve">
IF($A$4&lt;=12,SUMIFS('ON Data'!AM:AM,'ON Data'!$D:$D,$A$4,'ON Data'!$E:$E,4),SUMIFS('ON Data'!AM:AM,'ON Data'!$E:$E,4))</f>
        <v>0</v>
      </c>
      <c r="AH13" s="777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8">
        <f xml:space="preserve">
IF($A$4&lt;=12,SUMIFS('ON Data'!AM:AM,'ON Data'!$D:$D,$A$4,'ON Data'!$E:$E,5),SUMIFS('ON Data'!AM:AM,'ON Data'!$E:$E,5))</f>
        <v>0</v>
      </c>
      <c r="AH14" s="777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69"/>
      <c r="AH15" s="777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7">
        <f xml:space="preserve">
IF($A$4&lt;=12,SUMIFS('ON Data'!AM:AM,'ON Data'!$D:$D,$A$4,'ON Data'!$E:$E,7),SUMIFS('ON Data'!AM:AM,'ON Data'!$E:$E,7))</f>
        <v>0</v>
      </c>
      <c r="AH16" s="777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7">
        <f xml:space="preserve">
IF($A$4&lt;=12,SUMIFS('ON Data'!AM:AM,'ON Data'!$D:$D,$A$4,'ON Data'!$E:$E,8),SUMIFS('ON Data'!AM:AM,'ON Data'!$E:$E,8))</f>
        <v>0</v>
      </c>
      <c r="AH17" s="777"/>
    </row>
    <row r="18" spans="1:34" x14ac:dyDescent="0.3">
      <c r="A18" s="395" t="s">
        <v>265</v>
      </c>
      <c r="B18" s="410">
        <f xml:space="preserve">
B19-B16-B17</f>
        <v>3693730</v>
      </c>
      <c r="C18" s="411">
        <f t="shared" ref="C18" si="0" xml:space="preserve">
C19-C16-C17</f>
        <v>0</v>
      </c>
      <c r="D18" s="412">
        <f t="shared" ref="D18:AG18" si="1" xml:space="preserve">
D19-D16-D17</f>
        <v>1819169</v>
      </c>
      <c r="E18" s="412">
        <f t="shared" si="1"/>
        <v>0</v>
      </c>
      <c r="F18" s="412">
        <f t="shared" si="1"/>
        <v>1530102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26114</v>
      </c>
      <c r="Y18" s="412">
        <f t="shared" si="1"/>
        <v>0</v>
      </c>
      <c r="Z18" s="412">
        <f t="shared" si="1"/>
        <v>20236</v>
      </c>
      <c r="AA18" s="412">
        <f t="shared" si="1"/>
        <v>0</v>
      </c>
      <c r="AB18" s="412">
        <f t="shared" si="1"/>
        <v>0</v>
      </c>
      <c r="AC18" s="412">
        <f t="shared" si="1"/>
        <v>248561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7">
        <f t="shared" si="1"/>
        <v>49548</v>
      </c>
      <c r="AH18" s="777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3693730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1819169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1530102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26114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20236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248561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0">
        <f xml:space="preserve">
IF($A$4&lt;=12,SUMIFS('ON Data'!AM:AM,'ON Data'!$D:$D,$A$4,'ON Data'!$E:$E,9),SUMIFS('ON Data'!AM:AM,'ON Data'!$E:$E,9))</f>
        <v>49548</v>
      </c>
      <c r="AH19" s="777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39801303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14249414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20743493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359404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292126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3596577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1">
        <f xml:space="preserve">
IF($A$4&lt;=12,SUMIFS('ON Data'!AM:AM,'ON Data'!$D:$D,$A$4,'ON Data'!$E:$E,6),SUMIFS('ON Data'!AM:AM,'ON Data'!$E:$E,6))</f>
        <v>560289</v>
      </c>
      <c r="AH20" s="777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7">
        <f xml:space="preserve">
IF($A$4&lt;=12,SUMIFS('ON Data'!AM:AM,'ON Data'!$D:$D,$A$4,'ON Data'!$E:$E,12),SUMIFS('ON Data'!AM:AM,'ON Data'!$E:$E,12))</f>
        <v>0</v>
      </c>
      <c r="AH21" s="777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2" t="str">
        <f t="shared" si="2"/>
        <v/>
      </c>
      <c r="AH22" s="777"/>
    </row>
    <row r="23" spans="1:34" ht="15" hidden="1" outlineLevel="1" thickBot="1" x14ac:dyDescent="0.35">
      <c r="A23" s="398" t="s">
        <v>69</v>
      </c>
      <c r="B23" s="413">
        <f xml:space="preserve">
IF(B21="","",B20-B21)</f>
        <v>39801303</v>
      </c>
      <c r="C23" s="414">
        <f t="shared" ref="C23:AG23" si="3" xml:space="preserve">
IF(C21="","",C20-C21)</f>
        <v>0</v>
      </c>
      <c r="D23" s="415">
        <f t="shared" si="3"/>
        <v>14249414</v>
      </c>
      <c r="E23" s="415">
        <f t="shared" si="3"/>
        <v>0</v>
      </c>
      <c r="F23" s="415">
        <f t="shared" si="3"/>
        <v>20743493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359404</v>
      </c>
      <c r="Y23" s="415">
        <f t="shared" si="3"/>
        <v>0</v>
      </c>
      <c r="Z23" s="415">
        <f t="shared" si="3"/>
        <v>292126</v>
      </c>
      <c r="AA23" s="415">
        <f t="shared" si="3"/>
        <v>0</v>
      </c>
      <c r="AB23" s="415">
        <f t="shared" si="3"/>
        <v>0</v>
      </c>
      <c r="AC23" s="415">
        <f t="shared" si="3"/>
        <v>3596577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8">
        <f t="shared" si="3"/>
        <v>560289</v>
      </c>
      <c r="AH23" s="777"/>
    </row>
    <row r="24" spans="1:34" x14ac:dyDescent="0.3">
      <c r="A24" s="392" t="s">
        <v>267</v>
      </c>
      <c r="B24" s="439" t="s">
        <v>3</v>
      </c>
      <c r="C24" s="778" t="s">
        <v>278</v>
      </c>
      <c r="D24" s="752"/>
      <c r="E24" s="753"/>
      <c r="F24" s="753" t="s">
        <v>279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73" t="s">
        <v>280</v>
      </c>
      <c r="AH24" s="777"/>
    </row>
    <row r="25" spans="1:34" x14ac:dyDescent="0.3">
      <c r="A25" s="393" t="s">
        <v>94</v>
      </c>
      <c r="B25" s="410">
        <f xml:space="preserve">
SUM(C25:AG25)</f>
        <v>60639</v>
      </c>
      <c r="C25" s="779">
        <f xml:space="preserve">
IF($A$4&lt;=12,SUMIFS('ON Data'!H:H,'ON Data'!$D:$D,$A$4,'ON Data'!$E:$E,10),SUMIFS('ON Data'!H:H,'ON Data'!$E:$E,10))</f>
        <v>5800</v>
      </c>
      <c r="D25" s="754"/>
      <c r="E25" s="755"/>
      <c r="F25" s="755">
        <f xml:space="preserve">
IF($A$4&lt;=12,SUMIFS('ON Data'!K:K,'ON Data'!$D:$D,$A$4,'ON Data'!$E:$E,10),SUMIFS('ON Data'!K:K,'ON Data'!$E:$E,10))</f>
        <v>54839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74">
        <f xml:space="preserve">
IF($A$4&lt;=12,SUMIFS('ON Data'!AM:AM,'ON Data'!$D:$D,$A$4,'ON Data'!$E:$E,10),SUMIFS('ON Data'!AM:AM,'ON Data'!$E:$E,10))</f>
        <v>0</v>
      </c>
      <c r="AH25" s="777"/>
    </row>
    <row r="26" spans="1:34" x14ac:dyDescent="0.3">
      <c r="A26" s="399" t="s">
        <v>277</v>
      </c>
      <c r="B26" s="419">
        <f xml:space="preserve">
SUM(C26:AG26)</f>
        <v>119571</v>
      </c>
      <c r="C26" s="779">
        <f xml:space="preserve">
IF($A$4&lt;=12,SUMIFS('ON Data'!H:H,'ON Data'!$D:$D,$A$4,'ON Data'!$E:$E,11),SUMIFS('ON Data'!H:H,'ON Data'!$E:$E,11))</f>
        <v>49570.999999999993</v>
      </c>
      <c r="D26" s="754"/>
      <c r="E26" s="755"/>
      <c r="F26" s="756">
        <f xml:space="preserve">
IF($A$4&lt;=12,SUMIFS('ON Data'!K:K,'ON Data'!$D:$D,$A$4,'ON Data'!$E:$E,11),SUMIFS('ON Data'!K:K,'ON Data'!$E:$E,11))</f>
        <v>70000.000000000015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74">
        <f xml:space="preserve">
IF($A$4&lt;=12,SUMIFS('ON Data'!AM:AM,'ON Data'!$D:$D,$A$4,'ON Data'!$E:$E,11),SUMIFS('ON Data'!AM:AM,'ON Data'!$E:$E,11))</f>
        <v>0</v>
      </c>
      <c r="AH26" s="777"/>
    </row>
    <row r="27" spans="1:34" x14ac:dyDescent="0.3">
      <c r="A27" s="399" t="s">
        <v>96</v>
      </c>
      <c r="B27" s="440">
        <f xml:space="preserve">
IF(B26=0,0,B25/B26)</f>
        <v>0.50713801841583661</v>
      </c>
      <c r="C27" s="780">
        <f xml:space="preserve">
IF(C26=0,0,C25/C26)</f>
        <v>0.1170038934054185</v>
      </c>
      <c r="D27" s="757"/>
      <c r="E27" s="758"/>
      <c r="F27" s="758">
        <f xml:space="preserve">
IF(F26=0,0,F25/F26)</f>
        <v>0.78341428571428551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75">
        <f xml:space="preserve">
IF(AG26=0,0,AG25/AG26)</f>
        <v>0</v>
      </c>
      <c r="AH27" s="777"/>
    </row>
    <row r="28" spans="1:34" ht="15" thickBot="1" x14ac:dyDescent="0.35">
      <c r="A28" s="399" t="s">
        <v>276</v>
      </c>
      <c r="B28" s="419">
        <f xml:space="preserve">
SUM(C28:AG28)</f>
        <v>58932.000000000007</v>
      </c>
      <c r="C28" s="781">
        <f xml:space="preserve">
C26-C25</f>
        <v>43770.999999999993</v>
      </c>
      <c r="D28" s="759"/>
      <c r="E28" s="760"/>
      <c r="F28" s="760">
        <f xml:space="preserve">
F26-F25</f>
        <v>15161.000000000015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76">
        <f xml:space="preserve">
AG26-AG25</f>
        <v>0</v>
      </c>
      <c r="AH28" s="777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5006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43656744.220000006</v>
      </c>
      <c r="G3" s="380">
        <f t="shared" ref="G3:AN3" si="0">SUMIF($E5:$E1048576,"&lt;10",G5:G1048576)</f>
        <v>0</v>
      </c>
      <c r="H3" s="380">
        <f t="shared" si="0"/>
        <v>16094355</v>
      </c>
      <c r="I3" s="380">
        <f t="shared" si="0"/>
        <v>0</v>
      </c>
      <c r="J3" s="380">
        <f t="shared" si="0"/>
        <v>0</v>
      </c>
      <c r="K3" s="380">
        <f t="shared" si="0"/>
        <v>22372494.969999999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389398</v>
      </c>
      <c r="AD3" s="380">
        <f t="shared" si="0"/>
        <v>0</v>
      </c>
      <c r="AE3" s="380">
        <f t="shared" si="0"/>
        <v>314222.5</v>
      </c>
      <c r="AF3" s="380">
        <f t="shared" si="0"/>
        <v>0</v>
      </c>
      <c r="AG3" s="380">
        <f t="shared" si="0"/>
        <v>0</v>
      </c>
      <c r="AH3" s="380">
        <f t="shared" si="0"/>
        <v>3872564.76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613709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6</v>
      </c>
      <c r="D5" s="379">
        <v>1</v>
      </c>
      <c r="E5" s="379">
        <v>1</v>
      </c>
      <c r="F5" s="379">
        <v>87.7</v>
      </c>
      <c r="G5" s="379">
        <v>0</v>
      </c>
      <c r="H5" s="379">
        <v>12</v>
      </c>
      <c r="I5" s="379">
        <v>0</v>
      </c>
      <c r="J5" s="379">
        <v>0</v>
      </c>
      <c r="K5" s="379">
        <v>55.7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2</v>
      </c>
      <c r="AD5" s="379">
        <v>0</v>
      </c>
      <c r="AE5" s="379">
        <v>1</v>
      </c>
      <c r="AF5" s="379">
        <v>0</v>
      </c>
      <c r="AG5" s="379">
        <v>0</v>
      </c>
      <c r="AH5" s="379">
        <v>15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6</v>
      </c>
      <c r="D6" s="379">
        <v>1</v>
      </c>
      <c r="E6" s="379">
        <v>2</v>
      </c>
      <c r="F6" s="379">
        <v>13687.63</v>
      </c>
      <c r="G6" s="379">
        <v>0</v>
      </c>
      <c r="H6" s="379">
        <v>2124</v>
      </c>
      <c r="I6" s="379">
        <v>0</v>
      </c>
      <c r="J6" s="379">
        <v>0</v>
      </c>
      <c r="K6" s="379">
        <v>8291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368</v>
      </c>
      <c r="AD6" s="379">
        <v>0</v>
      </c>
      <c r="AE6" s="379">
        <v>172.5</v>
      </c>
      <c r="AF6" s="379">
        <v>0</v>
      </c>
      <c r="AG6" s="379">
        <v>0</v>
      </c>
      <c r="AH6" s="379">
        <v>2364.13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6</v>
      </c>
      <c r="D7" s="379">
        <v>1</v>
      </c>
      <c r="E7" s="379">
        <v>3</v>
      </c>
      <c r="F7" s="379">
        <v>10</v>
      </c>
      <c r="G7" s="379">
        <v>0</v>
      </c>
      <c r="H7" s="379">
        <v>0</v>
      </c>
      <c r="I7" s="379">
        <v>0</v>
      </c>
      <c r="J7" s="379">
        <v>0</v>
      </c>
      <c r="K7" s="379">
        <v>10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6</v>
      </c>
      <c r="D8" s="379">
        <v>1</v>
      </c>
      <c r="E8" s="379">
        <v>4</v>
      </c>
      <c r="F8" s="379">
        <v>356</v>
      </c>
      <c r="G8" s="379">
        <v>0</v>
      </c>
      <c r="H8" s="379">
        <v>136</v>
      </c>
      <c r="I8" s="379">
        <v>0</v>
      </c>
      <c r="J8" s="379">
        <v>0</v>
      </c>
      <c r="K8" s="379">
        <v>161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59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6</v>
      </c>
      <c r="D9" s="379">
        <v>1</v>
      </c>
      <c r="E9" s="379">
        <v>5</v>
      </c>
      <c r="F9" s="379">
        <v>0</v>
      </c>
      <c r="G9" s="379">
        <v>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6</v>
      </c>
      <c r="D10" s="379">
        <v>1</v>
      </c>
      <c r="E10" s="379">
        <v>6</v>
      </c>
      <c r="F10" s="379">
        <v>2917226</v>
      </c>
      <c r="G10" s="379">
        <v>0</v>
      </c>
      <c r="H10" s="379">
        <v>1005476</v>
      </c>
      <c r="I10" s="379">
        <v>0</v>
      </c>
      <c r="J10" s="379">
        <v>0</v>
      </c>
      <c r="K10" s="379">
        <v>1544929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25612</v>
      </c>
      <c r="AD10" s="379">
        <v>0</v>
      </c>
      <c r="AE10" s="379">
        <v>20719</v>
      </c>
      <c r="AF10" s="379">
        <v>0</v>
      </c>
      <c r="AG10" s="379">
        <v>0</v>
      </c>
      <c r="AH10" s="379">
        <v>278110</v>
      </c>
      <c r="AI10" s="379">
        <v>0</v>
      </c>
      <c r="AJ10" s="379">
        <v>0</v>
      </c>
      <c r="AK10" s="379">
        <v>0</v>
      </c>
      <c r="AL10" s="379">
        <v>0</v>
      </c>
      <c r="AM10" s="379">
        <v>42380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6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6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6</v>
      </c>
      <c r="D13" s="379">
        <v>1</v>
      </c>
      <c r="E13" s="379">
        <v>9</v>
      </c>
      <c r="F13" s="379">
        <v>37300</v>
      </c>
      <c r="G13" s="379">
        <v>0</v>
      </c>
      <c r="H13" s="379">
        <v>21500</v>
      </c>
      <c r="I13" s="379">
        <v>0</v>
      </c>
      <c r="J13" s="379">
        <v>0</v>
      </c>
      <c r="K13" s="379">
        <v>15800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6</v>
      </c>
      <c r="D14" s="379">
        <v>1</v>
      </c>
      <c r="E14" s="379">
        <v>10</v>
      </c>
      <c r="F14" s="379">
        <v>3981</v>
      </c>
      <c r="G14" s="379">
        <v>0</v>
      </c>
      <c r="H14" s="379">
        <v>0</v>
      </c>
      <c r="I14" s="379">
        <v>0</v>
      </c>
      <c r="J14" s="379">
        <v>0</v>
      </c>
      <c r="K14" s="379">
        <v>3981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6</v>
      </c>
      <c r="D15" s="379">
        <v>1</v>
      </c>
      <c r="E15" s="379">
        <v>11</v>
      </c>
      <c r="F15" s="379">
        <v>9964.25</v>
      </c>
      <c r="G15" s="379">
        <v>0</v>
      </c>
      <c r="H15" s="379">
        <v>4130.916666666667</v>
      </c>
      <c r="I15" s="379">
        <v>0</v>
      </c>
      <c r="J15" s="379">
        <v>0</v>
      </c>
      <c r="K15" s="379">
        <v>5833.333333333333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6</v>
      </c>
      <c r="D16" s="379">
        <v>2</v>
      </c>
      <c r="E16" s="379">
        <v>1</v>
      </c>
      <c r="F16" s="379">
        <v>89.7</v>
      </c>
      <c r="G16" s="379">
        <v>0</v>
      </c>
      <c r="H16" s="379">
        <v>12</v>
      </c>
      <c r="I16" s="379">
        <v>0</v>
      </c>
      <c r="J16" s="379">
        <v>0</v>
      </c>
      <c r="K16" s="379">
        <v>57.7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2</v>
      </c>
      <c r="AD16" s="379">
        <v>0</v>
      </c>
      <c r="AE16" s="379">
        <v>1</v>
      </c>
      <c r="AF16" s="379">
        <v>0</v>
      </c>
      <c r="AG16" s="379">
        <v>0</v>
      </c>
      <c r="AH16" s="379">
        <v>15</v>
      </c>
      <c r="AI16" s="379">
        <v>0</v>
      </c>
      <c r="AJ16" s="379">
        <v>0</v>
      </c>
      <c r="AK16" s="379">
        <v>0</v>
      </c>
      <c r="AL16" s="379">
        <v>0</v>
      </c>
      <c r="AM16" s="379">
        <v>2</v>
      </c>
      <c r="AN16" s="379">
        <v>0</v>
      </c>
    </row>
    <row r="17" spans="3:40" x14ac:dyDescent="0.3">
      <c r="C17" s="379">
        <v>6</v>
      </c>
      <c r="D17" s="379">
        <v>2</v>
      </c>
      <c r="E17" s="379">
        <v>2</v>
      </c>
      <c r="F17" s="379">
        <v>12397.5</v>
      </c>
      <c r="G17" s="379">
        <v>0</v>
      </c>
      <c r="H17" s="379">
        <v>1792</v>
      </c>
      <c r="I17" s="379">
        <v>0</v>
      </c>
      <c r="J17" s="379">
        <v>0</v>
      </c>
      <c r="K17" s="379">
        <v>7645.63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320</v>
      </c>
      <c r="AD17" s="379">
        <v>0</v>
      </c>
      <c r="AE17" s="379">
        <v>142.5</v>
      </c>
      <c r="AF17" s="379">
        <v>0</v>
      </c>
      <c r="AG17" s="379">
        <v>0</v>
      </c>
      <c r="AH17" s="379">
        <v>2193.38</v>
      </c>
      <c r="AI17" s="379">
        <v>0</v>
      </c>
      <c r="AJ17" s="379">
        <v>0</v>
      </c>
      <c r="AK17" s="379">
        <v>0</v>
      </c>
      <c r="AL17" s="379">
        <v>0</v>
      </c>
      <c r="AM17" s="379">
        <v>304</v>
      </c>
      <c r="AN17" s="379">
        <v>0</v>
      </c>
    </row>
    <row r="18" spans="3:40" x14ac:dyDescent="0.3">
      <c r="C18" s="379">
        <v>6</v>
      </c>
      <c r="D18" s="379">
        <v>2</v>
      </c>
      <c r="E18" s="379">
        <v>3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6</v>
      </c>
      <c r="D19" s="379">
        <v>2</v>
      </c>
      <c r="E19" s="379">
        <v>4</v>
      </c>
      <c r="F19" s="379">
        <v>391</v>
      </c>
      <c r="G19" s="379">
        <v>0</v>
      </c>
      <c r="H19" s="379">
        <v>136</v>
      </c>
      <c r="I19" s="379">
        <v>0</v>
      </c>
      <c r="J19" s="379">
        <v>0</v>
      </c>
      <c r="K19" s="379">
        <v>173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82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6</v>
      </c>
      <c r="D20" s="379">
        <v>2</v>
      </c>
      <c r="E20" s="379">
        <v>5</v>
      </c>
      <c r="F20" s="379">
        <v>0</v>
      </c>
      <c r="G20" s="379">
        <v>0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6</v>
      </c>
      <c r="D21" s="379">
        <v>2</v>
      </c>
      <c r="E21" s="379">
        <v>6</v>
      </c>
      <c r="F21" s="379">
        <v>2991438</v>
      </c>
      <c r="G21" s="379">
        <v>0</v>
      </c>
      <c r="H21" s="379">
        <v>985619</v>
      </c>
      <c r="I21" s="379">
        <v>0</v>
      </c>
      <c r="J21" s="379">
        <v>0</v>
      </c>
      <c r="K21" s="379">
        <v>1621119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25417</v>
      </c>
      <c r="AD21" s="379">
        <v>0</v>
      </c>
      <c r="AE21" s="379">
        <v>23564</v>
      </c>
      <c r="AF21" s="379">
        <v>0</v>
      </c>
      <c r="AG21" s="379">
        <v>0</v>
      </c>
      <c r="AH21" s="379">
        <v>293344</v>
      </c>
      <c r="AI21" s="379">
        <v>0</v>
      </c>
      <c r="AJ21" s="379">
        <v>0</v>
      </c>
      <c r="AK21" s="379">
        <v>0</v>
      </c>
      <c r="AL21" s="379">
        <v>0</v>
      </c>
      <c r="AM21" s="379">
        <v>42375</v>
      </c>
      <c r="AN21" s="379">
        <v>0</v>
      </c>
    </row>
    <row r="22" spans="3:40" x14ac:dyDescent="0.3">
      <c r="C22" s="379">
        <v>6</v>
      </c>
      <c r="D22" s="379">
        <v>2</v>
      </c>
      <c r="E22" s="379">
        <v>7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6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6</v>
      </c>
      <c r="D24" s="379">
        <v>2</v>
      </c>
      <c r="E24" s="379">
        <v>9</v>
      </c>
      <c r="F24" s="379">
        <v>193500</v>
      </c>
      <c r="G24" s="379">
        <v>0</v>
      </c>
      <c r="H24" s="379">
        <v>8500</v>
      </c>
      <c r="I24" s="379">
        <v>0</v>
      </c>
      <c r="J24" s="379">
        <v>0</v>
      </c>
      <c r="K24" s="379">
        <v>158500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3000</v>
      </c>
      <c r="AF24" s="379">
        <v>0</v>
      </c>
      <c r="AG24" s="379">
        <v>0</v>
      </c>
      <c r="AH24" s="379">
        <v>23500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6</v>
      </c>
      <c r="D25" s="379">
        <v>2</v>
      </c>
      <c r="E25" s="379">
        <v>10</v>
      </c>
      <c r="F25" s="379">
        <v>760</v>
      </c>
      <c r="G25" s="379">
        <v>0</v>
      </c>
      <c r="H25" s="379">
        <v>0</v>
      </c>
      <c r="I25" s="379">
        <v>0</v>
      </c>
      <c r="J25" s="379">
        <v>0</v>
      </c>
      <c r="K25" s="379">
        <v>760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6</v>
      </c>
      <c r="D26" s="379">
        <v>2</v>
      </c>
      <c r="E26" s="379">
        <v>11</v>
      </c>
      <c r="F26" s="379">
        <v>9964.25</v>
      </c>
      <c r="G26" s="379">
        <v>0</v>
      </c>
      <c r="H26" s="379">
        <v>4130.916666666667</v>
      </c>
      <c r="I26" s="379">
        <v>0</v>
      </c>
      <c r="J26" s="379">
        <v>0</v>
      </c>
      <c r="K26" s="379">
        <v>5833.333333333333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6</v>
      </c>
      <c r="D27" s="379">
        <v>3</v>
      </c>
      <c r="E27" s="379">
        <v>1</v>
      </c>
      <c r="F27" s="379">
        <v>91.2</v>
      </c>
      <c r="G27" s="379">
        <v>0</v>
      </c>
      <c r="H27" s="379">
        <v>12</v>
      </c>
      <c r="I27" s="379">
        <v>0</v>
      </c>
      <c r="J27" s="379">
        <v>0</v>
      </c>
      <c r="K27" s="379">
        <v>59.2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2</v>
      </c>
      <c r="AD27" s="379">
        <v>0</v>
      </c>
      <c r="AE27" s="379">
        <v>1</v>
      </c>
      <c r="AF27" s="379">
        <v>0</v>
      </c>
      <c r="AG27" s="379">
        <v>0</v>
      </c>
      <c r="AH27" s="379">
        <v>15</v>
      </c>
      <c r="AI27" s="379">
        <v>0</v>
      </c>
      <c r="AJ27" s="379">
        <v>0</v>
      </c>
      <c r="AK27" s="379">
        <v>0</v>
      </c>
      <c r="AL27" s="379">
        <v>0</v>
      </c>
      <c r="AM27" s="379">
        <v>2</v>
      </c>
      <c r="AN27" s="379">
        <v>0</v>
      </c>
    </row>
    <row r="28" spans="3:40" x14ac:dyDescent="0.3">
      <c r="C28" s="379">
        <v>6</v>
      </c>
      <c r="D28" s="379">
        <v>3</v>
      </c>
      <c r="E28" s="379">
        <v>2</v>
      </c>
      <c r="F28" s="379">
        <v>13189</v>
      </c>
      <c r="G28" s="379">
        <v>0</v>
      </c>
      <c r="H28" s="379">
        <v>1972</v>
      </c>
      <c r="I28" s="379">
        <v>0</v>
      </c>
      <c r="J28" s="379">
        <v>0</v>
      </c>
      <c r="K28" s="379">
        <v>8161.5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336</v>
      </c>
      <c r="AD28" s="379">
        <v>0</v>
      </c>
      <c r="AE28" s="379">
        <v>157.5</v>
      </c>
      <c r="AF28" s="379">
        <v>0</v>
      </c>
      <c r="AG28" s="379">
        <v>0</v>
      </c>
      <c r="AH28" s="379">
        <v>2242</v>
      </c>
      <c r="AI28" s="379">
        <v>0</v>
      </c>
      <c r="AJ28" s="379">
        <v>0</v>
      </c>
      <c r="AK28" s="379">
        <v>0</v>
      </c>
      <c r="AL28" s="379">
        <v>0</v>
      </c>
      <c r="AM28" s="379">
        <v>320</v>
      </c>
      <c r="AN28" s="379">
        <v>0</v>
      </c>
    </row>
    <row r="29" spans="3:40" x14ac:dyDescent="0.3">
      <c r="C29" s="379">
        <v>6</v>
      </c>
      <c r="D29" s="379">
        <v>3</v>
      </c>
      <c r="E29" s="379">
        <v>3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6</v>
      </c>
      <c r="D30" s="379">
        <v>3</v>
      </c>
      <c r="E30" s="379">
        <v>4</v>
      </c>
      <c r="F30" s="379">
        <v>503</v>
      </c>
      <c r="G30" s="379">
        <v>0</v>
      </c>
      <c r="H30" s="379">
        <v>136</v>
      </c>
      <c r="I30" s="379">
        <v>0</v>
      </c>
      <c r="J30" s="379">
        <v>0</v>
      </c>
      <c r="K30" s="379">
        <v>302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65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6</v>
      </c>
      <c r="D31" s="379">
        <v>3</v>
      </c>
      <c r="E31" s="379">
        <v>5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6</v>
      </c>
      <c r="D32" s="379">
        <v>3</v>
      </c>
      <c r="E32" s="379">
        <v>6</v>
      </c>
      <c r="F32" s="379">
        <v>3114626</v>
      </c>
      <c r="G32" s="379">
        <v>0</v>
      </c>
      <c r="H32" s="379">
        <v>1139727</v>
      </c>
      <c r="I32" s="379">
        <v>0</v>
      </c>
      <c r="J32" s="379">
        <v>0</v>
      </c>
      <c r="K32" s="379">
        <v>1607316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25222</v>
      </c>
      <c r="AD32" s="379">
        <v>0</v>
      </c>
      <c r="AE32" s="379">
        <v>20377</v>
      </c>
      <c r="AF32" s="379">
        <v>0</v>
      </c>
      <c r="AG32" s="379">
        <v>0</v>
      </c>
      <c r="AH32" s="379">
        <v>264522</v>
      </c>
      <c r="AI32" s="379">
        <v>0</v>
      </c>
      <c r="AJ32" s="379">
        <v>0</v>
      </c>
      <c r="AK32" s="379">
        <v>0</v>
      </c>
      <c r="AL32" s="379">
        <v>0</v>
      </c>
      <c r="AM32" s="379">
        <v>57462</v>
      </c>
      <c r="AN32" s="379">
        <v>0</v>
      </c>
    </row>
    <row r="33" spans="3:40" x14ac:dyDescent="0.3">
      <c r="C33" s="379">
        <v>6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6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6</v>
      </c>
      <c r="D35" s="379">
        <v>3</v>
      </c>
      <c r="E35" s="379">
        <v>9</v>
      </c>
      <c r="F35" s="379">
        <v>233745</v>
      </c>
      <c r="G35" s="379">
        <v>0</v>
      </c>
      <c r="H35" s="379">
        <v>151605</v>
      </c>
      <c r="I35" s="379">
        <v>0</v>
      </c>
      <c r="J35" s="379">
        <v>0</v>
      </c>
      <c r="K35" s="379">
        <v>67140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15000</v>
      </c>
      <c r="AN35" s="379">
        <v>0</v>
      </c>
    </row>
    <row r="36" spans="3:40" x14ac:dyDescent="0.3">
      <c r="C36" s="379">
        <v>6</v>
      </c>
      <c r="D36" s="379">
        <v>3</v>
      </c>
      <c r="E36" s="379">
        <v>10</v>
      </c>
      <c r="F36" s="379">
        <v>7949</v>
      </c>
      <c r="G36" s="379">
        <v>0</v>
      </c>
      <c r="H36" s="379">
        <v>0</v>
      </c>
      <c r="I36" s="379">
        <v>0</v>
      </c>
      <c r="J36" s="379">
        <v>0</v>
      </c>
      <c r="K36" s="379">
        <v>7949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6</v>
      </c>
      <c r="D37" s="379">
        <v>3</v>
      </c>
      <c r="E37" s="379">
        <v>11</v>
      </c>
      <c r="F37" s="379">
        <v>9964.25</v>
      </c>
      <c r="G37" s="379">
        <v>0</v>
      </c>
      <c r="H37" s="379">
        <v>4130.916666666667</v>
      </c>
      <c r="I37" s="379">
        <v>0</v>
      </c>
      <c r="J37" s="379">
        <v>0</v>
      </c>
      <c r="K37" s="379">
        <v>5833.333333333333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6</v>
      </c>
      <c r="D38" s="379">
        <v>4</v>
      </c>
      <c r="E38" s="379">
        <v>1</v>
      </c>
      <c r="F38" s="379">
        <v>90.7</v>
      </c>
      <c r="G38" s="379">
        <v>0</v>
      </c>
      <c r="H38" s="379">
        <v>12</v>
      </c>
      <c r="I38" s="379">
        <v>0</v>
      </c>
      <c r="J38" s="379">
        <v>0</v>
      </c>
      <c r="K38" s="379">
        <v>58.7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2</v>
      </c>
      <c r="AD38" s="379">
        <v>0</v>
      </c>
      <c r="AE38" s="379">
        <v>1</v>
      </c>
      <c r="AF38" s="379">
        <v>0</v>
      </c>
      <c r="AG38" s="379">
        <v>0</v>
      </c>
      <c r="AH38" s="379">
        <v>15</v>
      </c>
      <c r="AI38" s="379">
        <v>0</v>
      </c>
      <c r="AJ38" s="379">
        <v>0</v>
      </c>
      <c r="AK38" s="379">
        <v>0</v>
      </c>
      <c r="AL38" s="379">
        <v>0</v>
      </c>
      <c r="AM38" s="379">
        <v>2</v>
      </c>
      <c r="AN38" s="379">
        <v>0</v>
      </c>
    </row>
    <row r="39" spans="3:40" x14ac:dyDescent="0.3">
      <c r="C39" s="379">
        <v>6</v>
      </c>
      <c r="D39" s="379">
        <v>4</v>
      </c>
      <c r="E39" s="379">
        <v>2</v>
      </c>
      <c r="F39" s="379">
        <v>13863.75</v>
      </c>
      <c r="G39" s="379">
        <v>0</v>
      </c>
      <c r="H39" s="379">
        <v>2040</v>
      </c>
      <c r="I39" s="379">
        <v>0</v>
      </c>
      <c r="J39" s="379">
        <v>0</v>
      </c>
      <c r="K39" s="379">
        <v>8466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352</v>
      </c>
      <c r="AD39" s="379">
        <v>0</v>
      </c>
      <c r="AE39" s="379">
        <v>165</v>
      </c>
      <c r="AF39" s="379">
        <v>0</v>
      </c>
      <c r="AG39" s="379">
        <v>0</v>
      </c>
      <c r="AH39" s="379">
        <v>2496.75</v>
      </c>
      <c r="AI39" s="379">
        <v>0</v>
      </c>
      <c r="AJ39" s="379">
        <v>0</v>
      </c>
      <c r="AK39" s="379">
        <v>0</v>
      </c>
      <c r="AL39" s="379">
        <v>0</v>
      </c>
      <c r="AM39" s="379">
        <v>344</v>
      </c>
      <c r="AN39" s="379">
        <v>0</v>
      </c>
    </row>
    <row r="40" spans="3:40" x14ac:dyDescent="0.3">
      <c r="C40" s="379">
        <v>6</v>
      </c>
      <c r="D40" s="379">
        <v>4</v>
      </c>
      <c r="E40" s="379">
        <v>3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6</v>
      </c>
      <c r="D41" s="379">
        <v>4</v>
      </c>
      <c r="E41" s="379">
        <v>4</v>
      </c>
      <c r="F41" s="379">
        <v>363</v>
      </c>
      <c r="G41" s="379">
        <v>0</v>
      </c>
      <c r="H41" s="379">
        <v>136</v>
      </c>
      <c r="I41" s="379">
        <v>0</v>
      </c>
      <c r="J41" s="379">
        <v>0</v>
      </c>
      <c r="K41" s="379">
        <v>182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45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6</v>
      </c>
      <c r="D42" s="379">
        <v>4</v>
      </c>
      <c r="E42" s="379">
        <v>5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6</v>
      </c>
      <c r="D43" s="379">
        <v>4</v>
      </c>
      <c r="E43" s="379">
        <v>6</v>
      </c>
      <c r="F43" s="379">
        <v>3004986</v>
      </c>
      <c r="G43" s="379">
        <v>0</v>
      </c>
      <c r="H43" s="379">
        <v>1037058</v>
      </c>
      <c r="I43" s="379">
        <v>0</v>
      </c>
      <c r="J43" s="379">
        <v>0</v>
      </c>
      <c r="K43" s="379">
        <v>1605423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25446</v>
      </c>
      <c r="AD43" s="379">
        <v>0</v>
      </c>
      <c r="AE43" s="379">
        <v>21206</v>
      </c>
      <c r="AF43" s="379">
        <v>0</v>
      </c>
      <c r="AG43" s="379">
        <v>0</v>
      </c>
      <c r="AH43" s="379">
        <v>273145</v>
      </c>
      <c r="AI43" s="379">
        <v>0</v>
      </c>
      <c r="AJ43" s="379">
        <v>0</v>
      </c>
      <c r="AK43" s="379">
        <v>0</v>
      </c>
      <c r="AL43" s="379">
        <v>0</v>
      </c>
      <c r="AM43" s="379">
        <v>42708</v>
      </c>
      <c r="AN43" s="379">
        <v>0</v>
      </c>
    </row>
    <row r="44" spans="3:40" x14ac:dyDescent="0.3">
      <c r="C44" s="379">
        <v>6</v>
      </c>
      <c r="D44" s="379">
        <v>4</v>
      </c>
      <c r="E44" s="379">
        <v>7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6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6</v>
      </c>
      <c r="D46" s="379">
        <v>4</v>
      </c>
      <c r="E46" s="379">
        <v>9</v>
      </c>
      <c r="F46" s="379">
        <v>35767</v>
      </c>
      <c r="G46" s="379">
        <v>0</v>
      </c>
      <c r="H46" s="379">
        <v>35767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6</v>
      </c>
      <c r="D47" s="379">
        <v>4</v>
      </c>
      <c r="E47" s="379">
        <v>10</v>
      </c>
      <c r="F47" s="379">
        <v>3400</v>
      </c>
      <c r="G47" s="379">
        <v>0</v>
      </c>
      <c r="H47" s="379">
        <v>0</v>
      </c>
      <c r="I47" s="379">
        <v>0</v>
      </c>
      <c r="J47" s="379">
        <v>0</v>
      </c>
      <c r="K47" s="379">
        <v>3400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6</v>
      </c>
      <c r="D48" s="379">
        <v>4</v>
      </c>
      <c r="E48" s="379">
        <v>11</v>
      </c>
      <c r="F48" s="379">
        <v>9964.25</v>
      </c>
      <c r="G48" s="379">
        <v>0</v>
      </c>
      <c r="H48" s="379">
        <v>4130.916666666667</v>
      </c>
      <c r="I48" s="379">
        <v>0</v>
      </c>
      <c r="J48" s="379">
        <v>0</v>
      </c>
      <c r="K48" s="379">
        <v>5833.333333333333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6</v>
      </c>
      <c r="D49" s="379">
        <v>5</v>
      </c>
      <c r="E49" s="379">
        <v>1</v>
      </c>
      <c r="F49" s="379">
        <v>90.2</v>
      </c>
      <c r="G49" s="379">
        <v>0</v>
      </c>
      <c r="H49" s="379">
        <v>13</v>
      </c>
      <c r="I49" s="379">
        <v>0</v>
      </c>
      <c r="J49" s="379">
        <v>0</v>
      </c>
      <c r="K49" s="379">
        <v>56.2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2</v>
      </c>
      <c r="AD49" s="379">
        <v>0</v>
      </c>
      <c r="AE49" s="379">
        <v>1</v>
      </c>
      <c r="AF49" s="379">
        <v>0</v>
      </c>
      <c r="AG49" s="379">
        <v>0</v>
      </c>
      <c r="AH49" s="379">
        <v>16</v>
      </c>
      <c r="AI49" s="379">
        <v>0</v>
      </c>
      <c r="AJ49" s="379">
        <v>0</v>
      </c>
      <c r="AK49" s="379">
        <v>0</v>
      </c>
      <c r="AL49" s="379">
        <v>0</v>
      </c>
      <c r="AM49" s="379">
        <v>2</v>
      </c>
      <c r="AN49" s="379">
        <v>0</v>
      </c>
    </row>
    <row r="50" spans="3:40" x14ac:dyDescent="0.3">
      <c r="C50" s="379">
        <v>6</v>
      </c>
      <c r="D50" s="379">
        <v>5</v>
      </c>
      <c r="E50" s="379">
        <v>2</v>
      </c>
      <c r="F50" s="379">
        <v>13786.5</v>
      </c>
      <c r="G50" s="379">
        <v>0</v>
      </c>
      <c r="H50" s="379">
        <v>2088</v>
      </c>
      <c r="I50" s="379">
        <v>0</v>
      </c>
      <c r="J50" s="379">
        <v>0</v>
      </c>
      <c r="K50" s="379">
        <v>8486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352</v>
      </c>
      <c r="AD50" s="379">
        <v>0</v>
      </c>
      <c r="AE50" s="379">
        <v>165</v>
      </c>
      <c r="AF50" s="379">
        <v>0</v>
      </c>
      <c r="AG50" s="379">
        <v>0</v>
      </c>
      <c r="AH50" s="379">
        <v>2375.5</v>
      </c>
      <c r="AI50" s="379">
        <v>0</v>
      </c>
      <c r="AJ50" s="379">
        <v>0</v>
      </c>
      <c r="AK50" s="379">
        <v>0</v>
      </c>
      <c r="AL50" s="379">
        <v>0</v>
      </c>
      <c r="AM50" s="379">
        <v>320</v>
      </c>
      <c r="AN50" s="379">
        <v>0</v>
      </c>
    </row>
    <row r="51" spans="3:40" x14ac:dyDescent="0.3">
      <c r="C51" s="379">
        <v>6</v>
      </c>
      <c r="D51" s="379">
        <v>5</v>
      </c>
      <c r="E51" s="379">
        <v>3</v>
      </c>
      <c r="F51" s="379">
        <v>0</v>
      </c>
      <c r="G51" s="379">
        <v>0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6</v>
      </c>
      <c r="D52" s="379">
        <v>5</v>
      </c>
      <c r="E52" s="379">
        <v>4</v>
      </c>
      <c r="F52" s="379">
        <v>458</v>
      </c>
      <c r="G52" s="379">
        <v>0</v>
      </c>
      <c r="H52" s="379">
        <v>136</v>
      </c>
      <c r="I52" s="379">
        <v>0</v>
      </c>
      <c r="J52" s="379">
        <v>0</v>
      </c>
      <c r="K52" s="379">
        <v>226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96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6</v>
      </c>
      <c r="D53" s="379">
        <v>5</v>
      </c>
      <c r="E53" s="379">
        <v>5</v>
      </c>
      <c r="F53" s="379">
        <v>0</v>
      </c>
      <c r="G53" s="379">
        <v>0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6</v>
      </c>
      <c r="D54" s="379">
        <v>5</v>
      </c>
      <c r="E54" s="379">
        <v>6</v>
      </c>
      <c r="F54" s="379">
        <v>3119079</v>
      </c>
      <c r="G54" s="379">
        <v>0</v>
      </c>
      <c r="H54" s="379">
        <v>1070596</v>
      </c>
      <c r="I54" s="379">
        <v>0</v>
      </c>
      <c r="J54" s="379">
        <v>0</v>
      </c>
      <c r="K54" s="379">
        <v>1650957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25670</v>
      </c>
      <c r="AD54" s="379">
        <v>0</v>
      </c>
      <c r="AE54" s="379">
        <v>21930</v>
      </c>
      <c r="AF54" s="379">
        <v>0</v>
      </c>
      <c r="AG54" s="379">
        <v>0</v>
      </c>
      <c r="AH54" s="379">
        <v>306740</v>
      </c>
      <c r="AI54" s="379">
        <v>0</v>
      </c>
      <c r="AJ54" s="379">
        <v>0</v>
      </c>
      <c r="AK54" s="379">
        <v>0</v>
      </c>
      <c r="AL54" s="379">
        <v>0</v>
      </c>
      <c r="AM54" s="379">
        <v>43186</v>
      </c>
      <c r="AN54" s="379">
        <v>0</v>
      </c>
    </row>
    <row r="55" spans="3:40" x14ac:dyDescent="0.3">
      <c r="C55" s="379">
        <v>6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6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6</v>
      </c>
      <c r="D57" s="379">
        <v>5</v>
      </c>
      <c r="E57" s="379">
        <v>9</v>
      </c>
      <c r="F57" s="379">
        <v>43500</v>
      </c>
      <c r="G57" s="379">
        <v>0</v>
      </c>
      <c r="H57" s="379">
        <v>43500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6</v>
      </c>
      <c r="D58" s="379">
        <v>5</v>
      </c>
      <c r="E58" s="379">
        <v>10</v>
      </c>
      <c r="F58" s="379">
        <v>10848</v>
      </c>
      <c r="G58" s="379">
        <v>0</v>
      </c>
      <c r="H58" s="379">
        <v>1900</v>
      </c>
      <c r="I58" s="379">
        <v>0</v>
      </c>
      <c r="J58" s="379">
        <v>0</v>
      </c>
      <c r="K58" s="379">
        <v>8948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6</v>
      </c>
      <c r="D59" s="379">
        <v>5</v>
      </c>
      <c r="E59" s="379">
        <v>11</v>
      </c>
      <c r="F59" s="379">
        <v>9964.25</v>
      </c>
      <c r="G59" s="379">
        <v>0</v>
      </c>
      <c r="H59" s="379">
        <v>4130.916666666667</v>
      </c>
      <c r="I59" s="379">
        <v>0</v>
      </c>
      <c r="J59" s="379">
        <v>0</v>
      </c>
      <c r="K59" s="379">
        <v>5833.333333333333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6</v>
      </c>
      <c r="D60" s="379">
        <v>6</v>
      </c>
      <c r="E60" s="379">
        <v>1</v>
      </c>
      <c r="F60" s="379">
        <v>87.2</v>
      </c>
      <c r="G60" s="379">
        <v>0</v>
      </c>
      <c r="H60" s="379">
        <v>13</v>
      </c>
      <c r="I60" s="379">
        <v>0</v>
      </c>
      <c r="J60" s="379">
        <v>0</v>
      </c>
      <c r="K60" s="379">
        <v>55.2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2</v>
      </c>
      <c r="AD60" s="379">
        <v>0</v>
      </c>
      <c r="AE60" s="379">
        <v>1</v>
      </c>
      <c r="AF60" s="379">
        <v>0</v>
      </c>
      <c r="AG60" s="379">
        <v>0</v>
      </c>
      <c r="AH60" s="379">
        <v>14</v>
      </c>
      <c r="AI60" s="379">
        <v>0</v>
      </c>
      <c r="AJ60" s="379">
        <v>0</v>
      </c>
      <c r="AK60" s="379">
        <v>0</v>
      </c>
      <c r="AL60" s="379">
        <v>0</v>
      </c>
      <c r="AM60" s="379">
        <v>2</v>
      </c>
      <c r="AN60" s="379">
        <v>0</v>
      </c>
    </row>
    <row r="61" spans="3:40" x14ac:dyDescent="0.3">
      <c r="C61" s="379">
        <v>6</v>
      </c>
      <c r="D61" s="379">
        <v>6</v>
      </c>
      <c r="E61" s="379">
        <v>2</v>
      </c>
      <c r="F61" s="379">
        <v>12637.5</v>
      </c>
      <c r="G61" s="379">
        <v>0</v>
      </c>
      <c r="H61" s="379">
        <v>2072</v>
      </c>
      <c r="I61" s="379">
        <v>0</v>
      </c>
      <c r="J61" s="379">
        <v>0</v>
      </c>
      <c r="K61" s="379">
        <v>7860.25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336</v>
      </c>
      <c r="AD61" s="379">
        <v>0</v>
      </c>
      <c r="AE61" s="379">
        <v>157.5</v>
      </c>
      <c r="AF61" s="379">
        <v>0</v>
      </c>
      <c r="AG61" s="379">
        <v>0</v>
      </c>
      <c r="AH61" s="379">
        <v>1875.75</v>
      </c>
      <c r="AI61" s="379">
        <v>0</v>
      </c>
      <c r="AJ61" s="379">
        <v>0</v>
      </c>
      <c r="AK61" s="379">
        <v>0</v>
      </c>
      <c r="AL61" s="379">
        <v>0</v>
      </c>
      <c r="AM61" s="379">
        <v>336</v>
      </c>
      <c r="AN61" s="379">
        <v>0</v>
      </c>
    </row>
    <row r="62" spans="3:40" x14ac:dyDescent="0.3">
      <c r="C62" s="379">
        <v>6</v>
      </c>
      <c r="D62" s="379">
        <v>6</v>
      </c>
      <c r="E62" s="379">
        <v>3</v>
      </c>
      <c r="F62" s="379">
        <v>0</v>
      </c>
      <c r="G62" s="379">
        <v>0</v>
      </c>
      <c r="H62" s="379">
        <v>0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6</v>
      </c>
      <c r="D63" s="379">
        <v>6</v>
      </c>
      <c r="E63" s="379">
        <v>4</v>
      </c>
      <c r="F63" s="379">
        <v>541</v>
      </c>
      <c r="G63" s="379">
        <v>0</v>
      </c>
      <c r="H63" s="379">
        <v>132</v>
      </c>
      <c r="I63" s="379">
        <v>0</v>
      </c>
      <c r="J63" s="379">
        <v>0</v>
      </c>
      <c r="K63" s="379">
        <v>299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110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6</v>
      </c>
      <c r="D64" s="379">
        <v>6</v>
      </c>
      <c r="E64" s="379">
        <v>5</v>
      </c>
      <c r="F64" s="379">
        <v>0</v>
      </c>
      <c r="G64" s="379">
        <v>0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6</v>
      </c>
      <c r="D65" s="379">
        <v>6</v>
      </c>
      <c r="E65" s="379">
        <v>6</v>
      </c>
      <c r="F65" s="379">
        <v>3060960</v>
      </c>
      <c r="G65" s="379">
        <v>0</v>
      </c>
      <c r="H65" s="379">
        <v>1079947</v>
      </c>
      <c r="I65" s="379">
        <v>0</v>
      </c>
      <c r="J65" s="379">
        <v>0</v>
      </c>
      <c r="K65" s="379">
        <v>1613207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25446</v>
      </c>
      <c r="AD65" s="379">
        <v>0</v>
      </c>
      <c r="AE65" s="379">
        <v>21298</v>
      </c>
      <c r="AF65" s="379">
        <v>0</v>
      </c>
      <c r="AG65" s="379">
        <v>0</v>
      </c>
      <c r="AH65" s="379">
        <v>278682</v>
      </c>
      <c r="AI65" s="379">
        <v>0</v>
      </c>
      <c r="AJ65" s="379">
        <v>0</v>
      </c>
      <c r="AK65" s="379">
        <v>0</v>
      </c>
      <c r="AL65" s="379">
        <v>0</v>
      </c>
      <c r="AM65" s="379">
        <v>42380</v>
      </c>
      <c r="AN65" s="379">
        <v>0</v>
      </c>
    </row>
    <row r="66" spans="3:40" x14ac:dyDescent="0.3">
      <c r="C66" s="379">
        <v>6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6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6</v>
      </c>
      <c r="D68" s="379">
        <v>6</v>
      </c>
      <c r="E68" s="379">
        <v>9</v>
      </c>
      <c r="F68" s="379">
        <v>76264</v>
      </c>
      <c r="G68" s="379">
        <v>0</v>
      </c>
      <c r="H68" s="379">
        <v>59264</v>
      </c>
      <c r="I68" s="379">
        <v>0</v>
      </c>
      <c r="J68" s="379">
        <v>0</v>
      </c>
      <c r="K68" s="379">
        <v>17000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6</v>
      </c>
      <c r="D69" s="379">
        <v>6</v>
      </c>
      <c r="E69" s="379">
        <v>10</v>
      </c>
      <c r="F69" s="379">
        <v>2900</v>
      </c>
      <c r="G69" s="379">
        <v>0</v>
      </c>
      <c r="H69" s="379">
        <v>2900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6</v>
      </c>
      <c r="D70" s="379">
        <v>6</v>
      </c>
      <c r="E70" s="379">
        <v>11</v>
      </c>
      <c r="F70" s="379">
        <v>9964.25</v>
      </c>
      <c r="G70" s="379">
        <v>0</v>
      </c>
      <c r="H70" s="379">
        <v>4130.916666666667</v>
      </c>
      <c r="I70" s="379">
        <v>0</v>
      </c>
      <c r="J70" s="379">
        <v>0</v>
      </c>
      <c r="K70" s="379">
        <v>5833.333333333333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6</v>
      </c>
      <c r="D71" s="379">
        <v>7</v>
      </c>
      <c r="E71" s="379">
        <v>1</v>
      </c>
      <c r="F71" s="379">
        <v>87.2</v>
      </c>
      <c r="G71" s="379">
        <v>0</v>
      </c>
      <c r="H71" s="379">
        <v>13</v>
      </c>
      <c r="I71" s="379">
        <v>0</v>
      </c>
      <c r="J71" s="379">
        <v>0</v>
      </c>
      <c r="K71" s="379">
        <v>55.2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2</v>
      </c>
      <c r="AD71" s="379">
        <v>0</v>
      </c>
      <c r="AE71" s="379">
        <v>1</v>
      </c>
      <c r="AF71" s="379">
        <v>0</v>
      </c>
      <c r="AG71" s="379">
        <v>0</v>
      </c>
      <c r="AH71" s="379">
        <v>14</v>
      </c>
      <c r="AI71" s="379">
        <v>0</v>
      </c>
      <c r="AJ71" s="379">
        <v>0</v>
      </c>
      <c r="AK71" s="379">
        <v>0</v>
      </c>
      <c r="AL71" s="379">
        <v>0</v>
      </c>
      <c r="AM71" s="379">
        <v>2</v>
      </c>
      <c r="AN71" s="379">
        <v>0</v>
      </c>
    </row>
    <row r="72" spans="3:40" x14ac:dyDescent="0.3">
      <c r="C72" s="379">
        <v>6</v>
      </c>
      <c r="D72" s="379">
        <v>7</v>
      </c>
      <c r="E72" s="379">
        <v>2</v>
      </c>
      <c r="F72" s="379">
        <v>11887.88</v>
      </c>
      <c r="G72" s="379">
        <v>0</v>
      </c>
      <c r="H72" s="379">
        <v>1976</v>
      </c>
      <c r="I72" s="379">
        <v>0</v>
      </c>
      <c r="J72" s="379">
        <v>0</v>
      </c>
      <c r="K72" s="379">
        <v>7294.13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264</v>
      </c>
      <c r="AD72" s="379">
        <v>0</v>
      </c>
      <c r="AE72" s="379">
        <v>172.5</v>
      </c>
      <c r="AF72" s="379">
        <v>0</v>
      </c>
      <c r="AG72" s="379">
        <v>0</v>
      </c>
      <c r="AH72" s="379">
        <v>1885.25</v>
      </c>
      <c r="AI72" s="379">
        <v>0</v>
      </c>
      <c r="AJ72" s="379">
        <v>0</v>
      </c>
      <c r="AK72" s="379">
        <v>0</v>
      </c>
      <c r="AL72" s="379">
        <v>0</v>
      </c>
      <c r="AM72" s="379">
        <v>296</v>
      </c>
      <c r="AN72" s="379">
        <v>0</v>
      </c>
    </row>
    <row r="73" spans="3:40" x14ac:dyDescent="0.3">
      <c r="C73" s="379">
        <v>6</v>
      </c>
      <c r="D73" s="379">
        <v>7</v>
      </c>
      <c r="E73" s="379">
        <v>3</v>
      </c>
      <c r="F73" s="379">
        <v>0</v>
      </c>
      <c r="G73" s="379">
        <v>0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6</v>
      </c>
      <c r="D74" s="379">
        <v>7</v>
      </c>
      <c r="E74" s="379">
        <v>4</v>
      </c>
      <c r="F74" s="379">
        <v>510</v>
      </c>
      <c r="G74" s="379">
        <v>0</v>
      </c>
      <c r="H74" s="379">
        <v>136</v>
      </c>
      <c r="I74" s="379">
        <v>0</v>
      </c>
      <c r="J74" s="379">
        <v>0</v>
      </c>
      <c r="K74" s="379">
        <v>244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130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6</v>
      </c>
      <c r="D75" s="379">
        <v>7</v>
      </c>
      <c r="E75" s="379">
        <v>5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6</v>
      </c>
      <c r="D76" s="379">
        <v>7</v>
      </c>
      <c r="E76" s="379">
        <v>6</v>
      </c>
      <c r="F76" s="379">
        <v>4356994</v>
      </c>
      <c r="G76" s="379">
        <v>0</v>
      </c>
      <c r="H76" s="379">
        <v>1602105</v>
      </c>
      <c r="I76" s="379">
        <v>0</v>
      </c>
      <c r="J76" s="379">
        <v>0</v>
      </c>
      <c r="K76" s="379">
        <v>2250817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38842</v>
      </c>
      <c r="AD76" s="379">
        <v>0</v>
      </c>
      <c r="AE76" s="379">
        <v>31041</v>
      </c>
      <c r="AF76" s="379">
        <v>0</v>
      </c>
      <c r="AG76" s="379">
        <v>0</v>
      </c>
      <c r="AH76" s="379">
        <v>375201</v>
      </c>
      <c r="AI76" s="379">
        <v>0</v>
      </c>
      <c r="AJ76" s="379">
        <v>0</v>
      </c>
      <c r="AK76" s="379">
        <v>0</v>
      </c>
      <c r="AL76" s="379">
        <v>0</v>
      </c>
      <c r="AM76" s="379">
        <v>58988</v>
      </c>
      <c r="AN76" s="379">
        <v>0</v>
      </c>
    </row>
    <row r="77" spans="3:40" x14ac:dyDescent="0.3">
      <c r="C77" s="379">
        <v>6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6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6</v>
      </c>
      <c r="D79" s="379">
        <v>7</v>
      </c>
      <c r="E79" s="379">
        <v>9</v>
      </c>
      <c r="F79" s="379">
        <v>1265397</v>
      </c>
      <c r="G79" s="379">
        <v>0</v>
      </c>
      <c r="H79" s="379">
        <v>572457</v>
      </c>
      <c r="I79" s="379">
        <v>0</v>
      </c>
      <c r="J79" s="379">
        <v>0</v>
      </c>
      <c r="K79" s="379">
        <v>566240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9400</v>
      </c>
      <c r="AD79" s="379">
        <v>0</v>
      </c>
      <c r="AE79" s="379">
        <v>8125</v>
      </c>
      <c r="AF79" s="379">
        <v>0</v>
      </c>
      <c r="AG79" s="379">
        <v>0</v>
      </c>
      <c r="AH79" s="379">
        <v>93075</v>
      </c>
      <c r="AI79" s="379">
        <v>0</v>
      </c>
      <c r="AJ79" s="379">
        <v>0</v>
      </c>
      <c r="AK79" s="379">
        <v>0</v>
      </c>
      <c r="AL79" s="379">
        <v>0</v>
      </c>
      <c r="AM79" s="379">
        <v>16100</v>
      </c>
      <c r="AN79" s="379">
        <v>0</v>
      </c>
    </row>
    <row r="80" spans="3:40" x14ac:dyDescent="0.3">
      <c r="C80" s="379">
        <v>6</v>
      </c>
      <c r="D80" s="379">
        <v>7</v>
      </c>
      <c r="E80" s="379">
        <v>10</v>
      </c>
      <c r="F80" s="379">
        <v>7386</v>
      </c>
      <c r="G80" s="379">
        <v>0</v>
      </c>
      <c r="H80" s="379">
        <v>0</v>
      </c>
      <c r="I80" s="379">
        <v>0</v>
      </c>
      <c r="J80" s="379">
        <v>0</v>
      </c>
      <c r="K80" s="379">
        <v>7386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6</v>
      </c>
      <c r="D81" s="379">
        <v>7</v>
      </c>
      <c r="E81" s="379">
        <v>11</v>
      </c>
      <c r="F81" s="379">
        <v>9964.25</v>
      </c>
      <c r="G81" s="379">
        <v>0</v>
      </c>
      <c r="H81" s="379">
        <v>4130.916666666667</v>
      </c>
      <c r="I81" s="379">
        <v>0</v>
      </c>
      <c r="J81" s="379">
        <v>0</v>
      </c>
      <c r="K81" s="379">
        <v>5833.333333333333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6</v>
      </c>
      <c r="D82" s="379">
        <v>8</v>
      </c>
      <c r="E82" s="379">
        <v>1</v>
      </c>
      <c r="F82" s="379">
        <v>87.2</v>
      </c>
      <c r="G82" s="379">
        <v>0</v>
      </c>
      <c r="H82" s="379">
        <v>13</v>
      </c>
      <c r="I82" s="379">
        <v>0</v>
      </c>
      <c r="J82" s="379">
        <v>0</v>
      </c>
      <c r="K82" s="379">
        <v>55.2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2</v>
      </c>
      <c r="AD82" s="379">
        <v>0</v>
      </c>
      <c r="AE82" s="379">
        <v>1</v>
      </c>
      <c r="AF82" s="379">
        <v>0</v>
      </c>
      <c r="AG82" s="379">
        <v>0</v>
      </c>
      <c r="AH82" s="379">
        <v>14</v>
      </c>
      <c r="AI82" s="379">
        <v>0</v>
      </c>
      <c r="AJ82" s="379">
        <v>0</v>
      </c>
      <c r="AK82" s="379">
        <v>0</v>
      </c>
      <c r="AL82" s="379">
        <v>0</v>
      </c>
      <c r="AM82" s="379">
        <v>2</v>
      </c>
      <c r="AN82" s="379">
        <v>0</v>
      </c>
    </row>
    <row r="83" spans="3:40" x14ac:dyDescent="0.3">
      <c r="C83" s="379">
        <v>6</v>
      </c>
      <c r="D83" s="379">
        <v>8</v>
      </c>
      <c r="E83" s="379">
        <v>2</v>
      </c>
      <c r="F83" s="379">
        <v>10479.629999999999</v>
      </c>
      <c r="G83" s="379">
        <v>0</v>
      </c>
      <c r="H83" s="379">
        <v>1808</v>
      </c>
      <c r="I83" s="379">
        <v>0</v>
      </c>
      <c r="J83" s="379">
        <v>0</v>
      </c>
      <c r="K83" s="379">
        <v>6414.13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248</v>
      </c>
      <c r="AD83" s="379">
        <v>0</v>
      </c>
      <c r="AE83" s="379">
        <v>105</v>
      </c>
      <c r="AF83" s="379">
        <v>0</v>
      </c>
      <c r="AG83" s="379">
        <v>0</v>
      </c>
      <c r="AH83" s="379">
        <v>1616.5</v>
      </c>
      <c r="AI83" s="379">
        <v>0</v>
      </c>
      <c r="AJ83" s="379">
        <v>0</v>
      </c>
      <c r="AK83" s="379">
        <v>0</v>
      </c>
      <c r="AL83" s="379">
        <v>0</v>
      </c>
      <c r="AM83" s="379">
        <v>288</v>
      </c>
      <c r="AN83" s="379">
        <v>0</v>
      </c>
    </row>
    <row r="84" spans="3:40" x14ac:dyDescent="0.3">
      <c r="C84" s="379">
        <v>6</v>
      </c>
      <c r="D84" s="379">
        <v>8</v>
      </c>
      <c r="E84" s="379">
        <v>3</v>
      </c>
      <c r="F84" s="379">
        <v>0</v>
      </c>
      <c r="G84" s="379">
        <v>0</v>
      </c>
      <c r="H84" s="379">
        <v>0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6</v>
      </c>
      <c r="D85" s="379">
        <v>8</v>
      </c>
      <c r="E85" s="379">
        <v>4</v>
      </c>
      <c r="F85" s="379">
        <v>458</v>
      </c>
      <c r="G85" s="379">
        <v>0</v>
      </c>
      <c r="H85" s="379">
        <v>136</v>
      </c>
      <c r="I85" s="379">
        <v>0</v>
      </c>
      <c r="J85" s="379">
        <v>0</v>
      </c>
      <c r="K85" s="379">
        <v>176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20</v>
      </c>
      <c r="AF85" s="379">
        <v>0</v>
      </c>
      <c r="AG85" s="379">
        <v>0</v>
      </c>
      <c r="AH85" s="379">
        <v>126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6</v>
      </c>
      <c r="D86" s="379">
        <v>8</v>
      </c>
      <c r="E86" s="379">
        <v>5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6</v>
      </c>
      <c r="D87" s="379">
        <v>8</v>
      </c>
      <c r="E87" s="379">
        <v>6</v>
      </c>
      <c r="F87" s="379">
        <v>3026042</v>
      </c>
      <c r="G87" s="379">
        <v>0</v>
      </c>
      <c r="H87" s="379">
        <v>1086300</v>
      </c>
      <c r="I87" s="379">
        <v>0</v>
      </c>
      <c r="J87" s="379">
        <v>0</v>
      </c>
      <c r="K87" s="379">
        <v>1578981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28657</v>
      </c>
      <c r="AD87" s="379">
        <v>0</v>
      </c>
      <c r="AE87" s="379">
        <v>25193</v>
      </c>
      <c r="AF87" s="379">
        <v>0</v>
      </c>
      <c r="AG87" s="379">
        <v>0</v>
      </c>
      <c r="AH87" s="379">
        <v>264737</v>
      </c>
      <c r="AI87" s="379">
        <v>0</v>
      </c>
      <c r="AJ87" s="379">
        <v>0</v>
      </c>
      <c r="AK87" s="379">
        <v>0</v>
      </c>
      <c r="AL87" s="379">
        <v>0</v>
      </c>
      <c r="AM87" s="379">
        <v>42174</v>
      </c>
      <c r="AN87" s="379">
        <v>0</v>
      </c>
    </row>
    <row r="88" spans="3:40" x14ac:dyDescent="0.3">
      <c r="C88" s="379">
        <v>6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6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6</v>
      </c>
      <c r="D90" s="379">
        <v>8</v>
      </c>
      <c r="E90" s="379">
        <v>9</v>
      </c>
      <c r="F90" s="379">
        <v>52560</v>
      </c>
      <c r="G90" s="379">
        <v>0</v>
      </c>
      <c r="H90" s="379">
        <v>52560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6</v>
      </c>
      <c r="D91" s="379">
        <v>8</v>
      </c>
      <c r="E91" s="379">
        <v>10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6</v>
      </c>
      <c r="D92" s="379">
        <v>8</v>
      </c>
      <c r="E92" s="379">
        <v>11</v>
      </c>
      <c r="F92" s="379">
        <v>9964.25</v>
      </c>
      <c r="G92" s="379">
        <v>0</v>
      </c>
      <c r="H92" s="379">
        <v>4130.916666666667</v>
      </c>
      <c r="I92" s="379">
        <v>0</v>
      </c>
      <c r="J92" s="379">
        <v>0</v>
      </c>
      <c r="K92" s="379">
        <v>5833.333333333333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6</v>
      </c>
      <c r="D93" s="379">
        <v>9</v>
      </c>
      <c r="E93" s="379">
        <v>1</v>
      </c>
      <c r="F93" s="379">
        <v>88.2</v>
      </c>
      <c r="G93" s="379">
        <v>0</v>
      </c>
      <c r="H93" s="379">
        <v>13</v>
      </c>
      <c r="I93" s="379">
        <v>0</v>
      </c>
      <c r="J93" s="379">
        <v>0</v>
      </c>
      <c r="K93" s="379">
        <v>56.2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2</v>
      </c>
      <c r="AD93" s="379">
        <v>0</v>
      </c>
      <c r="AE93" s="379">
        <v>1</v>
      </c>
      <c r="AF93" s="379">
        <v>0</v>
      </c>
      <c r="AG93" s="379">
        <v>0</v>
      </c>
      <c r="AH93" s="379">
        <v>14</v>
      </c>
      <c r="AI93" s="379">
        <v>0</v>
      </c>
      <c r="AJ93" s="379">
        <v>0</v>
      </c>
      <c r="AK93" s="379">
        <v>0</v>
      </c>
      <c r="AL93" s="379">
        <v>0</v>
      </c>
      <c r="AM93" s="379">
        <v>2</v>
      </c>
      <c r="AN93" s="379">
        <v>0</v>
      </c>
    </row>
    <row r="94" spans="3:40" x14ac:dyDescent="0.3">
      <c r="C94" s="379">
        <v>6</v>
      </c>
      <c r="D94" s="379">
        <v>9</v>
      </c>
      <c r="E94" s="379">
        <v>2</v>
      </c>
      <c r="F94" s="379">
        <v>12605.63</v>
      </c>
      <c r="G94" s="379">
        <v>0</v>
      </c>
      <c r="H94" s="379">
        <v>1992</v>
      </c>
      <c r="I94" s="379">
        <v>0</v>
      </c>
      <c r="J94" s="379">
        <v>0</v>
      </c>
      <c r="K94" s="379">
        <v>7905.88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288</v>
      </c>
      <c r="AD94" s="379">
        <v>0</v>
      </c>
      <c r="AE94" s="379">
        <v>150</v>
      </c>
      <c r="AF94" s="379">
        <v>0</v>
      </c>
      <c r="AG94" s="379">
        <v>0</v>
      </c>
      <c r="AH94" s="379">
        <v>1989.75</v>
      </c>
      <c r="AI94" s="379">
        <v>0</v>
      </c>
      <c r="AJ94" s="379">
        <v>0</v>
      </c>
      <c r="AK94" s="379">
        <v>0</v>
      </c>
      <c r="AL94" s="379">
        <v>0</v>
      </c>
      <c r="AM94" s="379">
        <v>280</v>
      </c>
      <c r="AN94" s="379">
        <v>0</v>
      </c>
    </row>
    <row r="95" spans="3:40" x14ac:dyDescent="0.3">
      <c r="C95" s="379">
        <v>6</v>
      </c>
      <c r="D95" s="379">
        <v>9</v>
      </c>
      <c r="E95" s="379">
        <v>3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6</v>
      </c>
      <c r="D96" s="379">
        <v>9</v>
      </c>
      <c r="E96" s="379">
        <v>4</v>
      </c>
      <c r="F96" s="379">
        <v>433</v>
      </c>
      <c r="G96" s="379">
        <v>0</v>
      </c>
      <c r="H96" s="379">
        <v>136</v>
      </c>
      <c r="I96" s="379">
        <v>0</v>
      </c>
      <c r="J96" s="379">
        <v>0</v>
      </c>
      <c r="K96" s="379">
        <v>183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15</v>
      </c>
      <c r="AF96" s="379">
        <v>0</v>
      </c>
      <c r="AG96" s="379">
        <v>0</v>
      </c>
      <c r="AH96" s="379">
        <v>99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6</v>
      </c>
      <c r="D97" s="379">
        <v>9</v>
      </c>
      <c r="E97" s="379">
        <v>5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6</v>
      </c>
      <c r="D98" s="379">
        <v>9</v>
      </c>
      <c r="E98" s="379">
        <v>6</v>
      </c>
      <c r="F98" s="379">
        <v>3084374</v>
      </c>
      <c r="G98" s="379">
        <v>0</v>
      </c>
      <c r="H98" s="379">
        <v>1132956</v>
      </c>
      <c r="I98" s="379">
        <v>0</v>
      </c>
      <c r="J98" s="379">
        <v>0</v>
      </c>
      <c r="K98" s="379">
        <v>1585577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29694</v>
      </c>
      <c r="AD98" s="379">
        <v>0</v>
      </c>
      <c r="AE98" s="379">
        <v>23602</v>
      </c>
      <c r="AF98" s="379">
        <v>0</v>
      </c>
      <c r="AG98" s="379">
        <v>0</v>
      </c>
      <c r="AH98" s="379">
        <v>270046</v>
      </c>
      <c r="AI98" s="379">
        <v>0</v>
      </c>
      <c r="AJ98" s="379">
        <v>0</v>
      </c>
      <c r="AK98" s="379">
        <v>0</v>
      </c>
      <c r="AL98" s="379">
        <v>0</v>
      </c>
      <c r="AM98" s="379">
        <v>42499</v>
      </c>
      <c r="AN98" s="379">
        <v>0</v>
      </c>
    </row>
    <row r="99" spans="3:40" x14ac:dyDescent="0.3">
      <c r="C99" s="379">
        <v>6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6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6</v>
      </c>
      <c r="D101" s="379">
        <v>9</v>
      </c>
      <c r="E101" s="379">
        <v>9</v>
      </c>
      <c r="F101" s="379">
        <v>142058</v>
      </c>
      <c r="G101" s="379">
        <v>0</v>
      </c>
      <c r="H101" s="379">
        <v>107058</v>
      </c>
      <c r="I101" s="379">
        <v>0</v>
      </c>
      <c r="J101" s="379">
        <v>0</v>
      </c>
      <c r="K101" s="379">
        <v>15000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20000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6</v>
      </c>
      <c r="D102" s="379">
        <v>9</v>
      </c>
      <c r="E102" s="379">
        <v>10</v>
      </c>
      <c r="F102" s="379">
        <v>1759</v>
      </c>
      <c r="G102" s="379">
        <v>0</v>
      </c>
      <c r="H102" s="379">
        <v>1000</v>
      </c>
      <c r="I102" s="379">
        <v>0</v>
      </c>
      <c r="J102" s="379">
        <v>0</v>
      </c>
      <c r="K102" s="379">
        <v>759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6</v>
      </c>
      <c r="D103" s="379">
        <v>9</v>
      </c>
      <c r="E103" s="379">
        <v>11</v>
      </c>
      <c r="F103" s="379">
        <v>9964.25</v>
      </c>
      <c r="G103" s="379">
        <v>0</v>
      </c>
      <c r="H103" s="379">
        <v>4130.916666666667</v>
      </c>
      <c r="I103" s="379">
        <v>0</v>
      </c>
      <c r="J103" s="379">
        <v>0</v>
      </c>
      <c r="K103" s="379">
        <v>5833.333333333333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6</v>
      </c>
      <c r="D104" s="379">
        <v>10</v>
      </c>
      <c r="E104" s="379">
        <v>1</v>
      </c>
      <c r="F104" s="379">
        <v>90.2</v>
      </c>
      <c r="G104" s="379">
        <v>0</v>
      </c>
      <c r="H104" s="379">
        <v>13</v>
      </c>
      <c r="I104" s="379">
        <v>0</v>
      </c>
      <c r="J104" s="379">
        <v>0</v>
      </c>
      <c r="K104" s="379">
        <v>57.2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2</v>
      </c>
      <c r="AD104" s="379">
        <v>0</v>
      </c>
      <c r="AE104" s="379">
        <v>1</v>
      </c>
      <c r="AF104" s="379">
        <v>0</v>
      </c>
      <c r="AG104" s="379">
        <v>0</v>
      </c>
      <c r="AH104" s="379">
        <v>15</v>
      </c>
      <c r="AI104" s="379">
        <v>0</v>
      </c>
      <c r="AJ104" s="379">
        <v>0</v>
      </c>
      <c r="AK104" s="379">
        <v>0</v>
      </c>
      <c r="AL104" s="379">
        <v>0</v>
      </c>
      <c r="AM104" s="379">
        <v>2</v>
      </c>
      <c r="AN104" s="379">
        <v>0</v>
      </c>
    </row>
    <row r="105" spans="3:40" x14ac:dyDescent="0.3">
      <c r="C105" s="379">
        <v>6</v>
      </c>
      <c r="D105" s="379">
        <v>10</v>
      </c>
      <c r="E105" s="379">
        <v>2</v>
      </c>
      <c r="F105" s="379">
        <v>14604.75</v>
      </c>
      <c r="G105" s="379">
        <v>0</v>
      </c>
      <c r="H105" s="379">
        <v>2256</v>
      </c>
      <c r="I105" s="379">
        <v>0</v>
      </c>
      <c r="J105" s="379">
        <v>0</v>
      </c>
      <c r="K105" s="379">
        <v>9030.25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312</v>
      </c>
      <c r="AD105" s="379">
        <v>0</v>
      </c>
      <c r="AE105" s="379">
        <v>157.5</v>
      </c>
      <c r="AF105" s="379">
        <v>0</v>
      </c>
      <c r="AG105" s="379">
        <v>0</v>
      </c>
      <c r="AH105" s="379">
        <v>2497</v>
      </c>
      <c r="AI105" s="379">
        <v>0</v>
      </c>
      <c r="AJ105" s="379">
        <v>0</v>
      </c>
      <c r="AK105" s="379">
        <v>0</v>
      </c>
      <c r="AL105" s="379">
        <v>0</v>
      </c>
      <c r="AM105" s="379">
        <v>352</v>
      </c>
      <c r="AN105" s="379">
        <v>0</v>
      </c>
    </row>
    <row r="106" spans="3:40" x14ac:dyDescent="0.3">
      <c r="C106" s="379">
        <v>6</v>
      </c>
      <c r="D106" s="379">
        <v>10</v>
      </c>
      <c r="E106" s="379">
        <v>3</v>
      </c>
      <c r="F106" s="379">
        <v>0</v>
      </c>
      <c r="G106" s="379">
        <v>0</v>
      </c>
      <c r="H106" s="379">
        <v>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6</v>
      </c>
      <c r="D107" s="379">
        <v>10</v>
      </c>
      <c r="E107" s="379">
        <v>4</v>
      </c>
      <c r="F107" s="379">
        <v>438</v>
      </c>
      <c r="G107" s="379">
        <v>0</v>
      </c>
      <c r="H107" s="379">
        <v>142</v>
      </c>
      <c r="I107" s="379">
        <v>0</v>
      </c>
      <c r="J107" s="379">
        <v>0</v>
      </c>
      <c r="K107" s="379">
        <v>209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87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6</v>
      </c>
      <c r="D108" s="379">
        <v>10</v>
      </c>
      <c r="E108" s="379">
        <v>5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6</v>
      </c>
      <c r="D109" s="379">
        <v>10</v>
      </c>
      <c r="E109" s="379">
        <v>6</v>
      </c>
      <c r="F109" s="379">
        <v>3182192</v>
      </c>
      <c r="G109" s="379">
        <v>0</v>
      </c>
      <c r="H109" s="379">
        <v>1167486</v>
      </c>
      <c r="I109" s="379">
        <v>0</v>
      </c>
      <c r="J109" s="379">
        <v>0</v>
      </c>
      <c r="K109" s="379">
        <v>1635583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30849</v>
      </c>
      <c r="AD109" s="379">
        <v>0</v>
      </c>
      <c r="AE109" s="379">
        <v>23084</v>
      </c>
      <c r="AF109" s="379">
        <v>0</v>
      </c>
      <c r="AG109" s="379">
        <v>0</v>
      </c>
      <c r="AH109" s="379">
        <v>282602</v>
      </c>
      <c r="AI109" s="379">
        <v>0</v>
      </c>
      <c r="AJ109" s="379">
        <v>0</v>
      </c>
      <c r="AK109" s="379">
        <v>0</v>
      </c>
      <c r="AL109" s="379">
        <v>0</v>
      </c>
      <c r="AM109" s="379">
        <v>42588</v>
      </c>
      <c r="AN109" s="379">
        <v>0</v>
      </c>
    </row>
    <row r="110" spans="3:40" x14ac:dyDescent="0.3">
      <c r="C110" s="379">
        <v>6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6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6</v>
      </c>
      <c r="D112" s="379">
        <v>10</v>
      </c>
      <c r="E112" s="379">
        <v>9</v>
      </c>
      <c r="F112" s="379">
        <v>63200</v>
      </c>
      <c r="G112" s="379">
        <v>0</v>
      </c>
      <c r="H112" s="379">
        <v>63200</v>
      </c>
      <c r="I112" s="379">
        <v>0</v>
      </c>
      <c r="J112" s="379">
        <v>0</v>
      </c>
      <c r="K112" s="379">
        <v>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6</v>
      </c>
      <c r="D113" s="379">
        <v>10</v>
      </c>
      <c r="E113" s="379">
        <v>10</v>
      </c>
      <c r="F113" s="379">
        <v>2000</v>
      </c>
      <c r="G113" s="379">
        <v>0</v>
      </c>
      <c r="H113" s="379">
        <v>0</v>
      </c>
      <c r="I113" s="379">
        <v>0</v>
      </c>
      <c r="J113" s="379">
        <v>0</v>
      </c>
      <c r="K113" s="379">
        <v>2000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6</v>
      </c>
      <c r="D114" s="379">
        <v>10</v>
      </c>
      <c r="E114" s="379">
        <v>11</v>
      </c>
      <c r="F114" s="379">
        <v>9964.25</v>
      </c>
      <c r="G114" s="379">
        <v>0</v>
      </c>
      <c r="H114" s="379">
        <v>4130.916666666667</v>
      </c>
      <c r="I114" s="379">
        <v>0</v>
      </c>
      <c r="J114" s="379">
        <v>0</v>
      </c>
      <c r="K114" s="379">
        <v>5833.333333333333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6</v>
      </c>
      <c r="D115" s="379">
        <v>11</v>
      </c>
      <c r="E115" s="379">
        <v>1</v>
      </c>
      <c r="F115" s="379">
        <v>89.2</v>
      </c>
      <c r="G115" s="379">
        <v>0</v>
      </c>
      <c r="H115" s="379">
        <v>13</v>
      </c>
      <c r="I115" s="379">
        <v>0</v>
      </c>
      <c r="J115" s="379">
        <v>0</v>
      </c>
      <c r="K115" s="379">
        <v>56.2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2</v>
      </c>
      <c r="AD115" s="379">
        <v>0</v>
      </c>
      <c r="AE115" s="379">
        <v>1</v>
      </c>
      <c r="AF115" s="379">
        <v>0</v>
      </c>
      <c r="AG115" s="379">
        <v>0</v>
      </c>
      <c r="AH115" s="379">
        <v>15</v>
      </c>
      <c r="AI115" s="379">
        <v>0</v>
      </c>
      <c r="AJ115" s="379">
        <v>0</v>
      </c>
      <c r="AK115" s="379">
        <v>0</v>
      </c>
      <c r="AL115" s="379">
        <v>0</v>
      </c>
      <c r="AM115" s="379">
        <v>2</v>
      </c>
      <c r="AN115" s="379">
        <v>0</v>
      </c>
    </row>
    <row r="116" spans="3:40" x14ac:dyDescent="0.3">
      <c r="C116" s="379">
        <v>6</v>
      </c>
      <c r="D116" s="379">
        <v>11</v>
      </c>
      <c r="E116" s="379">
        <v>2</v>
      </c>
      <c r="F116" s="379">
        <v>12798.13</v>
      </c>
      <c r="G116" s="379">
        <v>0</v>
      </c>
      <c r="H116" s="379">
        <v>2032</v>
      </c>
      <c r="I116" s="379">
        <v>0</v>
      </c>
      <c r="J116" s="379">
        <v>0</v>
      </c>
      <c r="K116" s="379">
        <v>7863.13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312</v>
      </c>
      <c r="AD116" s="379">
        <v>0</v>
      </c>
      <c r="AE116" s="379">
        <v>120</v>
      </c>
      <c r="AF116" s="379">
        <v>0</v>
      </c>
      <c r="AG116" s="379">
        <v>0</v>
      </c>
      <c r="AH116" s="379">
        <v>2167</v>
      </c>
      <c r="AI116" s="379">
        <v>0</v>
      </c>
      <c r="AJ116" s="379">
        <v>0</v>
      </c>
      <c r="AK116" s="379">
        <v>0</v>
      </c>
      <c r="AL116" s="379">
        <v>0</v>
      </c>
      <c r="AM116" s="379">
        <v>304</v>
      </c>
      <c r="AN116" s="379">
        <v>0</v>
      </c>
    </row>
    <row r="117" spans="3:40" x14ac:dyDescent="0.3">
      <c r="C117" s="379">
        <v>6</v>
      </c>
      <c r="D117" s="379">
        <v>11</v>
      </c>
      <c r="E117" s="379">
        <v>3</v>
      </c>
      <c r="F117" s="379">
        <v>0</v>
      </c>
      <c r="G117" s="379">
        <v>0</v>
      </c>
      <c r="H117" s="379">
        <v>0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6</v>
      </c>
      <c r="D118" s="379">
        <v>11</v>
      </c>
      <c r="E118" s="379">
        <v>4</v>
      </c>
      <c r="F118" s="379">
        <v>737</v>
      </c>
      <c r="G118" s="379">
        <v>0</v>
      </c>
      <c r="H118" s="379">
        <v>139</v>
      </c>
      <c r="I118" s="379">
        <v>0</v>
      </c>
      <c r="J118" s="379">
        <v>0</v>
      </c>
      <c r="K118" s="379">
        <v>412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8</v>
      </c>
      <c r="AF118" s="379">
        <v>0</v>
      </c>
      <c r="AG118" s="379">
        <v>0</v>
      </c>
      <c r="AH118" s="379">
        <v>178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6</v>
      </c>
      <c r="D119" s="379">
        <v>11</v>
      </c>
      <c r="E119" s="379">
        <v>5</v>
      </c>
      <c r="F119" s="379">
        <v>0</v>
      </c>
      <c r="G119" s="379">
        <v>0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6</v>
      </c>
      <c r="D120" s="379">
        <v>11</v>
      </c>
      <c r="E120" s="379">
        <v>6</v>
      </c>
      <c r="F120" s="379">
        <v>4658309</v>
      </c>
      <c r="G120" s="379">
        <v>0</v>
      </c>
      <c r="H120" s="379">
        <v>1732982</v>
      </c>
      <c r="I120" s="379">
        <v>0</v>
      </c>
      <c r="J120" s="379">
        <v>0</v>
      </c>
      <c r="K120" s="379">
        <v>2371849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46975</v>
      </c>
      <c r="AD120" s="379">
        <v>0</v>
      </c>
      <c r="AE120" s="379">
        <v>34212</v>
      </c>
      <c r="AF120" s="379">
        <v>0</v>
      </c>
      <c r="AG120" s="379">
        <v>0</v>
      </c>
      <c r="AH120" s="379">
        <v>411531</v>
      </c>
      <c r="AI120" s="379">
        <v>0</v>
      </c>
      <c r="AJ120" s="379">
        <v>0</v>
      </c>
      <c r="AK120" s="379">
        <v>0</v>
      </c>
      <c r="AL120" s="379">
        <v>0</v>
      </c>
      <c r="AM120" s="379">
        <v>60760</v>
      </c>
      <c r="AN120" s="379">
        <v>0</v>
      </c>
    </row>
    <row r="121" spans="3:40" x14ac:dyDescent="0.3">
      <c r="C121" s="379">
        <v>6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6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6</v>
      </c>
      <c r="D123" s="379">
        <v>11</v>
      </c>
      <c r="E123" s="379">
        <v>9</v>
      </c>
      <c r="F123" s="379">
        <v>1481374</v>
      </c>
      <c r="G123" s="379">
        <v>0</v>
      </c>
      <c r="H123" s="379">
        <v>634693</v>
      </c>
      <c r="I123" s="379">
        <v>0</v>
      </c>
      <c r="J123" s="379">
        <v>0</v>
      </c>
      <c r="K123" s="379">
        <v>690422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16714</v>
      </c>
      <c r="AD123" s="379">
        <v>0</v>
      </c>
      <c r="AE123" s="379">
        <v>9111</v>
      </c>
      <c r="AF123" s="379">
        <v>0</v>
      </c>
      <c r="AG123" s="379">
        <v>0</v>
      </c>
      <c r="AH123" s="379">
        <v>111986</v>
      </c>
      <c r="AI123" s="379">
        <v>0</v>
      </c>
      <c r="AJ123" s="379">
        <v>0</v>
      </c>
      <c r="AK123" s="379">
        <v>0</v>
      </c>
      <c r="AL123" s="379">
        <v>0</v>
      </c>
      <c r="AM123" s="379">
        <v>18448</v>
      </c>
      <c r="AN123" s="379">
        <v>0</v>
      </c>
    </row>
    <row r="124" spans="3:40" x14ac:dyDescent="0.3">
      <c r="C124" s="379">
        <v>6</v>
      </c>
      <c r="D124" s="379">
        <v>11</v>
      </c>
      <c r="E124" s="379">
        <v>10</v>
      </c>
      <c r="F124" s="379">
        <v>2950</v>
      </c>
      <c r="G124" s="379">
        <v>0</v>
      </c>
      <c r="H124" s="379">
        <v>0</v>
      </c>
      <c r="I124" s="379">
        <v>0</v>
      </c>
      <c r="J124" s="379">
        <v>0</v>
      </c>
      <c r="K124" s="379">
        <v>2950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6</v>
      </c>
      <c r="D125" s="379">
        <v>11</v>
      </c>
      <c r="E125" s="379">
        <v>11</v>
      </c>
      <c r="F125" s="379">
        <v>9964.25</v>
      </c>
      <c r="G125" s="379">
        <v>0</v>
      </c>
      <c r="H125" s="379">
        <v>4130.916666666667</v>
      </c>
      <c r="I125" s="379">
        <v>0</v>
      </c>
      <c r="J125" s="379">
        <v>0</v>
      </c>
      <c r="K125" s="379">
        <v>5833.333333333333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6</v>
      </c>
      <c r="D126" s="379">
        <v>12</v>
      </c>
      <c r="E126" s="379">
        <v>1</v>
      </c>
      <c r="F126" s="379">
        <v>90.2</v>
      </c>
      <c r="G126" s="379">
        <v>0</v>
      </c>
      <c r="H126" s="379">
        <v>13</v>
      </c>
      <c r="I126" s="379">
        <v>0</v>
      </c>
      <c r="J126" s="379">
        <v>0</v>
      </c>
      <c r="K126" s="379">
        <v>57.2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2</v>
      </c>
      <c r="AD126" s="379">
        <v>0</v>
      </c>
      <c r="AE126" s="379">
        <v>1</v>
      </c>
      <c r="AF126" s="379">
        <v>0</v>
      </c>
      <c r="AG126" s="379">
        <v>0</v>
      </c>
      <c r="AH126" s="379">
        <v>15</v>
      </c>
      <c r="AI126" s="379">
        <v>0</v>
      </c>
      <c r="AJ126" s="379">
        <v>0</v>
      </c>
      <c r="AK126" s="379">
        <v>0</v>
      </c>
      <c r="AL126" s="379">
        <v>0</v>
      </c>
      <c r="AM126" s="379">
        <v>2</v>
      </c>
      <c r="AN126" s="379">
        <v>0</v>
      </c>
    </row>
    <row r="127" spans="3:40" x14ac:dyDescent="0.3">
      <c r="C127" s="379">
        <v>6</v>
      </c>
      <c r="D127" s="379">
        <v>12</v>
      </c>
      <c r="E127" s="379">
        <v>2</v>
      </c>
      <c r="F127" s="379">
        <v>12950.63</v>
      </c>
      <c r="G127" s="379">
        <v>0</v>
      </c>
      <c r="H127" s="379">
        <v>1816</v>
      </c>
      <c r="I127" s="379">
        <v>0</v>
      </c>
      <c r="J127" s="379">
        <v>0</v>
      </c>
      <c r="K127" s="379">
        <v>7926.13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368</v>
      </c>
      <c r="AD127" s="379">
        <v>0</v>
      </c>
      <c r="AE127" s="379">
        <v>135</v>
      </c>
      <c r="AF127" s="379">
        <v>0</v>
      </c>
      <c r="AG127" s="379">
        <v>0</v>
      </c>
      <c r="AH127" s="379">
        <v>2369.5</v>
      </c>
      <c r="AI127" s="379">
        <v>0</v>
      </c>
      <c r="AJ127" s="379">
        <v>0</v>
      </c>
      <c r="AK127" s="379">
        <v>0</v>
      </c>
      <c r="AL127" s="379">
        <v>0</v>
      </c>
      <c r="AM127" s="379">
        <v>336</v>
      </c>
      <c r="AN127" s="379">
        <v>0</v>
      </c>
    </row>
    <row r="128" spans="3:40" x14ac:dyDescent="0.3">
      <c r="C128" s="379">
        <v>6</v>
      </c>
      <c r="D128" s="379">
        <v>12</v>
      </c>
      <c r="E128" s="379">
        <v>3</v>
      </c>
      <c r="F128" s="379">
        <v>41.47</v>
      </c>
      <c r="G128" s="379">
        <v>0</v>
      </c>
      <c r="H128" s="379">
        <v>0</v>
      </c>
      <c r="I128" s="379">
        <v>0</v>
      </c>
      <c r="J128" s="379">
        <v>0</v>
      </c>
      <c r="K128" s="379">
        <v>41.47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6</v>
      </c>
      <c r="D129" s="379">
        <v>12</v>
      </c>
      <c r="E129" s="379">
        <v>4</v>
      </c>
      <c r="F129" s="379">
        <v>514.32000000000005</v>
      </c>
      <c r="G129" s="379">
        <v>0</v>
      </c>
      <c r="H129" s="379">
        <v>151</v>
      </c>
      <c r="I129" s="379">
        <v>0</v>
      </c>
      <c r="J129" s="379">
        <v>0</v>
      </c>
      <c r="K129" s="379">
        <v>257.57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5.5</v>
      </c>
      <c r="AF129" s="379">
        <v>0</v>
      </c>
      <c r="AG129" s="379">
        <v>0</v>
      </c>
      <c r="AH129" s="379">
        <v>100.25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6</v>
      </c>
      <c r="D130" s="379">
        <v>12</v>
      </c>
      <c r="E130" s="379">
        <v>5</v>
      </c>
      <c r="F130" s="379">
        <v>0</v>
      </c>
      <c r="G130" s="379">
        <v>0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6</v>
      </c>
      <c r="D131" s="379">
        <v>12</v>
      </c>
      <c r="E131" s="379">
        <v>6</v>
      </c>
      <c r="F131" s="379">
        <v>3285077</v>
      </c>
      <c r="G131" s="379">
        <v>0</v>
      </c>
      <c r="H131" s="379">
        <v>1209162</v>
      </c>
      <c r="I131" s="379">
        <v>0</v>
      </c>
      <c r="J131" s="379">
        <v>0</v>
      </c>
      <c r="K131" s="379">
        <v>1677735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31574</v>
      </c>
      <c r="AD131" s="379">
        <v>0</v>
      </c>
      <c r="AE131" s="379">
        <v>25900</v>
      </c>
      <c r="AF131" s="379">
        <v>0</v>
      </c>
      <c r="AG131" s="379">
        <v>0</v>
      </c>
      <c r="AH131" s="379">
        <v>297917</v>
      </c>
      <c r="AI131" s="379">
        <v>0</v>
      </c>
      <c r="AJ131" s="379">
        <v>0</v>
      </c>
      <c r="AK131" s="379">
        <v>0</v>
      </c>
      <c r="AL131" s="379">
        <v>0</v>
      </c>
      <c r="AM131" s="379">
        <v>42789</v>
      </c>
      <c r="AN131" s="379">
        <v>0</v>
      </c>
    </row>
    <row r="132" spans="3:40" x14ac:dyDescent="0.3">
      <c r="C132" s="379">
        <v>6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6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6</v>
      </c>
      <c r="D134" s="379">
        <v>12</v>
      </c>
      <c r="E134" s="379">
        <v>9</v>
      </c>
      <c r="F134" s="379">
        <v>69065</v>
      </c>
      <c r="G134" s="379">
        <v>0</v>
      </c>
      <c r="H134" s="379">
        <v>69065</v>
      </c>
      <c r="I134" s="379">
        <v>0</v>
      </c>
      <c r="J134" s="379">
        <v>0</v>
      </c>
      <c r="K134" s="379">
        <v>0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6</v>
      </c>
      <c r="D135" s="379">
        <v>12</v>
      </c>
      <c r="E135" s="379">
        <v>10</v>
      </c>
      <c r="F135" s="379">
        <v>16706</v>
      </c>
      <c r="G135" s="379">
        <v>0</v>
      </c>
      <c r="H135" s="379">
        <v>0</v>
      </c>
      <c r="I135" s="379">
        <v>0</v>
      </c>
      <c r="J135" s="379">
        <v>0</v>
      </c>
      <c r="K135" s="379">
        <v>16706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6</v>
      </c>
      <c r="D136" s="379">
        <v>12</v>
      </c>
      <c r="E136" s="379">
        <v>11</v>
      </c>
      <c r="F136" s="379">
        <v>9964.25</v>
      </c>
      <c r="G136" s="379">
        <v>0</v>
      </c>
      <c r="H136" s="379">
        <v>4130.916666666667</v>
      </c>
      <c r="I136" s="379">
        <v>0</v>
      </c>
      <c r="J136" s="379">
        <v>0</v>
      </c>
      <c r="K136" s="379">
        <v>5833.333333333333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5013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2079156.66</v>
      </c>
      <c r="C3" s="352">
        <f t="shared" ref="C3:R3" si="0">SUBTOTAL(9,C6:C1048576)</f>
        <v>3</v>
      </c>
      <c r="D3" s="352">
        <f t="shared" si="0"/>
        <v>1903287.66</v>
      </c>
      <c r="E3" s="352">
        <f t="shared" si="0"/>
        <v>1.6850679234618688</v>
      </c>
      <c r="F3" s="352">
        <f t="shared" si="0"/>
        <v>1905468.33</v>
      </c>
      <c r="G3" s="353">
        <f>IF(B3&lt;&gt;0,F3/B3,"")</f>
        <v>0.91646212460007714</v>
      </c>
      <c r="H3" s="354">
        <f t="shared" si="0"/>
        <v>2329.9500000000003</v>
      </c>
      <c r="I3" s="352">
        <f t="shared" si="0"/>
        <v>1</v>
      </c>
      <c r="J3" s="352">
        <f t="shared" si="0"/>
        <v>6222.6200000000008</v>
      </c>
      <c r="K3" s="352">
        <f t="shared" si="0"/>
        <v>2.670709671881371</v>
      </c>
      <c r="L3" s="352">
        <f t="shared" si="0"/>
        <v>12587.449999999999</v>
      </c>
      <c r="M3" s="355">
        <f>IF(H3&lt;&gt;0,L3/H3,"")</f>
        <v>5.402454988304469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5007</v>
      </c>
      <c r="B6" s="786">
        <v>2042362.66</v>
      </c>
      <c r="C6" s="733">
        <v>1</v>
      </c>
      <c r="D6" s="786">
        <v>1876331.66</v>
      </c>
      <c r="E6" s="733">
        <v>0.91870640643224455</v>
      </c>
      <c r="F6" s="786">
        <v>1877778.33</v>
      </c>
      <c r="G6" s="738">
        <v>0.91941473802698692</v>
      </c>
      <c r="H6" s="786">
        <v>2329.9500000000003</v>
      </c>
      <c r="I6" s="733">
        <v>1</v>
      </c>
      <c r="J6" s="786">
        <v>6222.6200000000008</v>
      </c>
      <c r="K6" s="733">
        <v>2.670709671881371</v>
      </c>
      <c r="L6" s="786">
        <v>12587.449999999999</v>
      </c>
      <c r="M6" s="738">
        <v>5.402454988304469</v>
      </c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5008</v>
      </c>
      <c r="B7" s="787">
        <v>1620</v>
      </c>
      <c r="C7" s="660">
        <v>1</v>
      </c>
      <c r="D7" s="787"/>
      <c r="E7" s="660"/>
      <c r="F7" s="787"/>
      <c r="G7" s="676"/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thickBot="1" x14ac:dyDescent="0.35">
      <c r="A8" s="789" t="s">
        <v>5009</v>
      </c>
      <c r="B8" s="788">
        <v>35174</v>
      </c>
      <c r="C8" s="666">
        <v>1</v>
      </c>
      <c r="D8" s="788">
        <v>26956</v>
      </c>
      <c r="E8" s="666">
        <v>0.76636151702962418</v>
      </c>
      <c r="F8" s="788">
        <v>27690</v>
      </c>
      <c r="G8" s="677">
        <v>0.78722920338886682</v>
      </c>
      <c r="H8" s="788"/>
      <c r="I8" s="666"/>
      <c r="J8" s="788"/>
      <c r="K8" s="666"/>
      <c r="L8" s="788"/>
      <c r="M8" s="677"/>
      <c r="N8" s="788"/>
      <c r="O8" s="666"/>
      <c r="P8" s="788"/>
      <c r="Q8" s="666"/>
      <c r="R8" s="788"/>
      <c r="S8" s="700"/>
    </row>
    <row r="9" spans="1:19" ht="14.4" customHeight="1" x14ac:dyDescent="0.3">
      <c r="A9" s="790" t="s">
        <v>5010</v>
      </c>
    </row>
    <row r="10" spans="1:19" ht="14.4" customHeight="1" x14ac:dyDescent="0.3">
      <c r="A10" s="791" t="s">
        <v>5011</v>
      </c>
    </row>
    <row r="11" spans="1:19" ht="14.4" customHeight="1" x14ac:dyDescent="0.3">
      <c r="A11" s="790" t="s">
        <v>5012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5019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11525</v>
      </c>
      <c r="C3" s="469">
        <f t="shared" si="0"/>
        <v>13141</v>
      </c>
      <c r="D3" s="469">
        <f t="shared" si="0"/>
        <v>13503</v>
      </c>
      <c r="E3" s="354">
        <f t="shared" si="0"/>
        <v>2079156.66</v>
      </c>
      <c r="F3" s="352">
        <f t="shared" si="0"/>
        <v>1903287.66</v>
      </c>
      <c r="G3" s="470">
        <f t="shared" si="0"/>
        <v>1905468.33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2012</v>
      </c>
      <c r="C5" s="784">
        <v>2013</v>
      </c>
      <c r="D5" s="784">
        <v>2014</v>
      </c>
      <c r="E5" s="783">
        <v>2012</v>
      </c>
      <c r="F5" s="784">
        <v>2013</v>
      </c>
      <c r="G5" s="792">
        <v>2014</v>
      </c>
    </row>
    <row r="6" spans="1:7" ht="14.4" customHeight="1" x14ac:dyDescent="0.3">
      <c r="A6" s="747" t="s">
        <v>3114</v>
      </c>
      <c r="B6" s="229">
        <v>871</v>
      </c>
      <c r="C6" s="229">
        <v>1579</v>
      </c>
      <c r="D6" s="229">
        <v>1534</v>
      </c>
      <c r="E6" s="786">
        <v>81567</v>
      </c>
      <c r="F6" s="786">
        <v>170977</v>
      </c>
      <c r="G6" s="793">
        <v>153152</v>
      </c>
    </row>
    <row r="7" spans="1:7" ht="14.4" customHeight="1" x14ac:dyDescent="0.3">
      <c r="A7" s="686" t="s">
        <v>5014</v>
      </c>
      <c r="B7" s="663">
        <v>3172</v>
      </c>
      <c r="C7" s="663">
        <v>2615</v>
      </c>
      <c r="D7" s="663">
        <v>675</v>
      </c>
      <c r="E7" s="787">
        <v>879748.65999999992</v>
      </c>
      <c r="F7" s="787">
        <v>742993.22</v>
      </c>
      <c r="G7" s="794">
        <v>338860</v>
      </c>
    </row>
    <row r="8" spans="1:7" ht="14.4" customHeight="1" x14ac:dyDescent="0.3">
      <c r="A8" s="686" t="s">
        <v>3121</v>
      </c>
      <c r="B8" s="663">
        <v>50</v>
      </c>
      <c r="C8" s="663">
        <v>100</v>
      </c>
      <c r="D8" s="663">
        <v>104</v>
      </c>
      <c r="E8" s="787">
        <v>9423</v>
      </c>
      <c r="F8" s="787">
        <v>17533</v>
      </c>
      <c r="G8" s="794">
        <v>15661</v>
      </c>
    </row>
    <row r="9" spans="1:7" ht="14.4" customHeight="1" x14ac:dyDescent="0.3">
      <c r="A9" s="686" t="s">
        <v>3124</v>
      </c>
      <c r="B9" s="663"/>
      <c r="C9" s="663"/>
      <c r="D9" s="663">
        <v>95</v>
      </c>
      <c r="E9" s="787"/>
      <c r="F9" s="787"/>
      <c r="G9" s="794">
        <v>13745</v>
      </c>
    </row>
    <row r="10" spans="1:7" ht="14.4" customHeight="1" x14ac:dyDescent="0.3">
      <c r="A10" s="686" t="s">
        <v>3122</v>
      </c>
      <c r="B10" s="663"/>
      <c r="C10" s="663">
        <v>206</v>
      </c>
      <c r="D10" s="663">
        <v>1081</v>
      </c>
      <c r="E10" s="787"/>
      <c r="F10" s="787">
        <v>34146</v>
      </c>
      <c r="G10" s="794">
        <v>123558</v>
      </c>
    </row>
    <row r="11" spans="1:7" ht="14.4" customHeight="1" x14ac:dyDescent="0.3">
      <c r="A11" s="686" t="s">
        <v>3115</v>
      </c>
      <c r="B11" s="663">
        <v>2362</v>
      </c>
      <c r="C11" s="663">
        <v>2122</v>
      </c>
      <c r="D11" s="663">
        <v>1357</v>
      </c>
      <c r="E11" s="787">
        <v>395477</v>
      </c>
      <c r="F11" s="787">
        <v>235853</v>
      </c>
      <c r="G11" s="794">
        <v>182377</v>
      </c>
    </row>
    <row r="12" spans="1:7" ht="14.4" customHeight="1" x14ac:dyDescent="0.3">
      <c r="A12" s="686" t="s">
        <v>3116</v>
      </c>
      <c r="B12" s="663">
        <v>2168</v>
      </c>
      <c r="C12" s="663">
        <v>2464</v>
      </c>
      <c r="D12" s="663">
        <v>2234</v>
      </c>
      <c r="E12" s="787">
        <v>222344</v>
      </c>
      <c r="F12" s="787">
        <v>170702</v>
      </c>
      <c r="G12" s="794">
        <v>179696</v>
      </c>
    </row>
    <row r="13" spans="1:7" ht="14.4" customHeight="1" x14ac:dyDescent="0.3">
      <c r="A13" s="686" t="s">
        <v>5015</v>
      </c>
      <c r="B13" s="663">
        <v>1</v>
      </c>
      <c r="C13" s="663"/>
      <c r="D13" s="663"/>
      <c r="E13" s="787">
        <v>342</v>
      </c>
      <c r="F13" s="787"/>
      <c r="G13" s="794"/>
    </row>
    <row r="14" spans="1:7" ht="14.4" customHeight="1" x14ac:dyDescent="0.3">
      <c r="A14" s="686" t="s">
        <v>3117</v>
      </c>
      <c r="B14" s="663">
        <v>1311</v>
      </c>
      <c r="C14" s="663">
        <v>1699</v>
      </c>
      <c r="D14" s="663">
        <v>1696</v>
      </c>
      <c r="E14" s="787">
        <v>270862</v>
      </c>
      <c r="F14" s="787">
        <v>298186</v>
      </c>
      <c r="G14" s="794">
        <v>371531</v>
      </c>
    </row>
    <row r="15" spans="1:7" ht="14.4" customHeight="1" x14ac:dyDescent="0.3">
      <c r="A15" s="686" t="s">
        <v>3118</v>
      </c>
      <c r="B15" s="663"/>
      <c r="C15" s="663">
        <v>300</v>
      </c>
      <c r="D15" s="663">
        <v>1433</v>
      </c>
      <c r="E15" s="787"/>
      <c r="F15" s="787">
        <v>29725</v>
      </c>
      <c r="G15" s="794">
        <v>212856.33000000002</v>
      </c>
    </row>
    <row r="16" spans="1:7" ht="14.4" customHeight="1" x14ac:dyDescent="0.3">
      <c r="A16" s="686" t="s">
        <v>3123</v>
      </c>
      <c r="B16" s="663"/>
      <c r="C16" s="663">
        <v>74</v>
      </c>
      <c r="D16" s="663">
        <v>1432</v>
      </c>
      <c r="E16" s="787"/>
      <c r="F16" s="787">
        <v>6676</v>
      </c>
      <c r="G16" s="794">
        <v>127974</v>
      </c>
    </row>
    <row r="17" spans="1:7" ht="14.4" customHeight="1" x14ac:dyDescent="0.3">
      <c r="A17" s="686" t="s">
        <v>5016</v>
      </c>
      <c r="B17" s="663">
        <v>1</v>
      </c>
      <c r="C17" s="663">
        <v>1</v>
      </c>
      <c r="D17" s="663"/>
      <c r="E17" s="787">
        <v>342</v>
      </c>
      <c r="F17" s="787">
        <v>232</v>
      </c>
      <c r="G17" s="794"/>
    </row>
    <row r="18" spans="1:7" ht="14.4" customHeight="1" x14ac:dyDescent="0.3">
      <c r="A18" s="686" t="s">
        <v>3119</v>
      </c>
      <c r="B18" s="663"/>
      <c r="C18" s="663">
        <v>65</v>
      </c>
      <c r="D18" s="663">
        <v>32</v>
      </c>
      <c r="E18" s="787"/>
      <c r="F18" s="787">
        <v>12214</v>
      </c>
      <c r="G18" s="794">
        <v>5647</v>
      </c>
    </row>
    <row r="19" spans="1:7" ht="14.4" customHeight="1" x14ac:dyDescent="0.3">
      <c r="A19" s="686" t="s">
        <v>5017</v>
      </c>
      <c r="B19" s="663">
        <v>76</v>
      </c>
      <c r="C19" s="663">
        <v>75</v>
      </c>
      <c r="D19" s="663">
        <v>46</v>
      </c>
      <c r="E19" s="787">
        <v>18468</v>
      </c>
      <c r="F19" s="787">
        <v>16356</v>
      </c>
      <c r="G19" s="794">
        <v>11414</v>
      </c>
    </row>
    <row r="20" spans="1:7" ht="14.4" customHeight="1" x14ac:dyDescent="0.3">
      <c r="A20" s="686" t="s">
        <v>3120</v>
      </c>
      <c r="B20" s="663">
        <v>1513</v>
      </c>
      <c r="C20" s="663">
        <v>1841</v>
      </c>
      <c r="D20" s="663">
        <v>1782</v>
      </c>
      <c r="E20" s="787">
        <v>200583</v>
      </c>
      <c r="F20" s="787">
        <v>167694.44</v>
      </c>
      <c r="G20" s="794">
        <v>168627</v>
      </c>
    </row>
    <row r="21" spans="1:7" ht="14.4" customHeight="1" thickBot="1" x14ac:dyDescent="0.35">
      <c r="A21" s="789" t="s">
        <v>5018</v>
      </c>
      <c r="B21" s="669"/>
      <c r="C21" s="669"/>
      <c r="D21" s="669">
        <v>2</v>
      </c>
      <c r="E21" s="788"/>
      <c r="F21" s="788"/>
      <c r="G21" s="795">
        <v>370</v>
      </c>
    </row>
    <row r="22" spans="1:7" ht="14.4" customHeight="1" x14ac:dyDescent="0.3">
      <c r="A22" s="790" t="s">
        <v>5010</v>
      </c>
    </row>
    <row r="23" spans="1:7" ht="14.4" customHeight="1" x14ac:dyDescent="0.3">
      <c r="A23" s="791" t="s">
        <v>5011</v>
      </c>
    </row>
    <row r="24" spans="1:7" ht="14.4" customHeight="1" x14ac:dyDescent="0.3">
      <c r="A24" s="790" t="s">
        <v>5012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5090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11540.5</v>
      </c>
      <c r="F3" s="212">
        <f t="shared" si="0"/>
        <v>2081486.6099999999</v>
      </c>
      <c r="G3" s="78"/>
      <c r="H3" s="78"/>
      <c r="I3" s="212">
        <f t="shared" si="0"/>
        <v>13180.4</v>
      </c>
      <c r="J3" s="212">
        <f t="shared" si="0"/>
        <v>1909510.28</v>
      </c>
      <c r="K3" s="78"/>
      <c r="L3" s="78"/>
      <c r="M3" s="212">
        <f t="shared" si="0"/>
        <v>13582.7</v>
      </c>
      <c r="N3" s="212">
        <f t="shared" si="0"/>
        <v>1918055.78</v>
      </c>
      <c r="O3" s="79">
        <f>IF(F3=0,0,N3/F3)</f>
        <v>0.92148360252963635</v>
      </c>
      <c r="P3" s="213">
        <f>IF(M3=0,0,N3/M3)</f>
        <v>141.21314466195969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6"/>
      <c r="B5" s="797"/>
      <c r="C5" s="798"/>
      <c r="D5" s="799"/>
      <c r="E5" s="800" t="s">
        <v>91</v>
      </c>
      <c r="F5" s="801" t="s">
        <v>14</v>
      </c>
      <c r="G5" s="802"/>
      <c r="H5" s="802"/>
      <c r="I5" s="800" t="s">
        <v>91</v>
      </c>
      <c r="J5" s="801" t="s">
        <v>14</v>
      </c>
      <c r="K5" s="802"/>
      <c r="L5" s="802"/>
      <c r="M5" s="800" t="s">
        <v>91</v>
      </c>
      <c r="N5" s="801" t="s">
        <v>14</v>
      </c>
      <c r="O5" s="803"/>
      <c r="P5" s="804"/>
    </row>
    <row r="6" spans="1:16" ht="14.4" customHeight="1" x14ac:dyDescent="0.3">
      <c r="A6" s="732" t="s">
        <v>5020</v>
      </c>
      <c r="B6" s="733" t="s">
        <v>5021</v>
      </c>
      <c r="C6" s="733" t="s">
        <v>5022</v>
      </c>
      <c r="D6" s="733" t="s">
        <v>5023</v>
      </c>
      <c r="E6" s="229">
        <v>15.5</v>
      </c>
      <c r="F6" s="229">
        <v>2329.9500000000003</v>
      </c>
      <c r="G6" s="733">
        <v>1</v>
      </c>
      <c r="H6" s="733">
        <v>150.3193548387097</v>
      </c>
      <c r="I6" s="229">
        <v>39.4</v>
      </c>
      <c r="J6" s="229">
        <v>6222.6200000000008</v>
      </c>
      <c r="K6" s="733">
        <v>2.670709671881371</v>
      </c>
      <c r="L6" s="733">
        <v>157.93451776649749</v>
      </c>
      <c r="M6" s="229">
        <v>79.699999999999989</v>
      </c>
      <c r="N6" s="229">
        <v>12587.449999999999</v>
      </c>
      <c r="O6" s="738">
        <v>5.402454988304469</v>
      </c>
      <c r="P6" s="746">
        <v>157.93538268506902</v>
      </c>
    </row>
    <row r="7" spans="1:16" ht="14.4" customHeight="1" x14ac:dyDescent="0.3">
      <c r="A7" s="659" t="s">
        <v>5020</v>
      </c>
      <c r="B7" s="660" t="s">
        <v>5024</v>
      </c>
      <c r="C7" s="660" t="s">
        <v>5025</v>
      </c>
      <c r="D7" s="660" t="s">
        <v>5026</v>
      </c>
      <c r="E7" s="663"/>
      <c r="F7" s="663"/>
      <c r="G7" s="660"/>
      <c r="H7" s="660"/>
      <c r="I7" s="663">
        <v>80</v>
      </c>
      <c r="J7" s="663">
        <v>6400</v>
      </c>
      <c r="K7" s="660"/>
      <c r="L7" s="660">
        <v>80</v>
      </c>
      <c r="M7" s="663">
        <v>119</v>
      </c>
      <c r="N7" s="663">
        <v>9624</v>
      </c>
      <c r="O7" s="676"/>
      <c r="P7" s="664">
        <v>80.87394957983193</v>
      </c>
    </row>
    <row r="8" spans="1:16" ht="14.4" customHeight="1" x14ac:dyDescent="0.3">
      <c r="A8" s="659" t="s">
        <v>5020</v>
      </c>
      <c r="B8" s="660" t="s">
        <v>5024</v>
      </c>
      <c r="C8" s="660" t="s">
        <v>5027</v>
      </c>
      <c r="D8" s="660" t="s">
        <v>5028</v>
      </c>
      <c r="E8" s="663"/>
      <c r="F8" s="663"/>
      <c r="G8" s="660"/>
      <c r="H8" s="660"/>
      <c r="I8" s="663"/>
      <c r="J8" s="663"/>
      <c r="K8" s="660"/>
      <c r="L8" s="660"/>
      <c r="M8" s="663">
        <v>134</v>
      </c>
      <c r="N8" s="663">
        <v>4690</v>
      </c>
      <c r="O8" s="676"/>
      <c r="P8" s="664">
        <v>35</v>
      </c>
    </row>
    <row r="9" spans="1:16" ht="14.4" customHeight="1" x14ac:dyDescent="0.3">
      <c r="A9" s="659" t="s">
        <v>5020</v>
      </c>
      <c r="B9" s="660" t="s">
        <v>5024</v>
      </c>
      <c r="C9" s="660" t="s">
        <v>5029</v>
      </c>
      <c r="D9" s="660" t="s">
        <v>5030</v>
      </c>
      <c r="E9" s="663"/>
      <c r="F9" s="663"/>
      <c r="G9" s="660"/>
      <c r="H9" s="660"/>
      <c r="I9" s="663">
        <v>4</v>
      </c>
      <c r="J9" s="663">
        <v>20</v>
      </c>
      <c r="K9" s="660"/>
      <c r="L9" s="660">
        <v>5</v>
      </c>
      <c r="M9" s="663">
        <v>1</v>
      </c>
      <c r="N9" s="663">
        <v>5</v>
      </c>
      <c r="O9" s="676"/>
      <c r="P9" s="664">
        <v>5</v>
      </c>
    </row>
    <row r="10" spans="1:16" ht="14.4" customHeight="1" x14ac:dyDescent="0.3">
      <c r="A10" s="659" t="s">
        <v>5020</v>
      </c>
      <c r="B10" s="660" t="s">
        <v>5024</v>
      </c>
      <c r="C10" s="660" t="s">
        <v>5031</v>
      </c>
      <c r="D10" s="660" t="s">
        <v>5032</v>
      </c>
      <c r="E10" s="663">
        <v>1</v>
      </c>
      <c r="F10" s="663">
        <v>5</v>
      </c>
      <c r="G10" s="660">
        <v>1</v>
      </c>
      <c r="H10" s="660">
        <v>5</v>
      </c>
      <c r="I10" s="663">
        <v>1</v>
      </c>
      <c r="J10" s="663">
        <v>5</v>
      </c>
      <c r="K10" s="660">
        <v>1</v>
      </c>
      <c r="L10" s="660">
        <v>5</v>
      </c>
      <c r="M10" s="663">
        <v>1</v>
      </c>
      <c r="N10" s="663">
        <v>5</v>
      </c>
      <c r="O10" s="676">
        <v>1</v>
      </c>
      <c r="P10" s="664">
        <v>5</v>
      </c>
    </row>
    <row r="11" spans="1:16" ht="14.4" customHeight="1" x14ac:dyDescent="0.3">
      <c r="A11" s="659" t="s">
        <v>5020</v>
      </c>
      <c r="B11" s="660" t="s">
        <v>5024</v>
      </c>
      <c r="C11" s="660" t="s">
        <v>5033</v>
      </c>
      <c r="D11" s="660" t="s">
        <v>5034</v>
      </c>
      <c r="E11" s="663">
        <v>96</v>
      </c>
      <c r="F11" s="663">
        <v>338346.66</v>
      </c>
      <c r="G11" s="660">
        <v>1</v>
      </c>
      <c r="H11" s="660">
        <v>3524.4443749999996</v>
      </c>
      <c r="I11" s="663">
        <v>114</v>
      </c>
      <c r="J11" s="663">
        <v>401786.66</v>
      </c>
      <c r="K11" s="660">
        <v>1.1875000036944359</v>
      </c>
      <c r="L11" s="660">
        <v>3524.4443859649123</v>
      </c>
      <c r="M11" s="663">
        <v>12</v>
      </c>
      <c r="N11" s="663">
        <v>42293.33</v>
      </c>
      <c r="O11" s="676">
        <v>0.1249999926111285</v>
      </c>
      <c r="P11" s="664">
        <v>3524.4441666666667</v>
      </c>
    </row>
    <row r="12" spans="1:16" ht="14.4" customHeight="1" x14ac:dyDescent="0.3">
      <c r="A12" s="659" t="s">
        <v>5020</v>
      </c>
      <c r="B12" s="660" t="s">
        <v>5024</v>
      </c>
      <c r="C12" s="660" t="s">
        <v>5035</v>
      </c>
      <c r="D12" s="660" t="s">
        <v>5036</v>
      </c>
      <c r="E12" s="663"/>
      <c r="F12" s="663"/>
      <c r="G12" s="660"/>
      <c r="H12" s="660"/>
      <c r="I12" s="663">
        <v>4</v>
      </c>
      <c r="J12" s="663">
        <v>432</v>
      </c>
      <c r="K12" s="660"/>
      <c r="L12" s="660">
        <v>108</v>
      </c>
      <c r="M12" s="663">
        <v>5</v>
      </c>
      <c r="N12" s="663">
        <v>545</v>
      </c>
      <c r="O12" s="676"/>
      <c r="P12" s="664">
        <v>109</v>
      </c>
    </row>
    <row r="13" spans="1:16" ht="14.4" customHeight="1" x14ac:dyDescent="0.3">
      <c r="A13" s="659" t="s">
        <v>5020</v>
      </c>
      <c r="B13" s="660" t="s">
        <v>5024</v>
      </c>
      <c r="C13" s="660" t="s">
        <v>5037</v>
      </c>
      <c r="D13" s="660" t="s">
        <v>5038</v>
      </c>
      <c r="E13" s="663">
        <v>2</v>
      </c>
      <c r="F13" s="663">
        <v>240</v>
      </c>
      <c r="G13" s="660">
        <v>1</v>
      </c>
      <c r="H13" s="660">
        <v>120</v>
      </c>
      <c r="I13" s="663"/>
      <c r="J13" s="663"/>
      <c r="K13" s="660"/>
      <c r="L13" s="660"/>
      <c r="M13" s="663"/>
      <c r="N13" s="663"/>
      <c r="O13" s="676"/>
      <c r="P13" s="664"/>
    </row>
    <row r="14" spans="1:16" ht="14.4" customHeight="1" x14ac:dyDescent="0.3">
      <c r="A14" s="659" t="s">
        <v>5020</v>
      </c>
      <c r="B14" s="660" t="s">
        <v>5024</v>
      </c>
      <c r="C14" s="660" t="s">
        <v>5039</v>
      </c>
      <c r="D14" s="660" t="s">
        <v>5040</v>
      </c>
      <c r="E14" s="663">
        <v>4994</v>
      </c>
      <c r="F14" s="663">
        <v>853974</v>
      </c>
      <c r="G14" s="660">
        <v>1</v>
      </c>
      <c r="H14" s="660">
        <v>171</v>
      </c>
      <c r="I14" s="663">
        <v>4534</v>
      </c>
      <c r="J14" s="663">
        <v>525944</v>
      </c>
      <c r="K14" s="660">
        <v>0.61587823516875217</v>
      </c>
      <c r="L14" s="660">
        <v>116</v>
      </c>
      <c r="M14" s="663">
        <v>3412</v>
      </c>
      <c r="N14" s="663">
        <v>401102</v>
      </c>
      <c r="O14" s="676">
        <v>0.46968877272610171</v>
      </c>
      <c r="P14" s="664">
        <v>117.55627198124267</v>
      </c>
    </row>
    <row r="15" spans="1:16" ht="14.4" customHeight="1" x14ac:dyDescent="0.3">
      <c r="A15" s="659" t="s">
        <v>5020</v>
      </c>
      <c r="B15" s="660" t="s">
        <v>5024</v>
      </c>
      <c r="C15" s="660" t="s">
        <v>5041</v>
      </c>
      <c r="D15" s="660" t="s">
        <v>5042</v>
      </c>
      <c r="E15" s="663"/>
      <c r="F15" s="663"/>
      <c r="G15" s="660"/>
      <c r="H15" s="660"/>
      <c r="I15" s="663"/>
      <c r="J15" s="663"/>
      <c r="K15" s="660"/>
      <c r="L15" s="660"/>
      <c r="M15" s="663">
        <v>1</v>
      </c>
      <c r="N15" s="663">
        <v>531</v>
      </c>
      <c r="O15" s="676"/>
      <c r="P15" s="664">
        <v>531</v>
      </c>
    </row>
    <row r="16" spans="1:16" ht="14.4" customHeight="1" x14ac:dyDescent="0.3">
      <c r="A16" s="659" t="s">
        <v>5020</v>
      </c>
      <c r="B16" s="660" t="s">
        <v>5024</v>
      </c>
      <c r="C16" s="660" t="s">
        <v>5043</v>
      </c>
      <c r="D16" s="660" t="s">
        <v>5044</v>
      </c>
      <c r="E16" s="663">
        <v>1</v>
      </c>
      <c r="F16" s="663">
        <v>810</v>
      </c>
      <c r="G16" s="660">
        <v>1</v>
      </c>
      <c r="H16" s="660">
        <v>810</v>
      </c>
      <c r="I16" s="663"/>
      <c r="J16" s="663"/>
      <c r="K16" s="660"/>
      <c r="L16" s="660"/>
      <c r="M16" s="663">
        <v>1</v>
      </c>
      <c r="N16" s="663">
        <v>822</v>
      </c>
      <c r="O16" s="676">
        <v>1.0148148148148148</v>
      </c>
      <c r="P16" s="664">
        <v>822</v>
      </c>
    </row>
    <row r="17" spans="1:16" ht="14.4" customHeight="1" x14ac:dyDescent="0.3">
      <c r="A17" s="659" t="s">
        <v>5020</v>
      </c>
      <c r="B17" s="660" t="s">
        <v>5024</v>
      </c>
      <c r="C17" s="660" t="s">
        <v>5045</v>
      </c>
      <c r="D17" s="660" t="s">
        <v>5046</v>
      </c>
      <c r="E17" s="663">
        <v>103</v>
      </c>
      <c r="F17" s="663">
        <v>166860</v>
      </c>
      <c r="G17" s="660">
        <v>1</v>
      </c>
      <c r="H17" s="660">
        <v>1620</v>
      </c>
      <c r="I17" s="663">
        <v>93</v>
      </c>
      <c r="J17" s="663">
        <v>151125</v>
      </c>
      <c r="K17" s="660">
        <v>0.9056993887090975</v>
      </c>
      <c r="L17" s="660">
        <v>1625</v>
      </c>
      <c r="M17" s="663">
        <v>190</v>
      </c>
      <c r="N17" s="663">
        <v>310136</v>
      </c>
      <c r="O17" s="676">
        <v>1.8586599544528346</v>
      </c>
      <c r="P17" s="664">
        <v>1632.2947368421053</v>
      </c>
    </row>
    <row r="18" spans="1:16" ht="14.4" customHeight="1" x14ac:dyDescent="0.3">
      <c r="A18" s="659" t="s">
        <v>5020</v>
      </c>
      <c r="B18" s="660" t="s">
        <v>5024</v>
      </c>
      <c r="C18" s="660" t="s">
        <v>5047</v>
      </c>
      <c r="D18" s="660" t="s">
        <v>5048</v>
      </c>
      <c r="E18" s="663">
        <v>1</v>
      </c>
      <c r="F18" s="663">
        <v>249</v>
      </c>
      <c r="G18" s="660">
        <v>1</v>
      </c>
      <c r="H18" s="660">
        <v>249</v>
      </c>
      <c r="I18" s="663">
        <v>9</v>
      </c>
      <c r="J18" s="663">
        <v>2250</v>
      </c>
      <c r="K18" s="660">
        <v>9.0361445783132535</v>
      </c>
      <c r="L18" s="660">
        <v>250</v>
      </c>
      <c r="M18" s="663">
        <v>1</v>
      </c>
      <c r="N18" s="663">
        <v>250</v>
      </c>
      <c r="O18" s="676">
        <v>1.0040160642570282</v>
      </c>
      <c r="P18" s="664">
        <v>250</v>
      </c>
    </row>
    <row r="19" spans="1:16" ht="14.4" customHeight="1" x14ac:dyDescent="0.3">
      <c r="A19" s="659" t="s">
        <v>5020</v>
      </c>
      <c r="B19" s="660" t="s">
        <v>5024</v>
      </c>
      <c r="C19" s="660" t="s">
        <v>5049</v>
      </c>
      <c r="D19" s="660" t="s">
        <v>5050</v>
      </c>
      <c r="E19" s="663">
        <v>8</v>
      </c>
      <c r="F19" s="663">
        <v>0</v>
      </c>
      <c r="G19" s="660"/>
      <c r="H19" s="660">
        <v>0</v>
      </c>
      <c r="I19" s="663">
        <v>7</v>
      </c>
      <c r="J19" s="663">
        <v>0</v>
      </c>
      <c r="K19" s="660"/>
      <c r="L19" s="660">
        <v>0</v>
      </c>
      <c r="M19" s="663">
        <v>5</v>
      </c>
      <c r="N19" s="663">
        <v>0</v>
      </c>
      <c r="O19" s="676"/>
      <c r="P19" s="664">
        <v>0</v>
      </c>
    </row>
    <row r="20" spans="1:16" ht="14.4" customHeight="1" x14ac:dyDescent="0.3">
      <c r="A20" s="659" t="s">
        <v>5020</v>
      </c>
      <c r="B20" s="660" t="s">
        <v>5024</v>
      </c>
      <c r="C20" s="660" t="s">
        <v>5051</v>
      </c>
      <c r="D20" s="660" t="s">
        <v>5052</v>
      </c>
      <c r="E20" s="663"/>
      <c r="F20" s="663"/>
      <c r="G20" s="660"/>
      <c r="H20" s="660"/>
      <c r="I20" s="663">
        <v>55</v>
      </c>
      <c r="J20" s="663">
        <v>0</v>
      </c>
      <c r="K20" s="660"/>
      <c r="L20" s="660">
        <v>0</v>
      </c>
      <c r="M20" s="663">
        <v>43</v>
      </c>
      <c r="N20" s="663">
        <v>0</v>
      </c>
      <c r="O20" s="676"/>
      <c r="P20" s="664">
        <v>0</v>
      </c>
    </row>
    <row r="21" spans="1:16" ht="14.4" customHeight="1" x14ac:dyDescent="0.3">
      <c r="A21" s="659" t="s">
        <v>5020</v>
      </c>
      <c r="B21" s="660" t="s">
        <v>5024</v>
      </c>
      <c r="C21" s="660" t="s">
        <v>5053</v>
      </c>
      <c r="D21" s="660" t="s">
        <v>5054</v>
      </c>
      <c r="E21" s="663">
        <v>4110</v>
      </c>
      <c r="F21" s="663">
        <v>0</v>
      </c>
      <c r="G21" s="660"/>
      <c r="H21" s="660">
        <v>0</v>
      </c>
      <c r="I21" s="663">
        <v>4280</v>
      </c>
      <c r="J21" s="663">
        <v>0</v>
      </c>
      <c r="K21" s="660"/>
      <c r="L21" s="660">
        <v>0</v>
      </c>
      <c r="M21" s="663">
        <v>4465</v>
      </c>
      <c r="N21" s="663">
        <v>0</v>
      </c>
      <c r="O21" s="676"/>
      <c r="P21" s="664">
        <v>0</v>
      </c>
    </row>
    <row r="22" spans="1:16" ht="14.4" customHeight="1" x14ac:dyDescent="0.3">
      <c r="A22" s="659" t="s">
        <v>5020</v>
      </c>
      <c r="B22" s="660" t="s">
        <v>5024</v>
      </c>
      <c r="C22" s="660" t="s">
        <v>5055</v>
      </c>
      <c r="D22" s="660" t="s">
        <v>5056</v>
      </c>
      <c r="E22" s="663">
        <v>1872</v>
      </c>
      <c r="F22" s="663">
        <v>640224</v>
      </c>
      <c r="G22" s="660">
        <v>1</v>
      </c>
      <c r="H22" s="660">
        <v>342</v>
      </c>
      <c r="I22" s="663">
        <v>3204</v>
      </c>
      <c r="J22" s="663">
        <v>743328</v>
      </c>
      <c r="K22" s="660">
        <v>1.1610436347278452</v>
      </c>
      <c r="L22" s="660">
        <v>232</v>
      </c>
      <c r="M22" s="663">
        <v>4433</v>
      </c>
      <c r="N22" s="663">
        <v>1035034</v>
      </c>
      <c r="O22" s="676">
        <v>1.6166747888239117</v>
      </c>
      <c r="P22" s="664">
        <v>233.48387096774192</v>
      </c>
    </row>
    <row r="23" spans="1:16" ht="14.4" customHeight="1" x14ac:dyDescent="0.3">
      <c r="A23" s="659" t="s">
        <v>5020</v>
      </c>
      <c r="B23" s="660" t="s">
        <v>5024</v>
      </c>
      <c r="C23" s="660" t="s">
        <v>5057</v>
      </c>
      <c r="D23" s="660" t="s">
        <v>5058</v>
      </c>
      <c r="E23" s="663"/>
      <c r="F23" s="663"/>
      <c r="G23" s="660"/>
      <c r="H23" s="660"/>
      <c r="I23" s="663">
        <v>385</v>
      </c>
      <c r="J23" s="663">
        <v>11130</v>
      </c>
      <c r="K23" s="660"/>
      <c r="L23" s="660">
        <v>28.90909090909091</v>
      </c>
      <c r="M23" s="663">
        <v>155</v>
      </c>
      <c r="N23" s="663">
        <v>16658</v>
      </c>
      <c r="O23" s="676"/>
      <c r="P23" s="664">
        <v>107.47096774193548</v>
      </c>
    </row>
    <row r="24" spans="1:16" ht="14.4" customHeight="1" x14ac:dyDescent="0.3">
      <c r="A24" s="659" t="s">
        <v>5020</v>
      </c>
      <c r="B24" s="660" t="s">
        <v>5024</v>
      </c>
      <c r="C24" s="660" t="s">
        <v>5059</v>
      </c>
      <c r="D24" s="660" t="s">
        <v>5060</v>
      </c>
      <c r="E24" s="663">
        <v>103</v>
      </c>
      <c r="F24" s="663">
        <v>7725</v>
      </c>
      <c r="G24" s="660">
        <v>1</v>
      </c>
      <c r="H24" s="660">
        <v>75</v>
      </c>
      <c r="I24" s="663">
        <v>92</v>
      </c>
      <c r="J24" s="663">
        <v>7452</v>
      </c>
      <c r="K24" s="660">
        <v>0.96466019417475724</v>
      </c>
      <c r="L24" s="660">
        <v>81</v>
      </c>
      <c r="M24" s="663">
        <v>171</v>
      </c>
      <c r="N24" s="663">
        <v>13987</v>
      </c>
      <c r="O24" s="676">
        <v>1.8106148867313916</v>
      </c>
      <c r="P24" s="664">
        <v>81.795321637426895</v>
      </c>
    </row>
    <row r="25" spans="1:16" ht="14.4" customHeight="1" x14ac:dyDescent="0.3">
      <c r="A25" s="659" t="s">
        <v>5020</v>
      </c>
      <c r="B25" s="660" t="s">
        <v>5024</v>
      </c>
      <c r="C25" s="660" t="s">
        <v>5061</v>
      </c>
      <c r="D25" s="660" t="s">
        <v>5062</v>
      </c>
      <c r="E25" s="663">
        <v>1</v>
      </c>
      <c r="F25" s="663">
        <v>0</v>
      </c>
      <c r="G25" s="660"/>
      <c r="H25" s="660">
        <v>0</v>
      </c>
      <c r="I25" s="663">
        <v>3</v>
      </c>
      <c r="J25" s="663">
        <v>0</v>
      </c>
      <c r="K25" s="660"/>
      <c r="L25" s="660">
        <v>0</v>
      </c>
      <c r="M25" s="663">
        <v>6</v>
      </c>
      <c r="N25" s="663">
        <v>0</v>
      </c>
      <c r="O25" s="676"/>
      <c r="P25" s="664">
        <v>0</v>
      </c>
    </row>
    <row r="26" spans="1:16" ht="14.4" customHeight="1" x14ac:dyDescent="0.3">
      <c r="A26" s="659" t="s">
        <v>5020</v>
      </c>
      <c r="B26" s="660" t="s">
        <v>5024</v>
      </c>
      <c r="C26" s="660" t="s">
        <v>5063</v>
      </c>
      <c r="D26" s="660" t="s">
        <v>5042</v>
      </c>
      <c r="E26" s="663"/>
      <c r="F26" s="663"/>
      <c r="G26" s="660"/>
      <c r="H26" s="660"/>
      <c r="I26" s="663">
        <v>1</v>
      </c>
      <c r="J26" s="663">
        <v>668</v>
      </c>
      <c r="K26" s="660"/>
      <c r="L26" s="660">
        <v>668</v>
      </c>
      <c r="M26" s="663">
        <v>1</v>
      </c>
      <c r="N26" s="663">
        <v>673</v>
      </c>
      <c r="O26" s="676"/>
      <c r="P26" s="664">
        <v>673</v>
      </c>
    </row>
    <row r="27" spans="1:16" ht="14.4" customHeight="1" x14ac:dyDescent="0.3">
      <c r="A27" s="659" t="s">
        <v>5020</v>
      </c>
      <c r="B27" s="660" t="s">
        <v>5024</v>
      </c>
      <c r="C27" s="660" t="s">
        <v>5064</v>
      </c>
      <c r="D27" s="660" t="s">
        <v>5065</v>
      </c>
      <c r="E27" s="663"/>
      <c r="F27" s="663"/>
      <c r="G27" s="660"/>
      <c r="H27" s="660"/>
      <c r="I27" s="663"/>
      <c r="J27" s="663"/>
      <c r="K27" s="660"/>
      <c r="L27" s="660"/>
      <c r="M27" s="663">
        <v>1</v>
      </c>
      <c r="N27" s="663">
        <v>435</v>
      </c>
      <c r="O27" s="676"/>
      <c r="P27" s="664">
        <v>435</v>
      </c>
    </row>
    <row r="28" spans="1:16" ht="14.4" customHeight="1" x14ac:dyDescent="0.3">
      <c r="A28" s="659" t="s">
        <v>5020</v>
      </c>
      <c r="B28" s="660" t="s">
        <v>5024</v>
      </c>
      <c r="C28" s="660" t="s">
        <v>5066</v>
      </c>
      <c r="D28" s="660" t="s">
        <v>5067</v>
      </c>
      <c r="E28" s="663">
        <v>1</v>
      </c>
      <c r="F28" s="663">
        <v>9901</v>
      </c>
      <c r="G28" s="660">
        <v>1</v>
      </c>
      <c r="H28" s="660">
        <v>9901</v>
      </c>
      <c r="I28" s="663"/>
      <c r="J28" s="663"/>
      <c r="K28" s="660"/>
      <c r="L28" s="660"/>
      <c r="M28" s="663"/>
      <c r="N28" s="663"/>
      <c r="O28" s="676"/>
      <c r="P28" s="664"/>
    </row>
    <row r="29" spans="1:16" ht="14.4" customHeight="1" x14ac:dyDescent="0.3">
      <c r="A29" s="659" t="s">
        <v>5020</v>
      </c>
      <c r="B29" s="660" t="s">
        <v>5024</v>
      </c>
      <c r="C29" s="660" t="s">
        <v>5068</v>
      </c>
      <c r="D29" s="660" t="s">
        <v>5069</v>
      </c>
      <c r="E29" s="663"/>
      <c r="F29" s="663"/>
      <c r="G29" s="660"/>
      <c r="H29" s="660"/>
      <c r="I29" s="663"/>
      <c r="J29" s="663"/>
      <c r="K29" s="660"/>
      <c r="L29" s="660"/>
      <c r="M29" s="663">
        <v>10</v>
      </c>
      <c r="N29" s="663">
        <v>1140</v>
      </c>
      <c r="O29" s="676"/>
      <c r="P29" s="664">
        <v>114</v>
      </c>
    </row>
    <row r="30" spans="1:16" ht="14.4" customHeight="1" x14ac:dyDescent="0.3">
      <c r="A30" s="659" t="s">
        <v>5020</v>
      </c>
      <c r="B30" s="660" t="s">
        <v>5024</v>
      </c>
      <c r="C30" s="660" t="s">
        <v>5070</v>
      </c>
      <c r="D30" s="660" t="s">
        <v>5071</v>
      </c>
      <c r="E30" s="663">
        <v>23</v>
      </c>
      <c r="F30" s="663">
        <v>4048</v>
      </c>
      <c r="G30" s="660">
        <v>1</v>
      </c>
      <c r="H30" s="660">
        <v>176</v>
      </c>
      <c r="I30" s="663">
        <v>47</v>
      </c>
      <c r="J30" s="663">
        <v>8319</v>
      </c>
      <c r="K30" s="660">
        <v>2.0550889328063242</v>
      </c>
      <c r="L30" s="660">
        <v>177</v>
      </c>
      <c r="M30" s="663">
        <v>49</v>
      </c>
      <c r="N30" s="663">
        <v>8713</v>
      </c>
      <c r="O30" s="676">
        <v>2.1524209486166006</v>
      </c>
      <c r="P30" s="664">
        <v>177.81632653061226</v>
      </c>
    </row>
    <row r="31" spans="1:16" ht="14.4" customHeight="1" x14ac:dyDescent="0.3">
      <c r="A31" s="659" t="s">
        <v>5020</v>
      </c>
      <c r="B31" s="660" t="s">
        <v>5024</v>
      </c>
      <c r="C31" s="660" t="s">
        <v>5072</v>
      </c>
      <c r="D31" s="660" t="s">
        <v>5073</v>
      </c>
      <c r="E31" s="663"/>
      <c r="F31" s="663"/>
      <c r="G31" s="660"/>
      <c r="H31" s="660"/>
      <c r="I31" s="663">
        <v>1</v>
      </c>
      <c r="J31" s="663">
        <v>628</v>
      </c>
      <c r="K31" s="660"/>
      <c r="L31" s="660">
        <v>628</v>
      </c>
      <c r="M31" s="663"/>
      <c r="N31" s="663"/>
      <c r="O31" s="676"/>
      <c r="P31" s="664"/>
    </row>
    <row r="32" spans="1:16" ht="14.4" customHeight="1" x14ac:dyDescent="0.3">
      <c r="A32" s="659" t="s">
        <v>5020</v>
      </c>
      <c r="B32" s="660" t="s">
        <v>5024</v>
      </c>
      <c r="C32" s="660" t="s">
        <v>5074</v>
      </c>
      <c r="D32" s="660" t="s">
        <v>5075</v>
      </c>
      <c r="E32" s="663"/>
      <c r="F32" s="663"/>
      <c r="G32" s="660"/>
      <c r="H32" s="660"/>
      <c r="I32" s="663"/>
      <c r="J32" s="663"/>
      <c r="K32" s="660"/>
      <c r="L32" s="660"/>
      <c r="M32" s="663">
        <v>89</v>
      </c>
      <c r="N32" s="663">
        <v>30972</v>
      </c>
      <c r="O32" s="676"/>
      <c r="P32" s="664">
        <v>348</v>
      </c>
    </row>
    <row r="33" spans="1:16" ht="14.4" customHeight="1" x14ac:dyDescent="0.3">
      <c r="A33" s="659" t="s">
        <v>5020</v>
      </c>
      <c r="B33" s="660" t="s">
        <v>5024</v>
      </c>
      <c r="C33" s="660" t="s">
        <v>5076</v>
      </c>
      <c r="D33" s="660" t="s">
        <v>5077</v>
      </c>
      <c r="E33" s="663">
        <v>32</v>
      </c>
      <c r="F33" s="663">
        <v>5184</v>
      </c>
      <c r="G33" s="660">
        <v>1</v>
      </c>
      <c r="H33" s="660">
        <v>162</v>
      </c>
      <c r="I33" s="663">
        <v>12</v>
      </c>
      <c r="J33" s="663">
        <v>1956</v>
      </c>
      <c r="K33" s="660">
        <v>0.37731481481481483</v>
      </c>
      <c r="L33" s="660">
        <v>163</v>
      </c>
      <c r="M33" s="663">
        <v>1</v>
      </c>
      <c r="N33" s="663">
        <v>163</v>
      </c>
      <c r="O33" s="676">
        <v>3.1442901234567902E-2</v>
      </c>
      <c r="P33" s="664">
        <v>163</v>
      </c>
    </row>
    <row r="34" spans="1:16" ht="14.4" customHeight="1" x14ac:dyDescent="0.3">
      <c r="A34" s="659" t="s">
        <v>5020</v>
      </c>
      <c r="B34" s="660" t="s">
        <v>5024</v>
      </c>
      <c r="C34" s="660" t="s">
        <v>5078</v>
      </c>
      <c r="D34" s="660" t="s">
        <v>5079</v>
      </c>
      <c r="E34" s="663">
        <v>4</v>
      </c>
      <c r="F34" s="663">
        <v>14796</v>
      </c>
      <c r="G34" s="660">
        <v>1</v>
      </c>
      <c r="H34" s="660">
        <v>3699</v>
      </c>
      <c r="I34" s="663">
        <v>4</v>
      </c>
      <c r="J34" s="663">
        <v>14888</v>
      </c>
      <c r="K34" s="660">
        <v>1.0062178967288455</v>
      </c>
      <c r="L34" s="660">
        <v>3722</v>
      </c>
      <c r="M34" s="663"/>
      <c r="N34" s="663"/>
      <c r="O34" s="676"/>
      <c r="P34" s="664"/>
    </row>
    <row r="35" spans="1:16" ht="14.4" customHeight="1" x14ac:dyDescent="0.3">
      <c r="A35" s="659" t="s">
        <v>5020</v>
      </c>
      <c r="B35" s="660" t="s">
        <v>5024</v>
      </c>
      <c r="C35" s="660" t="s">
        <v>5080</v>
      </c>
      <c r="D35" s="660" t="s">
        <v>5081</v>
      </c>
      <c r="E35" s="663"/>
      <c r="F35" s="663"/>
      <c r="G35" s="660"/>
      <c r="H35" s="660"/>
      <c r="I35" s="663">
        <v>76</v>
      </c>
      <c r="J35" s="663">
        <v>0</v>
      </c>
      <c r="K35" s="660"/>
      <c r="L35" s="660">
        <v>0</v>
      </c>
      <c r="M35" s="663">
        <v>46</v>
      </c>
      <c r="N35" s="663">
        <v>0</v>
      </c>
      <c r="O35" s="676"/>
      <c r="P35" s="664">
        <v>0</v>
      </c>
    </row>
    <row r="36" spans="1:16" ht="14.4" customHeight="1" x14ac:dyDescent="0.3">
      <c r="A36" s="659" t="s">
        <v>5082</v>
      </c>
      <c r="B36" s="660" t="s">
        <v>5024</v>
      </c>
      <c r="C36" s="660" t="s">
        <v>5045</v>
      </c>
      <c r="D36" s="660" t="s">
        <v>5046</v>
      </c>
      <c r="E36" s="663">
        <v>1</v>
      </c>
      <c r="F36" s="663">
        <v>1620</v>
      </c>
      <c r="G36" s="660">
        <v>1</v>
      </c>
      <c r="H36" s="660">
        <v>1620</v>
      </c>
      <c r="I36" s="663"/>
      <c r="J36" s="663"/>
      <c r="K36" s="660"/>
      <c r="L36" s="660"/>
      <c r="M36" s="663"/>
      <c r="N36" s="663"/>
      <c r="O36" s="676"/>
      <c r="P36" s="664"/>
    </row>
    <row r="37" spans="1:16" ht="14.4" customHeight="1" x14ac:dyDescent="0.3">
      <c r="A37" s="659" t="s">
        <v>5083</v>
      </c>
      <c r="B37" s="660" t="s">
        <v>5024</v>
      </c>
      <c r="C37" s="660" t="s">
        <v>5029</v>
      </c>
      <c r="D37" s="660" t="s">
        <v>5030</v>
      </c>
      <c r="E37" s="663"/>
      <c r="F37" s="663"/>
      <c r="G37" s="660"/>
      <c r="H37" s="660"/>
      <c r="I37" s="663"/>
      <c r="J37" s="663"/>
      <c r="K37" s="660"/>
      <c r="L37" s="660"/>
      <c r="M37" s="663">
        <v>2</v>
      </c>
      <c r="N37" s="663">
        <v>10</v>
      </c>
      <c r="O37" s="676"/>
      <c r="P37" s="664">
        <v>5</v>
      </c>
    </row>
    <row r="38" spans="1:16" ht="14.4" customHeight="1" x14ac:dyDescent="0.3">
      <c r="A38" s="659" t="s">
        <v>5083</v>
      </c>
      <c r="B38" s="660" t="s">
        <v>5024</v>
      </c>
      <c r="C38" s="660" t="s">
        <v>5084</v>
      </c>
      <c r="D38" s="660" t="s">
        <v>5085</v>
      </c>
      <c r="E38" s="663"/>
      <c r="F38" s="663"/>
      <c r="G38" s="660"/>
      <c r="H38" s="660"/>
      <c r="I38" s="663">
        <v>1</v>
      </c>
      <c r="J38" s="663">
        <v>232</v>
      </c>
      <c r="K38" s="660"/>
      <c r="L38" s="660">
        <v>232</v>
      </c>
      <c r="M38" s="663">
        <v>3</v>
      </c>
      <c r="N38" s="663">
        <v>702</v>
      </c>
      <c r="O38" s="676"/>
      <c r="P38" s="664">
        <v>234</v>
      </c>
    </row>
    <row r="39" spans="1:16" ht="14.4" customHeight="1" x14ac:dyDescent="0.3">
      <c r="A39" s="659" t="s">
        <v>5083</v>
      </c>
      <c r="B39" s="660" t="s">
        <v>5024</v>
      </c>
      <c r="C39" s="660" t="s">
        <v>5086</v>
      </c>
      <c r="D39" s="660" t="s">
        <v>5087</v>
      </c>
      <c r="E39" s="663"/>
      <c r="F39" s="663"/>
      <c r="G39" s="660"/>
      <c r="H39" s="660"/>
      <c r="I39" s="663">
        <v>22</v>
      </c>
      <c r="J39" s="663">
        <v>2552</v>
      </c>
      <c r="K39" s="660"/>
      <c r="L39" s="660">
        <v>116</v>
      </c>
      <c r="M39" s="663">
        <v>70</v>
      </c>
      <c r="N39" s="663">
        <v>8224</v>
      </c>
      <c r="O39" s="676"/>
      <c r="P39" s="664">
        <v>117.48571428571428</v>
      </c>
    </row>
    <row r="40" spans="1:16" ht="14.4" customHeight="1" x14ac:dyDescent="0.3">
      <c r="A40" s="659" t="s">
        <v>5083</v>
      </c>
      <c r="B40" s="660" t="s">
        <v>5024</v>
      </c>
      <c r="C40" s="660" t="s">
        <v>5088</v>
      </c>
      <c r="D40" s="660" t="s">
        <v>5089</v>
      </c>
      <c r="E40" s="663">
        <v>1</v>
      </c>
      <c r="F40" s="663">
        <v>326</v>
      </c>
      <c r="G40" s="660">
        <v>1</v>
      </c>
      <c r="H40" s="660">
        <v>326</v>
      </c>
      <c r="I40" s="663"/>
      <c r="J40" s="663"/>
      <c r="K40" s="660"/>
      <c r="L40" s="660"/>
      <c r="M40" s="663"/>
      <c r="N40" s="663"/>
      <c r="O40" s="676"/>
      <c r="P40" s="664"/>
    </row>
    <row r="41" spans="1:16" ht="14.4" customHeight="1" x14ac:dyDescent="0.3">
      <c r="A41" s="659" t="s">
        <v>5083</v>
      </c>
      <c r="B41" s="660" t="s">
        <v>5024</v>
      </c>
      <c r="C41" s="660" t="s">
        <v>5047</v>
      </c>
      <c r="D41" s="660" t="s">
        <v>5048</v>
      </c>
      <c r="E41" s="663">
        <v>84</v>
      </c>
      <c r="F41" s="663">
        <v>20916</v>
      </c>
      <c r="G41" s="660">
        <v>1</v>
      </c>
      <c r="H41" s="660">
        <v>249</v>
      </c>
      <c r="I41" s="663">
        <v>68</v>
      </c>
      <c r="J41" s="663">
        <v>17000</v>
      </c>
      <c r="K41" s="660">
        <v>0.81277490916045136</v>
      </c>
      <c r="L41" s="660">
        <v>250</v>
      </c>
      <c r="M41" s="663">
        <v>72</v>
      </c>
      <c r="N41" s="663">
        <v>18102</v>
      </c>
      <c r="O41" s="676">
        <v>0.86546184738955823</v>
      </c>
      <c r="P41" s="664">
        <v>251.41666666666666</v>
      </c>
    </row>
    <row r="42" spans="1:16" ht="14.4" customHeight="1" x14ac:dyDescent="0.3">
      <c r="A42" s="659" t="s">
        <v>5083</v>
      </c>
      <c r="B42" s="660" t="s">
        <v>5024</v>
      </c>
      <c r="C42" s="660" t="s">
        <v>5053</v>
      </c>
      <c r="D42" s="660" t="s">
        <v>5054</v>
      </c>
      <c r="E42" s="663">
        <v>1</v>
      </c>
      <c r="F42" s="663">
        <v>0</v>
      </c>
      <c r="G42" s="660"/>
      <c r="H42" s="660">
        <v>0</v>
      </c>
      <c r="I42" s="663"/>
      <c r="J42" s="663"/>
      <c r="K42" s="660"/>
      <c r="L42" s="660"/>
      <c r="M42" s="663"/>
      <c r="N42" s="663"/>
      <c r="O42" s="676"/>
      <c r="P42" s="664"/>
    </row>
    <row r="43" spans="1:16" ht="14.4" customHeight="1" thickBot="1" x14ac:dyDescent="0.35">
      <c r="A43" s="665" t="s">
        <v>5083</v>
      </c>
      <c r="B43" s="666" t="s">
        <v>5024</v>
      </c>
      <c r="C43" s="666" t="s">
        <v>5076</v>
      </c>
      <c r="D43" s="666" t="s">
        <v>5077</v>
      </c>
      <c r="E43" s="669">
        <v>86</v>
      </c>
      <c r="F43" s="669">
        <v>13932</v>
      </c>
      <c r="G43" s="666">
        <v>1</v>
      </c>
      <c r="H43" s="666">
        <v>162</v>
      </c>
      <c r="I43" s="669">
        <v>44</v>
      </c>
      <c r="J43" s="669">
        <v>7172</v>
      </c>
      <c r="K43" s="666">
        <v>0.51478610393339075</v>
      </c>
      <c r="L43" s="666">
        <v>163</v>
      </c>
      <c r="M43" s="669">
        <v>4</v>
      </c>
      <c r="N43" s="669">
        <v>652</v>
      </c>
      <c r="O43" s="677">
        <v>4.6798736721217343E-2</v>
      </c>
      <c r="P43" s="670">
        <v>163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68858290</v>
      </c>
      <c r="C3" s="352">
        <f t="shared" ref="C3:R3" si="0">SUBTOTAL(9,C6:C1048576)</f>
        <v>21</v>
      </c>
      <c r="D3" s="352">
        <f t="shared" si="0"/>
        <v>67859676</v>
      </c>
      <c r="E3" s="352">
        <f t="shared" si="0"/>
        <v>19.719744068485998</v>
      </c>
      <c r="F3" s="352">
        <f t="shared" si="0"/>
        <v>64564419</v>
      </c>
      <c r="G3" s="355">
        <f>IF(B3&lt;&gt;0,F3/B3,"")</f>
        <v>0.93764191646350792</v>
      </c>
      <c r="H3" s="351">
        <f t="shared" si="0"/>
        <v>36571096.440000072</v>
      </c>
      <c r="I3" s="352">
        <f t="shared" si="0"/>
        <v>3</v>
      </c>
      <c r="J3" s="352">
        <f t="shared" si="0"/>
        <v>34090314.120000042</v>
      </c>
      <c r="K3" s="352">
        <f t="shared" si="0"/>
        <v>0.9349585057801868</v>
      </c>
      <c r="L3" s="352">
        <f t="shared" si="0"/>
        <v>39584356.970000021</v>
      </c>
      <c r="M3" s="353">
        <f>IF(H3&lt;&gt;0,L3/H3,"")</f>
        <v>1.082394590901687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5091</v>
      </c>
      <c r="B6" s="786">
        <v>2856</v>
      </c>
      <c r="C6" s="733">
        <v>1</v>
      </c>
      <c r="D6" s="786">
        <v>2088</v>
      </c>
      <c r="E6" s="733">
        <v>0.73109243697478987</v>
      </c>
      <c r="F6" s="786">
        <v>1520</v>
      </c>
      <c r="G6" s="738">
        <v>0.53221288515406162</v>
      </c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5092</v>
      </c>
      <c r="B7" s="787">
        <v>3762</v>
      </c>
      <c r="C7" s="660">
        <v>1</v>
      </c>
      <c r="D7" s="787">
        <v>1856</v>
      </c>
      <c r="E7" s="660">
        <v>0.49335459861775649</v>
      </c>
      <c r="F7" s="787">
        <v>1990</v>
      </c>
      <c r="G7" s="676">
        <v>0.52897395002658165</v>
      </c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x14ac:dyDescent="0.3">
      <c r="A8" s="686" t="s">
        <v>5093</v>
      </c>
      <c r="B8" s="787">
        <v>11970</v>
      </c>
      <c r="C8" s="660">
        <v>1</v>
      </c>
      <c r="D8" s="787">
        <v>7717</v>
      </c>
      <c r="E8" s="660">
        <v>0.64469507101086043</v>
      </c>
      <c r="F8" s="787">
        <v>9118</v>
      </c>
      <c r="G8" s="676">
        <v>0.76173767752715116</v>
      </c>
      <c r="H8" s="787"/>
      <c r="I8" s="660"/>
      <c r="J8" s="787"/>
      <c r="K8" s="660"/>
      <c r="L8" s="787"/>
      <c r="M8" s="676"/>
      <c r="N8" s="787"/>
      <c r="O8" s="660"/>
      <c r="P8" s="787"/>
      <c r="Q8" s="660"/>
      <c r="R8" s="787"/>
      <c r="S8" s="699"/>
    </row>
    <row r="9" spans="1:19" ht="14.4" customHeight="1" x14ac:dyDescent="0.3">
      <c r="A9" s="686" t="s">
        <v>5094</v>
      </c>
      <c r="B9" s="787">
        <v>684</v>
      </c>
      <c r="C9" s="660">
        <v>1</v>
      </c>
      <c r="D9" s="787">
        <v>580</v>
      </c>
      <c r="E9" s="660">
        <v>0.84795321637426901</v>
      </c>
      <c r="F9" s="787">
        <v>1872</v>
      </c>
      <c r="G9" s="676">
        <v>2.736842105263158</v>
      </c>
      <c r="H9" s="787"/>
      <c r="I9" s="660"/>
      <c r="J9" s="787"/>
      <c r="K9" s="660"/>
      <c r="L9" s="787"/>
      <c r="M9" s="676"/>
      <c r="N9" s="787"/>
      <c r="O9" s="660"/>
      <c r="P9" s="787"/>
      <c r="Q9" s="660"/>
      <c r="R9" s="787"/>
      <c r="S9" s="699"/>
    </row>
    <row r="10" spans="1:19" ht="14.4" customHeight="1" x14ac:dyDescent="0.3">
      <c r="A10" s="686" t="s">
        <v>5095</v>
      </c>
      <c r="B10" s="787"/>
      <c r="C10" s="660"/>
      <c r="D10" s="787">
        <v>464</v>
      </c>
      <c r="E10" s="660"/>
      <c r="F10" s="787">
        <v>234</v>
      </c>
      <c r="G10" s="676"/>
      <c r="H10" s="787"/>
      <c r="I10" s="660"/>
      <c r="J10" s="787"/>
      <c r="K10" s="660"/>
      <c r="L10" s="787"/>
      <c r="M10" s="676"/>
      <c r="N10" s="787"/>
      <c r="O10" s="660"/>
      <c r="P10" s="787"/>
      <c r="Q10" s="660"/>
      <c r="R10" s="787"/>
      <c r="S10" s="699"/>
    </row>
    <row r="11" spans="1:19" ht="14.4" customHeight="1" x14ac:dyDescent="0.3">
      <c r="A11" s="686" t="s">
        <v>3099</v>
      </c>
      <c r="B11" s="787">
        <v>68652145</v>
      </c>
      <c r="C11" s="660">
        <v>1</v>
      </c>
      <c r="D11" s="787">
        <v>67712717</v>
      </c>
      <c r="E11" s="660">
        <v>0.98631611583294299</v>
      </c>
      <c r="F11" s="787">
        <v>64393208</v>
      </c>
      <c r="G11" s="676">
        <v>0.93796352612143441</v>
      </c>
      <c r="H11" s="787">
        <v>36461847.140000068</v>
      </c>
      <c r="I11" s="660">
        <v>1</v>
      </c>
      <c r="J11" s="787">
        <v>34090314.120000042</v>
      </c>
      <c r="K11" s="660">
        <v>0.9349585057801868</v>
      </c>
      <c r="L11" s="787">
        <v>37991468.130000018</v>
      </c>
      <c r="M11" s="676">
        <v>1.0419512753735918</v>
      </c>
      <c r="N11" s="787"/>
      <c r="O11" s="660"/>
      <c r="P11" s="787"/>
      <c r="Q11" s="660"/>
      <c r="R11" s="787"/>
      <c r="S11" s="699"/>
    </row>
    <row r="12" spans="1:19" ht="14.4" customHeight="1" x14ac:dyDescent="0.3">
      <c r="A12" s="686" t="s">
        <v>5096</v>
      </c>
      <c r="B12" s="787">
        <v>44133</v>
      </c>
      <c r="C12" s="660">
        <v>1</v>
      </c>
      <c r="D12" s="787">
        <v>14495</v>
      </c>
      <c r="E12" s="660">
        <v>0.32843903654861439</v>
      </c>
      <c r="F12" s="787">
        <v>16836</v>
      </c>
      <c r="G12" s="676">
        <v>0.38148324383114673</v>
      </c>
      <c r="H12" s="787">
        <v>92332.85</v>
      </c>
      <c r="I12" s="660">
        <v>1</v>
      </c>
      <c r="J12" s="787"/>
      <c r="K12" s="660"/>
      <c r="L12" s="787"/>
      <c r="M12" s="676"/>
      <c r="N12" s="787"/>
      <c r="O12" s="660"/>
      <c r="P12" s="787"/>
      <c r="Q12" s="660"/>
      <c r="R12" s="787"/>
      <c r="S12" s="699"/>
    </row>
    <row r="13" spans="1:19" ht="14.4" customHeight="1" x14ac:dyDescent="0.3">
      <c r="A13" s="686" t="s">
        <v>5097</v>
      </c>
      <c r="B13" s="787">
        <v>342</v>
      </c>
      <c r="C13" s="660">
        <v>1</v>
      </c>
      <c r="D13" s="787">
        <v>348</v>
      </c>
      <c r="E13" s="660">
        <v>1.0175438596491229</v>
      </c>
      <c r="F13" s="787">
        <v>586</v>
      </c>
      <c r="G13" s="676">
        <v>1.7134502923976609</v>
      </c>
      <c r="H13" s="787"/>
      <c r="I13" s="660"/>
      <c r="J13" s="787"/>
      <c r="K13" s="660"/>
      <c r="L13" s="787"/>
      <c r="M13" s="676"/>
      <c r="N13" s="787"/>
      <c r="O13" s="660"/>
      <c r="P13" s="787"/>
      <c r="Q13" s="660"/>
      <c r="R13" s="787"/>
      <c r="S13" s="699"/>
    </row>
    <row r="14" spans="1:19" ht="14.4" customHeight="1" x14ac:dyDescent="0.3">
      <c r="A14" s="686" t="s">
        <v>5098</v>
      </c>
      <c r="B14" s="787">
        <v>1539</v>
      </c>
      <c r="C14" s="660">
        <v>1</v>
      </c>
      <c r="D14" s="787">
        <v>2320</v>
      </c>
      <c r="E14" s="660">
        <v>1.507472384665367</v>
      </c>
      <c r="F14" s="787">
        <v>3500</v>
      </c>
      <c r="G14" s="676">
        <v>2.2742040285899936</v>
      </c>
      <c r="H14" s="787"/>
      <c r="I14" s="660"/>
      <c r="J14" s="787"/>
      <c r="K14" s="660"/>
      <c r="L14" s="787"/>
      <c r="M14" s="676"/>
      <c r="N14" s="787"/>
      <c r="O14" s="660"/>
      <c r="P14" s="787"/>
      <c r="Q14" s="660"/>
      <c r="R14" s="787"/>
      <c r="S14" s="699"/>
    </row>
    <row r="15" spans="1:19" ht="14.4" customHeight="1" x14ac:dyDescent="0.3">
      <c r="A15" s="686" t="s">
        <v>5099</v>
      </c>
      <c r="B15" s="787">
        <v>53824</v>
      </c>
      <c r="C15" s="660">
        <v>1</v>
      </c>
      <c r="D15" s="787">
        <v>30443</v>
      </c>
      <c r="E15" s="660">
        <v>0.56560270511296074</v>
      </c>
      <c r="F15" s="787">
        <v>20096</v>
      </c>
      <c r="G15" s="676">
        <v>0.37336504161712247</v>
      </c>
      <c r="H15" s="787">
        <v>16916.45</v>
      </c>
      <c r="I15" s="660">
        <v>1</v>
      </c>
      <c r="J15" s="787"/>
      <c r="K15" s="660"/>
      <c r="L15" s="787"/>
      <c r="M15" s="676"/>
      <c r="N15" s="787"/>
      <c r="O15" s="660"/>
      <c r="P15" s="787"/>
      <c r="Q15" s="660"/>
      <c r="R15" s="787"/>
      <c r="S15" s="699"/>
    </row>
    <row r="16" spans="1:19" ht="14.4" customHeight="1" x14ac:dyDescent="0.3">
      <c r="A16" s="686" t="s">
        <v>5100</v>
      </c>
      <c r="B16" s="787">
        <v>684</v>
      </c>
      <c r="C16" s="660">
        <v>1</v>
      </c>
      <c r="D16" s="787">
        <v>116</v>
      </c>
      <c r="E16" s="660">
        <v>0.16959064327485379</v>
      </c>
      <c r="F16" s="787"/>
      <c r="G16" s="676"/>
      <c r="H16" s="787"/>
      <c r="I16" s="660"/>
      <c r="J16" s="787"/>
      <c r="K16" s="660"/>
      <c r="L16" s="787"/>
      <c r="M16" s="676"/>
      <c r="N16" s="787"/>
      <c r="O16" s="660"/>
      <c r="P16" s="787"/>
      <c r="Q16" s="660"/>
      <c r="R16" s="787"/>
      <c r="S16" s="699"/>
    </row>
    <row r="17" spans="1:19" ht="14.4" customHeight="1" x14ac:dyDescent="0.3">
      <c r="A17" s="686" t="s">
        <v>5101</v>
      </c>
      <c r="B17" s="787">
        <v>342</v>
      </c>
      <c r="C17" s="660">
        <v>1</v>
      </c>
      <c r="D17" s="787"/>
      <c r="E17" s="660"/>
      <c r="F17" s="787">
        <v>470</v>
      </c>
      <c r="G17" s="676">
        <v>1.3742690058479532</v>
      </c>
      <c r="H17" s="787"/>
      <c r="I17" s="660"/>
      <c r="J17" s="787"/>
      <c r="K17" s="660"/>
      <c r="L17" s="787"/>
      <c r="M17" s="676"/>
      <c r="N17" s="787"/>
      <c r="O17" s="660"/>
      <c r="P17" s="787"/>
      <c r="Q17" s="660"/>
      <c r="R17" s="787"/>
      <c r="S17" s="699"/>
    </row>
    <row r="18" spans="1:19" ht="14.4" customHeight="1" x14ac:dyDescent="0.3">
      <c r="A18" s="686" t="s">
        <v>5102</v>
      </c>
      <c r="B18" s="787"/>
      <c r="C18" s="660"/>
      <c r="D18" s="787">
        <v>348</v>
      </c>
      <c r="E18" s="660"/>
      <c r="F18" s="787">
        <v>584</v>
      </c>
      <c r="G18" s="676"/>
      <c r="H18" s="787"/>
      <c r="I18" s="660"/>
      <c r="J18" s="787"/>
      <c r="K18" s="660"/>
      <c r="L18" s="787"/>
      <c r="M18" s="676"/>
      <c r="N18" s="787"/>
      <c r="O18" s="660"/>
      <c r="P18" s="787"/>
      <c r="Q18" s="660"/>
      <c r="R18" s="787"/>
      <c r="S18" s="699"/>
    </row>
    <row r="19" spans="1:19" ht="14.4" customHeight="1" x14ac:dyDescent="0.3">
      <c r="A19" s="686" t="s">
        <v>5103</v>
      </c>
      <c r="B19" s="787"/>
      <c r="C19" s="660"/>
      <c r="D19" s="787">
        <v>348</v>
      </c>
      <c r="E19" s="660"/>
      <c r="F19" s="787">
        <v>236</v>
      </c>
      <c r="G19" s="676"/>
      <c r="H19" s="787"/>
      <c r="I19" s="660"/>
      <c r="J19" s="787"/>
      <c r="K19" s="660"/>
      <c r="L19" s="787"/>
      <c r="M19" s="676"/>
      <c r="N19" s="787"/>
      <c r="O19" s="660"/>
      <c r="P19" s="787"/>
      <c r="Q19" s="660"/>
      <c r="R19" s="787"/>
      <c r="S19" s="699"/>
    </row>
    <row r="20" spans="1:19" ht="14.4" customHeight="1" x14ac:dyDescent="0.3">
      <c r="A20" s="686" t="s">
        <v>5104</v>
      </c>
      <c r="B20" s="787">
        <v>2565</v>
      </c>
      <c r="C20" s="660">
        <v>1</v>
      </c>
      <c r="D20" s="787">
        <v>3944</v>
      </c>
      <c r="E20" s="660">
        <v>1.5376218323586746</v>
      </c>
      <c r="F20" s="787">
        <v>4564</v>
      </c>
      <c r="G20" s="676">
        <v>1.779337231968811</v>
      </c>
      <c r="H20" s="787"/>
      <c r="I20" s="660"/>
      <c r="J20" s="787"/>
      <c r="K20" s="660"/>
      <c r="L20" s="787"/>
      <c r="M20" s="676"/>
      <c r="N20" s="787"/>
      <c r="O20" s="660"/>
      <c r="P20" s="787"/>
      <c r="Q20" s="660"/>
      <c r="R20" s="787"/>
      <c r="S20" s="699"/>
    </row>
    <row r="21" spans="1:19" ht="14.4" customHeight="1" x14ac:dyDescent="0.3">
      <c r="A21" s="686" t="s">
        <v>5105</v>
      </c>
      <c r="B21" s="787">
        <v>45833</v>
      </c>
      <c r="C21" s="660">
        <v>1</v>
      </c>
      <c r="D21" s="787">
        <v>49416</v>
      </c>
      <c r="E21" s="660">
        <v>1.0781751140008291</v>
      </c>
      <c r="F21" s="787">
        <v>66777</v>
      </c>
      <c r="G21" s="676">
        <v>1.4569633233696244</v>
      </c>
      <c r="H21" s="787"/>
      <c r="I21" s="660"/>
      <c r="J21" s="787"/>
      <c r="K21" s="660"/>
      <c r="L21" s="787">
        <v>1592888.84</v>
      </c>
      <c r="M21" s="676"/>
      <c r="N21" s="787"/>
      <c r="O21" s="660"/>
      <c r="P21" s="787"/>
      <c r="Q21" s="660"/>
      <c r="R21" s="787"/>
      <c r="S21" s="699"/>
    </row>
    <row r="22" spans="1:19" ht="14.4" customHeight="1" x14ac:dyDescent="0.3">
      <c r="A22" s="686" t="s">
        <v>5106</v>
      </c>
      <c r="B22" s="787">
        <v>1539</v>
      </c>
      <c r="C22" s="660">
        <v>1</v>
      </c>
      <c r="D22" s="787">
        <v>580</v>
      </c>
      <c r="E22" s="660">
        <v>0.37686809616634176</v>
      </c>
      <c r="F22" s="787">
        <v>1122</v>
      </c>
      <c r="G22" s="676">
        <v>0.72904483430799216</v>
      </c>
      <c r="H22" s="787"/>
      <c r="I22" s="660"/>
      <c r="J22" s="787"/>
      <c r="K22" s="660"/>
      <c r="L22" s="787"/>
      <c r="M22" s="676"/>
      <c r="N22" s="787"/>
      <c r="O22" s="660"/>
      <c r="P22" s="787"/>
      <c r="Q22" s="660"/>
      <c r="R22" s="787"/>
      <c r="S22" s="699"/>
    </row>
    <row r="23" spans="1:19" ht="14.4" customHeight="1" x14ac:dyDescent="0.3">
      <c r="A23" s="686" t="s">
        <v>5107</v>
      </c>
      <c r="B23" s="787"/>
      <c r="C23" s="660"/>
      <c r="D23" s="787"/>
      <c r="E23" s="660"/>
      <c r="F23" s="787">
        <v>352</v>
      </c>
      <c r="G23" s="676"/>
      <c r="H23" s="787"/>
      <c r="I23" s="660"/>
      <c r="J23" s="787"/>
      <c r="K23" s="660"/>
      <c r="L23" s="787"/>
      <c r="M23" s="676"/>
      <c r="N23" s="787"/>
      <c r="O23" s="660"/>
      <c r="P23" s="787"/>
      <c r="Q23" s="660"/>
      <c r="R23" s="787"/>
      <c r="S23" s="699"/>
    </row>
    <row r="24" spans="1:19" ht="14.4" customHeight="1" x14ac:dyDescent="0.3">
      <c r="A24" s="686" t="s">
        <v>5108</v>
      </c>
      <c r="B24" s="787">
        <v>4446</v>
      </c>
      <c r="C24" s="660">
        <v>1</v>
      </c>
      <c r="D24" s="787">
        <v>3132</v>
      </c>
      <c r="E24" s="660">
        <v>0.70445344129554655</v>
      </c>
      <c r="F24" s="787">
        <v>3980</v>
      </c>
      <c r="G24" s="676">
        <v>0.89518668466036888</v>
      </c>
      <c r="H24" s="787"/>
      <c r="I24" s="660"/>
      <c r="J24" s="787"/>
      <c r="K24" s="660"/>
      <c r="L24" s="787"/>
      <c r="M24" s="676"/>
      <c r="N24" s="787"/>
      <c r="O24" s="660"/>
      <c r="P24" s="787"/>
      <c r="Q24" s="660"/>
      <c r="R24" s="787"/>
      <c r="S24" s="699"/>
    </row>
    <row r="25" spans="1:19" ht="14.4" customHeight="1" x14ac:dyDescent="0.3">
      <c r="A25" s="686" t="s">
        <v>5109</v>
      </c>
      <c r="B25" s="787"/>
      <c r="C25" s="660"/>
      <c r="D25" s="787">
        <v>232</v>
      </c>
      <c r="E25" s="660"/>
      <c r="F25" s="787"/>
      <c r="G25" s="676"/>
      <c r="H25" s="787"/>
      <c r="I25" s="660"/>
      <c r="J25" s="787"/>
      <c r="K25" s="660"/>
      <c r="L25" s="787"/>
      <c r="M25" s="676"/>
      <c r="N25" s="787"/>
      <c r="O25" s="660"/>
      <c r="P25" s="787"/>
      <c r="Q25" s="660"/>
      <c r="R25" s="787"/>
      <c r="S25" s="699"/>
    </row>
    <row r="26" spans="1:19" ht="14.4" customHeight="1" x14ac:dyDescent="0.3">
      <c r="A26" s="686" t="s">
        <v>5110</v>
      </c>
      <c r="B26" s="787">
        <v>171</v>
      </c>
      <c r="C26" s="660">
        <v>1</v>
      </c>
      <c r="D26" s="787">
        <v>348</v>
      </c>
      <c r="E26" s="660">
        <v>2.0350877192982457</v>
      </c>
      <c r="F26" s="787">
        <v>1404</v>
      </c>
      <c r="G26" s="676">
        <v>8.2105263157894743</v>
      </c>
      <c r="H26" s="787"/>
      <c r="I26" s="660"/>
      <c r="J26" s="787"/>
      <c r="K26" s="660"/>
      <c r="L26" s="787"/>
      <c r="M26" s="676"/>
      <c r="N26" s="787"/>
      <c r="O26" s="660"/>
      <c r="P26" s="787"/>
      <c r="Q26" s="660"/>
      <c r="R26" s="787"/>
      <c r="S26" s="699"/>
    </row>
    <row r="27" spans="1:19" ht="14.4" customHeight="1" x14ac:dyDescent="0.3">
      <c r="A27" s="686" t="s">
        <v>5111</v>
      </c>
      <c r="B27" s="787">
        <v>3762</v>
      </c>
      <c r="C27" s="660">
        <v>1</v>
      </c>
      <c r="D27" s="787">
        <v>1972</v>
      </c>
      <c r="E27" s="660">
        <v>0.52418926103136632</v>
      </c>
      <c r="F27" s="787">
        <v>6202</v>
      </c>
      <c r="G27" s="676">
        <v>1.6485911749069644</v>
      </c>
      <c r="H27" s="787"/>
      <c r="I27" s="660"/>
      <c r="J27" s="787"/>
      <c r="K27" s="660"/>
      <c r="L27" s="787"/>
      <c r="M27" s="676"/>
      <c r="N27" s="787"/>
      <c r="O27" s="660"/>
      <c r="P27" s="787"/>
      <c r="Q27" s="660"/>
      <c r="R27" s="787"/>
      <c r="S27" s="699"/>
    </row>
    <row r="28" spans="1:19" ht="14.4" customHeight="1" x14ac:dyDescent="0.3">
      <c r="A28" s="686" t="s">
        <v>5112</v>
      </c>
      <c r="B28" s="787">
        <v>1368</v>
      </c>
      <c r="C28" s="660">
        <v>1</v>
      </c>
      <c r="D28" s="787">
        <v>3138</v>
      </c>
      <c r="E28" s="660">
        <v>2.2938596491228069</v>
      </c>
      <c r="F28" s="787">
        <v>3297</v>
      </c>
      <c r="G28" s="676">
        <v>2.4100877192982457</v>
      </c>
      <c r="H28" s="787"/>
      <c r="I28" s="660"/>
      <c r="J28" s="787"/>
      <c r="K28" s="660"/>
      <c r="L28" s="787"/>
      <c r="M28" s="676"/>
      <c r="N28" s="787"/>
      <c r="O28" s="660"/>
      <c r="P28" s="787"/>
      <c r="Q28" s="660"/>
      <c r="R28" s="787"/>
      <c r="S28" s="699"/>
    </row>
    <row r="29" spans="1:19" ht="14.4" customHeight="1" x14ac:dyDescent="0.3">
      <c r="A29" s="686" t="s">
        <v>5113</v>
      </c>
      <c r="B29" s="787">
        <v>21195</v>
      </c>
      <c r="C29" s="660">
        <v>1</v>
      </c>
      <c r="D29" s="787">
        <v>14606</v>
      </c>
      <c r="E29" s="660">
        <v>0.68912479358339229</v>
      </c>
      <c r="F29" s="787">
        <v>17666</v>
      </c>
      <c r="G29" s="676">
        <v>0.83349846661948568</v>
      </c>
      <c r="H29" s="787"/>
      <c r="I29" s="660"/>
      <c r="J29" s="787"/>
      <c r="K29" s="660"/>
      <c r="L29" s="787"/>
      <c r="M29" s="676"/>
      <c r="N29" s="787"/>
      <c r="O29" s="660"/>
      <c r="P29" s="787"/>
      <c r="Q29" s="660"/>
      <c r="R29" s="787"/>
      <c r="S29" s="699"/>
    </row>
    <row r="30" spans="1:19" ht="14.4" customHeight="1" x14ac:dyDescent="0.3">
      <c r="A30" s="686" t="s">
        <v>5114</v>
      </c>
      <c r="B30" s="787">
        <v>1710</v>
      </c>
      <c r="C30" s="660">
        <v>1</v>
      </c>
      <c r="D30" s="787">
        <v>3596</v>
      </c>
      <c r="E30" s="660">
        <v>2.1029239766081873</v>
      </c>
      <c r="F30" s="787">
        <v>3195</v>
      </c>
      <c r="G30" s="676">
        <v>1.868421052631579</v>
      </c>
      <c r="H30" s="787"/>
      <c r="I30" s="660"/>
      <c r="J30" s="787"/>
      <c r="K30" s="660"/>
      <c r="L30" s="787"/>
      <c r="M30" s="676"/>
      <c r="N30" s="787"/>
      <c r="O30" s="660"/>
      <c r="P30" s="787"/>
      <c r="Q30" s="660"/>
      <c r="R30" s="787"/>
      <c r="S30" s="699"/>
    </row>
    <row r="31" spans="1:19" ht="14.4" customHeight="1" x14ac:dyDescent="0.3">
      <c r="A31" s="686" t="s">
        <v>5115</v>
      </c>
      <c r="B31" s="787"/>
      <c r="C31" s="660"/>
      <c r="D31" s="787">
        <v>1160</v>
      </c>
      <c r="E31" s="660"/>
      <c r="F31" s="787">
        <v>1284</v>
      </c>
      <c r="G31" s="676"/>
      <c r="H31" s="787"/>
      <c r="I31" s="660"/>
      <c r="J31" s="787"/>
      <c r="K31" s="660"/>
      <c r="L31" s="787"/>
      <c r="M31" s="676"/>
      <c r="N31" s="787"/>
      <c r="O31" s="660"/>
      <c r="P31" s="787"/>
      <c r="Q31" s="660"/>
      <c r="R31" s="787"/>
      <c r="S31" s="699"/>
    </row>
    <row r="32" spans="1:19" ht="14.4" customHeight="1" thickBot="1" x14ac:dyDescent="0.35">
      <c r="A32" s="789" t="s">
        <v>5116</v>
      </c>
      <c r="B32" s="788">
        <v>3420</v>
      </c>
      <c r="C32" s="666">
        <v>1</v>
      </c>
      <c r="D32" s="788">
        <v>3712</v>
      </c>
      <c r="E32" s="666">
        <v>1.0853801169590642</v>
      </c>
      <c r="F32" s="788">
        <v>4326</v>
      </c>
      <c r="G32" s="677">
        <v>1.2649122807017543</v>
      </c>
      <c r="H32" s="788"/>
      <c r="I32" s="666"/>
      <c r="J32" s="788"/>
      <c r="K32" s="666"/>
      <c r="L32" s="788"/>
      <c r="M32" s="677"/>
      <c r="N32" s="788"/>
      <c r="O32" s="666"/>
      <c r="P32" s="788"/>
      <c r="Q32" s="666"/>
      <c r="R32" s="788"/>
      <c r="S32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5987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47336.710000000006</v>
      </c>
      <c r="G3" s="212">
        <f t="shared" si="0"/>
        <v>105429386.43999994</v>
      </c>
      <c r="H3" s="212"/>
      <c r="I3" s="212"/>
      <c r="J3" s="212">
        <f t="shared" si="0"/>
        <v>48246.090000000004</v>
      </c>
      <c r="K3" s="212">
        <f t="shared" si="0"/>
        <v>101949990.12</v>
      </c>
      <c r="L3" s="212"/>
      <c r="M3" s="212"/>
      <c r="N3" s="212">
        <f t="shared" si="0"/>
        <v>40778.749999999993</v>
      </c>
      <c r="O3" s="212">
        <f t="shared" si="0"/>
        <v>104148775.96999998</v>
      </c>
      <c r="P3" s="79">
        <f>IF(G3=0,0,O3/G3)</f>
        <v>0.98785338212388485</v>
      </c>
      <c r="Q3" s="213">
        <f>IF(N3=0,0,O3/N3)</f>
        <v>2553.9962840940443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805"/>
      <c r="E5" s="799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4"/>
    </row>
    <row r="6" spans="1:17" ht="14.4" customHeight="1" x14ac:dyDescent="0.3">
      <c r="A6" s="732" t="s">
        <v>5117</v>
      </c>
      <c r="B6" s="733" t="s">
        <v>5020</v>
      </c>
      <c r="C6" s="733" t="s">
        <v>5024</v>
      </c>
      <c r="D6" s="733" t="s">
        <v>5037</v>
      </c>
      <c r="E6" s="733" t="s">
        <v>5038</v>
      </c>
      <c r="F6" s="229">
        <v>1</v>
      </c>
      <c r="G6" s="229">
        <v>120</v>
      </c>
      <c r="H6" s="229">
        <v>1</v>
      </c>
      <c r="I6" s="229">
        <v>120</v>
      </c>
      <c r="J6" s="229"/>
      <c r="K6" s="229"/>
      <c r="L6" s="229"/>
      <c r="M6" s="229"/>
      <c r="N6" s="229"/>
      <c r="O6" s="229"/>
      <c r="P6" s="738"/>
      <c r="Q6" s="746"/>
    </row>
    <row r="7" spans="1:17" ht="14.4" customHeight="1" x14ac:dyDescent="0.3">
      <c r="A7" s="659" t="s">
        <v>5117</v>
      </c>
      <c r="B7" s="660" t="s">
        <v>5020</v>
      </c>
      <c r="C7" s="660" t="s">
        <v>5024</v>
      </c>
      <c r="D7" s="660" t="s">
        <v>5039</v>
      </c>
      <c r="E7" s="660" t="s">
        <v>5040</v>
      </c>
      <c r="F7" s="663">
        <v>10</v>
      </c>
      <c r="G7" s="663">
        <v>1710</v>
      </c>
      <c r="H7" s="663">
        <v>1</v>
      </c>
      <c r="I7" s="663">
        <v>171</v>
      </c>
      <c r="J7" s="663">
        <v>12</v>
      </c>
      <c r="K7" s="663">
        <v>1392</v>
      </c>
      <c r="L7" s="663">
        <v>0.81403508771929822</v>
      </c>
      <c r="M7" s="663">
        <v>116</v>
      </c>
      <c r="N7" s="663">
        <v>1</v>
      </c>
      <c r="O7" s="663">
        <v>118</v>
      </c>
      <c r="P7" s="676">
        <v>6.9005847953216376E-2</v>
      </c>
      <c r="Q7" s="664">
        <v>118</v>
      </c>
    </row>
    <row r="8" spans="1:17" ht="14.4" customHeight="1" x14ac:dyDescent="0.3">
      <c r="A8" s="659" t="s">
        <v>5117</v>
      </c>
      <c r="B8" s="660" t="s">
        <v>5020</v>
      </c>
      <c r="C8" s="660" t="s">
        <v>5024</v>
      </c>
      <c r="D8" s="660" t="s">
        <v>5053</v>
      </c>
      <c r="E8" s="660" t="s">
        <v>5054</v>
      </c>
      <c r="F8" s="663">
        <v>2</v>
      </c>
      <c r="G8" s="663">
        <v>0</v>
      </c>
      <c r="H8" s="663"/>
      <c r="I8" s="663">
        <v>0</v>
      </c>
      <c r="J8" s="663"/>
      <c r="K8" s="663"/>
      <c r="L8" s="663"/>
      <c r="M8" s="663"/>
      <c r="N8" s="663"/>
      <c r="O8" s="663"/>
      <c r="P8" s="676"/>
      <c r="Q8" s="664"/>
    </row>
    <row r="9" spans="1:17" ht="14.4" customHeight="1" x14ac:dyDescent="0.3">
      <c r="A9" s="659" t="s">
        <v>5117</v>
      </c>
      <c r="B9" s="660" t="s">
        <v>5020</v>
      </c>
      <c r="C9" s="660" t="s">
        <v>5024</v>
      </c>
      <c r="D9" s="660" t="s">
        <v>5055</v>
      </c>
      <c r="E9" s="660" t="s">
        <v>5056</v>
      </c>
      <c r="F9" s="663">
        <v>3</v>
      </c>
      <c r="G9" s="663">
        <v>1026</v>
      </c>
      <c r="H9" s="663">
        <v>1</v>
      </c>
      <c r="I9" s="663">
        <v>342</v>
      </c>
      <c r="J9" s="663">
        <v>3</v>
      </c>
      <c r="K9" s="663">
        <v>696</v>
      </c>
      <c r="L9" s="663">
        <v>0.67836257309941517</v>
      </c>
      <c r="M9" s="663">
        <v>232</v>
      </c>
      <c r="N9" s="663">
        <v>6</v>
      </c>
      <c r="O9" s="663">
        <v>1402</v>
      </c>
      <c r="P9" s="676">
        <v>1.3664717348927875</v>
      </c>
      <c r="Q9" s="664">
        <v>233.66666666666666</v>
      </c>
    </row>
    <row r="10" spans="1:17" ht="14.4" customHeight="1" x14ac:dyDescent="0.3">
      <c r="A10" s="659" t="s">
        <v>5118</v>
      </c>
      <c r="B10" s="660" t="s">
        <v>5020</v>
      </c>
      <c r="C10" s="660" t="s">
        <v>5024</v>
      </c>
      <c r="D10" s="660" t="s">
        <v>5039</v>
      </c>
      <c r="E10" s="660" t="s">
        <v>5040</v>
      </c>
      <c r="F10" s="663">
        <v>12</v>
      </c>
      <c r="G10" s="663">
        <v>2052</v>
      </c>
      <c r="H10" s="663">
        <v>1</v>
      </c>
      <c r="I10" s="663">
        <v>171</v>
      </c>
      <c r="J10" s="663">
        <v>4</v>
      </c>
      <c r="K10" s="663">
        <v>464</v>
      </c>
      <c r="L10" s="663">
        <v>0.22612085769980506</v>
      </c>
      <c r="M10" s="663">
        <v>116</v>
      </c>
      <c r="N10" s="663">
        <v>7</v>
      </c>
      <c r="O10" s="663">
        <v>822</v>
      </c>
      <c r="P10" s="676">
        <v>0.40058479532163743</v>
      </c>
      <c r="Q10" s="664">
        <v>117.42857142857143</v>
      </c>
    </row>
    <row r="11" spans="1:17" ht="14.4" customHeight="1" x14ac:dyDescent="0.3">
      <c r="A11" s="659" t="s">
        <v>5118</v>
      </c>
      <c r="B11" s="660" t="s">
        <v>5020</v>
      </c>
      <c r="C11" s="660" t="s">
        <v>5024</v>
      </c>
      <c r="D11" s="660" t="s">
        <v>5053</v>
      </c>
      <c r="E11" s="660" t="s">
        <v>5054</v>
      </c>
      <c r="F11" s="663">
        <v>1</v>
      </c>
      <c r="G11" s="663">
        <v>0</v>
      </c>
      <c r="H11" s="663"/>
      <c r="I11" s="663">
        <v>0</v>
      </c>
      <c r="J11" s="663"/>
      <c r="K11" s="663"/>
      <c r="L11" s="663"/>
      <c r="M11" s="663"/>
      <c r="N11" s="663"/>
      <c r="O11" s="663"/>
      <c r="P11" s="676"/>
      <c r="Q11" s="664"/>
    </row>
    <row r="12" spans="1:17" ht="14.4" customHeight="1" x14ac:dyDescent="0.3">
      <c r="A12" s="659" t="s">
        <v>5118</v>
      </c>
      <c r="B12" s="660" t="s">
        <v>5020</v>
      </c>
      <c r="C12" s="660" t="s">
        <v>5024</v>
      </c>
      <c r="D12" s="660" t="s">
        <v>5055</v>
      </c>
      <c r="E12" s="660" t="s">
        <v>5056</v>
      </c>
      <c r="F12" s="663">
        <v>5</v>
      </c>
      <c r="G12" s="663">
        <v>1710</v>
      </c>
      <c r="H12" s="663">
        <v>1</v>
      </c>
      <c r="I12" s="663">
        <v>342</v>
      </c>
      <c r="J12" s="663">
        <v>6</v>
      </c>
      <c r="K12" s="663">
        <v>1392</v>
      </c>
      <c r="L12" s="663">
        <v>0.81403508771929822</v>
      </c>
      <c r="M12" s="663">
        <v>232</v>
      </c>
      <c r="N12" s="663">
        <v>5</v>
      </c>
      <c r="O12" s="663">
        <v>1168</v>
      </c>
      <c r="P12" s="676">
        <v>0.68304093567251467</v>
      </c>
      <c r="Q12" s="664">
        <v>233.6</v>
      </c>
    </row>
    <row r="13" spans="1:17" ht="14.4" customHeight="1" x14ac:dyDescent="0.3">
      <c r="A13" s="659" t="s">
        <v>5118</v>
      </c>
      <c r="B13" s="660" t="s">
        <v>5020</v>
      </c>
      <c r="C13" s="660" t="s">
        <v>5024</v>
      </c>
      <c r="D13" s="660" t="s">
        <v>5057</v>
      </c>
      <c r="E13" s="660" t="s">
        <v>5058</v>
      </c>
      <c r="F13" s="663"/>
      <c r="G13" s="663"/>
      <c r="H13" s="663"/>
      <c r="I13" s="663"/>
      <c r="J13" s="663">
        <v>0</v>
      </c>
      <c r="K13" s="663">
        <v>0</v>
      </c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5119</v>
      </c>
      <c r="B14" s="660" t="s">
        <v>5020</v>
      </c>
      <c r="C14" s="660" t="s">
        <v>5024</v>
      </c>
      <c r="D14" s="660" t="s">
        <v>5039</v>
      </c>
      <c r="E14" s="660" t="s">
        <v>5040</v>
      </c>
      <c r="F14" s="663">
        <v>46</v>
      </c>
      <c r="G14" s="663">
        <v>7866</v>
      </c>
      <c r="H14" s="663">
        <v>1</v>
      </c>
      <c r="I14" s="663">
        <v>171</v>
      </c>
      <c r="J14" s="663">
        <v>35</v>
      </c>
      <c r="K14" s="663">
        <v>4060</v>
      </c>
      <c r="L14" s="663">
        <v>0.51614543605390284</v>
      </c>
      <c r="M14" s="663">
        <v>116</v>
      </c>
      <c r="N14" s="663">
        <v>16</v>
      </c>
      <c r="O14" s="663">
        <v>1880</v>
      </c>
      <c r="P14" s="676">
        <v>0.23900330536486142</v>
      </c>
      <c r="Q14" s="664">
        <v>117.5</v>
      </c>
    </row>
    <row r="15" spans="1:17" ht="14.4" customHeight="1" x14ac:dyDescent="0.3">
      <c r="A15" s="659" t="s">
        <v>5119</v>
      </c>
      <c r="B15" s="660" t="s">
        <v>5020</v>
      </c>
      <c r="C15" s="660" t="s">
        <v>5024</v>
      </c>
      <c r="D15" s="660" t="s">
        <v>5053</v>
      </c>
      <c r="E15" s="660" t="s">
        <v>5054</v>
      </c>
      <c r="F15" s="663">
        <v>1</v>
      </c>
      <c r="G15" s="663">
        <v>0</v>
      </c>
      <c r="H15" s="663"/>
      <c r="I15" s="663">
        <v>0</v>
      </c>
      <c r="J15" s="663"/>
      <c r="K15" s="663"/>
      <c r="L15" s="663"/>
      <c r="M15" s="663"/>
      <c r="N15" s="663">
        <v>1</v>
      </c>
      <c r="O15" s="663">
        <v>0</v>
      </c>
      <c r="P15" s="676"/>
      <c r="Q15" s="664">
        <v>0</v>
      </c>
    </row>
    <row r="16" spans="1:17" ht="14.4" customHeight="1" x14ac:dyDescent="0.3">
      <c r="A16" s="659" t="s">
        <v>5119</v>
      </c>
      <c r="B16" s="660" t="s">
        <v>5020</v>
      </c>
      <c r="C16" s="660" t="s">
        <v>5024</v>
      </c>
      <c r="D16" s="660" t="s">
        <v>5055</v>
      </c>
      <c r="E16" s="660" t="s">
        <v>5056</v>
      </c>
      <c r="F16" s="663">
        <v>12</v>
      </c>
      <c r="G16" s="663">
        <v>4104</v>
      </c>
      <c r="H16" s="663">
        <v>1</v>
      </c>
      <c r="I16" s="663">
        <v>342</v>
      </c>
      <c r="J16" s="663">
        <v>15</v>
      </c>
      <c r="K16" s="663">
        <v>3480</v>
      </c>
      <c r="L16" s="663">
        <v>0.84795321637426901</v>
      </c>
      <c r="M16" s="663">
        <v>232</v>
      </c>
      <c r="N16" s="663">
        <v>31</v>
      </c>
      <c r="O16" s="663">
        <v>7238</v>
      </c>
      <c r="P16" s="676">
        <v>1.7636452241715399</v>
      </c>
      <c r="Q16" s="664">
        <v>233.48387096774192</v>
      </c>
    </row>
    <row r="17" spans="1:17" ht="14.4" customHeight="1" x14ac:dyDescent="0.3">
      <c r="A17" s="659" t="s">
        <v>5119</v>
      </c>
      <c r="B17" s="660" t="s">
        <v>5020</v>
      </c>
      <c r="C17" s="660" t="s">
        <v>5024</v>
      </c>
      <c r="D17" s="660" t="s">
        <v>5057</v>
      </c>
      <c r="E17" s="660" t="s">
        <v>5058</v>
      </c>
      <c r="F17" s="663"/>
      <c r="G17" s="663"/>
      <c r="H17" s="663"/>
      <c r="I17" s="663"/>
      <c r="J17" s="663">
        <v>1</v>
      </c>
      <c r="K17" s="663">
        <v>0</v>
      </c>
      <c r="L17" s="663"/>
      <c r="M17" s="663">
        <v>0</v>
      </c>
      <c r="N17" s="663"/>
      <c r="O17" s="663"/>
      <c r="P17" s="676"/>
      <c r="Q17" s="664"/>
    </row>
    <row r="18" spans="1:17" ht="14.4" customHeight="1" x14ac:dyDescent="0.3">
      <c r="A18" s="659" t="s">
        <v>5119</v>
      </c>
      <c r="B18" s="660" t="s">
        <v>5020</v>
      </c>
      <c r="C18" s="660" t="s">
        <v>5024</v>
      </c>
      <c r="D18" s="660" t="s">
        <v>5070</v>
      </c>
      <c r="E18" s="660" t="s">
        <v>5071</v>
      </c>
      <c r="F18" s="663"/>
      <c r="G18" s="663"/>
      <c r="H18" s="663"/>
      <c r="I18" s="663"/>
      <c r="J18" s="663">
        <v>1</v>
      </c>
      <c r="K18" s="663">
        <v>177</v>
      </c>
      <c r="L18" s="663"/>
      <c r="M18" s="663">
        <v>177</v>
      </c>
      <c r="N18" s="663"/>
      <c r="O18" s="663"/>
      <c r="P18" s="676"/>
      <c r="Q18" s="664"/>
    </row>
    <row r="19" spans="1:17" ht="14.4" customHeight="1" x14ac:dyDescent="0.3">
      <c r="A19" s="659" t="s">
        <v>5120</v>
      </c>
      <c r="B19" s="660" t="s">
        <v>5020</v>
      </c>
      <c r="C19" s="660" t="s">
        <v>5024</v>
      </c>
      <c r="D19" s="660" t="s">
        <v>5039</v>
      </c>
      <c r="E19" s="660" t="s">
        <v>5040</v>
      </c>
      <c r="F19" s="663">
        <v>2</v>
      </c>
      <c r="G19" s="663">
        <v>342</v>
      </c>
      <c r="H19" s="663">
        <v>1</v>
      </c>
      <c r="I19" s="663">
        <v>171</v>
      </c>
      <c r="J19" s="663">
        <v>3</v>
      </c>
      <c r="K19" s="663">
        <v>348</v>
      </c>
      <c r="L19" s="663">
        <v>1.0175438596491229</v>
      </c>
      <c r="M19" s="663">
        <v>116</v>
      </c>
      <c r="N19" s="663">
        <v>5</v>
      </c>
      <c r="O19" s="663">
        <v>590</v>
      </c>
      <c r="P19" s="676">
        <v>1.7251461988304093</v>
      </c>
      <c r="Q19" s="664">
        <v>118</v>
      </c>
    </row>
    <row r="20" spans="1:17" ht="14.4" customHeight="1" x14ac:dyDescent="0.3">
      <c r="A20" s="659" t="s">
        <v>5120</v>
      </c>
      <c r="B20" s="660" t="s">
        <v>5020</v>
      </c>
      <c r="C20" s="660" t="s">
        <v>5024</v>
      </c>
      <c r="D20" s="660" t="s">
        <v>5053</v>
      </c>
      <c r="E20" s="660" t="s">
        <v>5054</v>
      </c>
      <c r="F20" s="663"/>
      <c r="G20" s="663"/>
      <c r="H20" s="663"/>
      <c r="I20" s="663"/>
      <c r="J20" s="663">
        <v>1</v>
      </c>
      <c r="K20" s="663">
        <v>0</v>
      </c>
      <c r="L20" s="663"/>
      <c r="M20" s="663">
        <v>0</v>
      </c>
      <c r="N20" s="663"/>
      <c r="O20" s="663"/>
      <c r="P20" s="676"/>
      <c r="Q20" s="664"/>
    </row>
    <row r="21" spans="1:17" ht="14.4" customHeight="1" x14ac:dyDescent="0.3">
      <c r="A21" s="659" t="s">
        <v>5120</v>
      </c>
      <c r="B21" s="660" t="s">
        <v>5020</v>
      </c>
      <c r="C21" s="660" t="s">
        <v>5024</v>
      </c>
      <c r="D21" s="660" t="s">
        <v>5055</v>
      </c>
      <c r="E21" s="660" t="s">
        <v>5056</v>
      </c>
      <c r="F21" s="663">
        <v>1</v>
      </c>
      <c r="G21" s="663">
        <v>342</v>
      </c>
      <c r="H21" s="663">
        <v>1</v>
      </c>
      <c r="I21" s="663">
        <v>342</v>
      </c>
      <c r="J21" s="663">
        <v>1</v>
      </c>
      <c r="K21" s="663">
        <v>232</v>
      </c>
      <c r="L21" s="663">
        <v>0.67836257309941517</v>
      </c>
      <c r="M21" s="663">
        <v>232</v>
      </c>
      <c r="N21" s="663">
        <v>4</v>
      </c>
      <c r="O21" s="663">
        <v>934</v>
      </c>
      <c r="P21" s="676">
        <v>2.7309941520467835</v>
      </c>
      <c r="Q21" s="664">
        <v>233.5</v>
      </c>
    </row>
    <row r="22" spans="1:17" ht="14.4" customHeight="1" x14ac:dyDescent="0.3">
      <c r="A22" s="659" t="s">
        <v>5120</v>
      </c>
      <c r="B22" s="660" t="s">
        <v>5020</v>
      </c>
      <c r="C22" s="660" t="s">
        <v>5024</v>
      </c>
      <c r="D22" s="660" t="s">
        <v>5057</v>
      </c>
      <c r="E22" s="660" t="s">
        <v>5058</v>
      </c>
      <c r="F22" s="663"/>
      <c r="G22" s="663"/>
      <c r="H22" s="663"/>
      <c r="I22" s="663"/>
      <c r="J22" s="663">
        <v>1</v>
      </c>
      <c r="K22" s="663">
        <v>0</v>
      </c>
      <c r="L22" s="663"/>
      <c r="M22" s="663">
        <v>0</v>
      </c>
      <c r="N22" s="663"/>
      <c r="O22" s="663"/>
      <c r="P22" s="676"/>
      <c r="Q22" s="664"/>
    </row>
    <row r="23" spans="1:17" ht="14.4" customHeight="1" x14ac:dyDescent="0.3">
      <c r="A23" s="659" t="s">
        <v>5120</v>
      </c>
      <c r="B23" s="660" t="s">
        <v>5020</v>
      </c>
      <c r="C23" s="660" t="s">
        <v>5024</v>
      </c>
      <c r="D23" s="660" t="s">
        <v>5074</v>
      </c>
      <c r="E23" s="660" t="s">
        <v>5075</v>
      </c>
      <c r="F23" s="663"/>
      <c r="G23" s="663"/>
      <c r="H23" s="663"/>
      <c r="I23" s="663"/>
      <c r="J23" s="663"/>
      <c r="K23" s="663"/>
      <c r="L23" s="663"/>
      <c r="M23" s="663"/>
      <c r="N23" s="663">
        <v>1</v>
      </c>
      <c r="O23" s="663">
        <v>348</v>
      </c>
      <c r="P23" s="676"/>
      <c r="Q23" s="664">
        <v>348</v>
      </c>
    </row>
    <row r="24" spans="1:17" ht="14.4" customHeight="1" x14ac:dyDescent="0.3">
      <c r="A24" s="659" t="s">
        <v>5121</v>
      </c>
      <c r="B24" s="660" t="s">
        <v>5020</v>
      </c>
      <c r="C24" s="660" t="s">
        <v>5024</v>
      </c>
      <c r="D24" s="660" t="s">
        <v>5055</v>
      </c>
      <c r="E24" s="660" t="s">
        <v>5056</v>
      </c>
      <c r="F24" s="663"/>
      <c r="G24" s="663"/>
      <c r="H24" s="663"/>
      <c r="I24" s="663"/>
      <c r="J24" s="663">
        <v>2</v>
      </c>
      <c r="K24" s="663">
        <v>464</v>
      </c>
      <c r="L24" s="663"/>
      <c r="M24" s="663">
        <v>232</v>
      </c>
      <c r="N24" s="663">
        <v>1</v>
      </c>
      <c r="O24" s="663">
        <v>234</v>
      </c>
      <c r="P24" s="676"/>
      <c r="Q24" s="664">
        <v>234</v>
      </c>
    </row>
    <row r="25" spans="1:17" ht="14.4" customHeight="1" x14ac:dyDescent="0.3">
      <c r="A25" s="659" t="s">
        <v>561</v>
      </c>
      <c r="B25" s="660" t="s">
        <v>5020</v>
      </c>
      <c r="C25" s="660" t="s">
        <v>5021</v>
      </c>
      <c r="D25" s="660" t="s">
        <v>5122</v>
      </c>
      <c r="E25" s="660" t="s">
        <v>2964</v>
      </c>
      <c r="F25" s="663"/>
      <c r="G25" s="663"/>
      <c r="H25" s="663"/>
      <c r="I25" s="663"/>
      <c r="J25" s="663">
        <v>3</v>
      </c>
      <c r="K25" s="663">
        <v>122.85</v>
      </c>
      <c r="L25" s="663"/>
      <c r="M25" s="663">
        <v>40.949999999999996</v>
      </c>
      <c r="N25" s="663"/>
      <c r="O25" s="663"/>
      <c r="P25" s="676"/>
      <c r="Q25" s="664"/>
    </row>
    <row r="26" spans="1:17" ht="14.4" customHeight="1" x14ac:dyDescent="0.3">
      <c r="A26" s="659" t="s">
        <v>561</v>
      </c>
      <c r="B26" s="660" t="s">
        <v>5020</v>
      </c>
      <c r="C26" s="660" t="s">
        <v>5123</v>
      </c>
      <c r="D26" s="660" t="s">
        <v>5124</v>
      </c>
      <c r="E26" s="660" t="s">
        <v>5125</v>
      </c>
      <c r="F26" s="663"/>
      <c r="G26" s="663"/>
      <c r="H26" s="663"/>
      <c r="I26" s="663"/>
      <c r="J26" s="663">
        <v>1</v>
      </c>
      <c r="K26" s="663">
        <v>687</v>
      </c>
      <c r="L26" s="663"/>
      <c r="M26" s="663">
        <v>687</v>
      </c>
      <c r="N26" s="663"/>
      <c r="O26" s="663"/>
      <c r="P26" s="676"/>
      <c r="Q26" s="664"/>
    </row>
    <row r="27" spans="1:17" ht="14.4" customHeight="1" x14ac:dyDescent="0.3">
      <c r="A27" s="659" t="s">
        <v>561</v>
      </c>
      <c r="B27" s="660" t="s">
        <v>5020</v>
      </c>
      <c r="C27" s="660" t="s">
        <v>5123</v>
      </c>
      <c r="D27" s="660" t="s">
        <v>5126</v>
      </c>
      <c r="E27" s="660" t="s">
        <v>5127</v>
      </c>
      <c r="F27" s="663"/>
      <c r="G27" s="663"/>
      <c r="H27" s="663"/>
      <c r="I27" s="663"/>
      <c r="J27" s="663">
        <v>6</v>
      </c>
      <c r="K27" s="663">
        <v>1440</v>
      </c>
      <c r="L27" s="663"/>
      <c r="M27" s="663">
        <v>240</v>
      </c>
      <c r="N27" s="663"/>
      <c r="O27" s="663"/>
      <c r="P27" s="676"/>
      <c r="Q27" s="664"/>
    </row>
    <row r="28" spans="1:17" ht="14.4" customHeight="1" x14ac:dyDescent="0.3">
      <c r="A28" s="659" t="s">
        <v>561</v>
      </c>
      <c r="B28" s="660" t="s">
        <v>5020</v>
      </c>
      <c r="C28" s="660" t="s">
        <v>5123</v>
      </c>
      <c r="D28" s="660" t="s">
        <v>5128</v>
      </c>
      <c r="E28" s="660" t="s">
        <v>5127</v>
      </c>
      <c r="F28" s="663"/>
      <c r="G28" s="663"/>
      <c r="H28" s="663"/>
      <c r="I28" s="663"/>
      <c r="J28" s="663">
        <v>0.3</v>
      </c>
      <c r="K28" s="663">
        <v>364.8</v>
      </c>
      <c r="L28" s="663"/>
      <c r="M28" s="663">
        <v>1216</v>
      </c>
      <c r="N28" s="663"/>
      <c r="O28" s="663"/>
      <c r="P28" s="676"/>
      <c r="Q28" s="664"/>
    </row>
    <row r="29" spans="1:17" ht="14.4" customHeight="1" x14ac:dyDescent="0.3">
      <c r="A29" s="659" t="s">
        <v>561</v>
      </c>
      <c r="B29" s="660" t="s">
        <v>5020</v>
      </c>
      <c r="C29" s="660" t="s">
        <v>5123</v>
      </c>
      <c r="D29" s="660" t="s">
        <v>5129</v>
      </c>
      <c r="E29" s="660" t="s">
        <v>5130</v>
      </c>
      <c r="F29" s="663"/>
      <c r="G29" s="663"/>
      <c r="H29" s="663"/>
      <c r="I29" s="663"/>
      <c r="J29" s="663">
        <v>1</v>
      </c>
      <c r="K29" s="663">
        <v>223.85</v>
      </c>
      <c r="L29" s="663"/>
      <c r="M29" s="663">
        <v>223.85</v>
      </c>
      <c r="N29" s="663"/>
      <c r="O29" s="663"/>
      <c r="P29" s="676"/>
      <c r="Q29" s="664"/>
    </row>
    <row r="30" spans="1:17" ht="14.4" customHeight="1" x14ac:dyDescent="0.3">
      <c r="A30" s="659" t="s">
        <v>561</v>
      </c>
      <c r="B30" s="660" t="s">
        <v>5020</v>
      </c>
      <c r="C30" s="660" t="s">
        <v>5024</v>
      </c>
      <c r="D30" s="660" t="s">
        <v>5027</v>
      </c>
      <c r="E30" s="660" t="s">
        <v>5028</v>
      </c>
      <c r="F30" s="663"/>
      <c r="G30" s="663"/>
      <c r="H30" s="663"/>
      <c r="I30" s="663"/>
      <c r="J30" s="663"/>
      <c r="K30" s="663"/>
      <c r="L30" s="663"/>
      <c r="M30" s="663"/>
      <c r="N30" s="663">
        <v>4</v>
      </c>
      <c r="O30" s="663">
        <v>140</v>
      </c>
      <c r="P30" s="676"/>
      <c r="Q30" s="664">
        <v>35</v>
      </c>
    </row>
    <row r="31" spans="1:17" ht="14.4" customHeight="1" x14ac:dyDescent="0.3">
      <c r="A31" s="659" t="s">
        <v>561</v>
      </c>
      <c r="B31" s="660" t="s">
        <v>5020</v>
      </c>
      <c r="C31" s="660" t="s">
        <v>5024</v>
      </c>
      <c r="D31" s="660" t="s">
        <v>5029</v>
      </c>
      <c r="E31" s="660" t="s">
        <v>5030</v>
      </c>
      <c r="F31" s="663"/>
      <c r="G31" s="663"/>
      <c r="H31" s="663"/>
      <c r="I31" s="663"/>
      <c r="J31" s="663">
        <v>128</v>
      </c>
      <c r="K31" s="663">
        <v>640</v>
      </c>
      <c r="L31" s="663"/>
      <c r="M31" s="663">
        <v>5</v>
      </c>
      <c r="N31" s="663">
        <v>123</v>
      </c>
      <c r="O31" s="663">
        <v>615</v>
      </c>
      <c r="P31" s="676"/>
      <c r="Q31" s="664">
        <v>5</v>
      </c>
    </row>
    <row r="32" spans="1:17" ht="14.4" customHeight="1" x14ac:dyDescent="0.3">
      <c r="A32" s="659" t="s">
        <v>561</v>
      </c>
      <c r="B32" s="660" t="s">
        <v>5020</v>
      </c>
      <c r="C32" s="660" t="s">
        <v>5024</v>
      </c>
      <c r="D32" s="660" t="s">
        <v>5031</v>
      </c>
      <c r="E32" s="660" t="s">
        <v>5032</v>
      </c>
      <c r="F32" s="663"/>
      <c r="G32" s="663"/>
      <c r="H32" s="663"/>
      <c r="I32" s="663"/>
      <c r="J32" s="663">
        <v>4</v>
      </c>
      <c r="K32" s="663">
        <v>20</v>
      </c>
      <c r="L32" s="663"/>
      <c r="M32" s="663">
        <v>5</v>
      </c>
      <c r="N32" s="663">
        <v>1</v>
      </c>
      <c r="O32" s="663">
        <v>5</v>
      </c>
      <c r="P32" s="676"/>
      <c r="Q32" s="664">
        <v>5</v>
      </c>
    </row>
    <row r="33" spans="1:17" ht="14.4" customHeight="1" x14ac:dyDescent="0.3">
      <c r="A33" s="659" t="s">
        <v>561</v>
      </c>
      <c r="B33" s="660" t="s">
        <v>5020</v>
      </c>
      <c r="C33" s="660" t="s">
        <v>5024</v>
      </c>
      <c r="D33" s="660" t="s">
        <v>5039</v>
      </c>
      <c r="E33" s="660" t="s">
        <v>5040</v>
      </c>
      <c r="F33" s="663">
        <v>13</v>
      </c>
      <c r="G33" s="663">
        <v>2223</v>
      </c>
      <c r="H33" s="663">
        <v>1</v>
      </c>
      <c r="I33" s="663">
        <v>171</v>
      </c>
      <c r="J33" s="663">
        <v>9</v>
      </c>
      <c r="K33" s="663">
        <v>1044</v>
      </c>
      <c r="L33" s="663">
        <v>0.46963562753036436</v>
      </c>
      <c r="M33" s="663">
        <v>116</v>
      </c>
      <c r="N33" s="663">
        <v>16</v>
      </c>
      <c r="O33" s="663">
        <v>1884</v>
      </c>
      <c r="P33" s="676">
        <v>0.8475033738191633</v>
      </c>
      <c r="Q33" s="664">
        <v>117.75</v>
      </c>
    </row>
    <row r="34" spans="1:17" ht="14.4" customHeight="1" x14ac:dyDescent="0.3">
      <c r="A34" s="659" t="s">
        <v>561</v>
      </c>
      <c r="B34" s="660" t="s">
        <v>5020</v>
      </c>
      <c r="C34" s="660" t="s">
        <v>5024</v>
      </c>
      <c r="D34" s="660" t="s">
        <v>5131</v>
      </c>
      <c r="E34" s="660" t="s">
        <v>5132</v>
      </c>
      <c r="F34" s="663"/>
      <c r="G34" s="663"/>
      <c r="H34" s="663"/>
      <c r="I34" s="663"/>
      <c r="J34" s="663">
        <v>6</v>
      </c>
      <c r="K34" s="663">
        <v>1032</v>
      </c>
      <c r="L34" s="663"/>
      <c r="M34" s="663">
        <v>172</v>
      </c>
      <c r="N34" s="663"/>
      <c r="O34" s="663"/>
      <c r="P34" s="676"/>
      <c r="Q34" s="664"/>
    </row>
    <row r="35" spans="1:17" ht="14.4" customHeight="1" x14ac:dyDescent="0.3">
      <c r="A35" s="659" t="s">
        <v>561</v>
      </c>
      <c r="B35" s="660" t="s">
        <v>5020</v>
      </c>
      <c r="C35" s="660" t="s">
        <v>5024</v>
      </c>
      <c r="D35" s="660" t="s">
        <v>5053</v>
      </c>
      <c r="E35" s="660" t="s">
        <v>5054</v>
      </c>
      <c r="F35" s="663">
        <v>3</v>
      </c>
      <c r="G35" s="663">
        <v>0</v>
      </c>
      <c r="H35" s="663"/>
      <c r="I35" s="663">
        <v>0</v>
      </c>
      <c r="J35" s="663">
        <v>6</v>
      </c>
      <c r="K35" s="663">
        <v>0</v>
      </c>
      <c r="L35" s="663"/>
      <c r="M35" s="663">
        <v>0</v>
      </c>
      <c r="N35" s="663">
        <v>12</v>
      </c>
      <c r="O35" s="663">
        <v>0</v>
      </c>
      <c r="P35" s="676"/>
      <c r="Q35" s="664">
        <v>0</v>
      </c>
    </row>
    <row r="36" spans="1:17" ht="14.4" customHeight="1" x14ac:dyDescent="0.3">
      <c r="A36" s="659" t="s">
        <v>561</v>
      </c>
      <c r="B36" s="660" t="s">
        <v>5020</v>
      </c>
      <c r="C36" s="660" t="s">
        <v>5024</v>
      </c>
      <c r="D36" s="660" t="s">
        <v>5055</v>
      </c>
      <c r="E36" s="660" t="s">
        <v>5056</v>
      </c>
      <c r="F36" s="663">
        <v>1</v>
      </c>
      <c r="G36" s="663">
        <v>342</v>
      </c>
      <c r="H36" s="663">
        <v>1</v>
      </c>
      <c r="I36" s="663">
        <v>342</v>
      </c>
      <c r="J36" s="663">
        <v>7</v>
      </c>
      <c r="K36" s="663">
        <v>1624</v>
      </c>
      <c r="L36" s="663">
        <v>4.7485380116959064</v>
      </c>
      <c r="M36" s="663">
        <v>232</v>
      </c>
      <c r="N36" s="663">
        <v>22</v>
      </c>
      <c r="O36" s="663">
        <v>5138</v>
      </c>
      <c r="P36" s="676">
        <v>15.023391812865498</v>
      </c>
      <c r="Q36" s="664">
        <v>233.54545454545453</v>
      </c>
    </row>
    <row r="37" spans="1:17" ht="14.4" customHeight="1" x14ac:dyDescent="0.3">
      <c r="A37" s="659" t="s">
        <v>561</v>
      </c>
      <c r="B37" s="660" t="s">
        <v>5020</v>
      </c>
      <c r="C37" s="660" t="s">
        <v>5024</v>
      </c>
      <c r="D37" s="660" t="s">
        <v>5061</v>
      </c>
      <c r="E37" s="660" t="s">
        <v>5062</v>
      </c>
      <c r="F37" s="663"/>
      <c r="G37" s="663"/>
      <c r="H37" s="663"/>
      <c r="I37" s="663"/>
      <c r="J37" s="663">
        <v>1</v>
      </c>
      <c r="K37" s="663">
        <v>0</v>
      </c>
      <c r="L37" s="663"/>
      <c r="M37" s="663">
        <v>0</v>
      </c>
      <c r="N37" s="663">
        <v>0</v>
      </c>
      <c r="O37" s="663">
        <v>0</v>
      </c>
      <c r="P37" s="676"/>
      <c r="Q37" s="664"/>
    </row>
    <row r="38" spans="1:17" ht="14.4" customHeight="1" x14ac:dyDescent="0.3">
      <c r="A38" s="659" t="s">
        <v>561</v>
      </c>
      <c r="B38" s="660" t="s">
        <v>5020</v>
      </c>
      <c r="C38" s="660" t="s">
        <v>5024</v>
      </c>
      <c r="D38" s="660" t="s">
        <v>5074</v>
      </c>
      <c r="E38" s="660" t="s">
        <v>5075</v>
      </c>
      <c r="F38" s="663"/>
      <c r="G38" s="663"/>
      <c r="H38" s="663"/>
      <c r="I38" s="663"/>
      <c r="J38" s="663">
        <v>1</v>
      </c>
      <c r="K38" s="663">
        <v>344</v>
      </c>
      <c r="L38" s="663"/>
      <c r="M38" s="663">
        <v>344</v>
      </c>
      <c r="N38" s="663"/>
      <c r="O38" s="663"/>
      <c r="P38" s="676"/>
      <c r="Q38" s="664"/>
    </row>
    <row r="39" spans="1:17" ht="14.4" customHeight="1" x14ac:dyDescent="0.3">
      <c r="A39" s="659" t="s">
        <v>561</v>
      </c>
      <c r="B39" s="660" t="s">
        <v>5020</v>
      </c>
      <c r="C39" s="660" t="s">
        <v>5024</v>
      </c>
      <c r="D39" s="660" t="s">
        <v>5133</v>
      </c>
      <c r="E39" s="660" t="s">
        <v>5134</v>
      </c>
      <c r="F39" s="663"/>
      <c r="G39" s="663"/>
      <c r="H39" s="663"/>
      <c r="I39" s="663"/>
      <c r="J39" s="663">
        <v>4</v>
      </c>
      <c r="K39" s="663">
        <v>1204</v>
      </c>
      <c r="L39" s="663"/>
      <c r="M39" s="663">
        <v>301</v>
      </c>
      <c r="N39" s="663"/>
      <c r="O39" s="663"/>
      <c r="P39" s="676"/>
      <c r="Q39" s="664"/>
    </row>
    <row r="40" spans="1:17" ht="14.4" customHeight="1" x14ac:dyDescent="0.3">
      <c r="A40" s="659" t="s">
        <v>561</v>
      </c>
      <c r="B40" s="660" t="s">
        <v>5020</v>
      </c>
      <c r="C40" s="660" t="s">
        <v>5024</v>
      </c>
      <c r="D40" s="660" t="s">
        <v>5135</v>
      </c>
      <c r="E40" s="660" t="s">
        <v>5136</v>
      </c>
      <c r="F40" s="663"/>
      <c r="G40" s="663"/>
      <c r="H40" s="663"/>
      <c r="I40" s="663"/>
      <c r="J40" s="663">
        <v>1</v>
      </c>
      <c r="K40" s="663">
        <v>4206</v>
      </c>
      <c r="L40" s="663"/>
      <c r="M40" s="663">
        <v>4206</v>
      </c>
      <c r="N40" s="663"/>
      <c r="O40" s="663"/>
      <c r="P40" s="676"/>
      <c r="Q40" s="664"/>
    </row>
    <row r="41" spans="1:17" ht="14.4" customHeight="1" x14ac:dyDescent="0.3">
      <c r="A41" s="659" t="s">
        <v>561</v>
      </c>
      <c r="B41" s="660" t="s">
        <v>5020</v>
      </c>
      <c r="C41" s="660" t="s">
        <v>5024</v>
      </c>
      <c r="D41" s="660" t="s">
        <v>5137</v>
      </c>
      <c r="E41" s="660" t="s">
        <v>5138</v>
      </c>
      <c r="F41" s="663"/>
      <c r="G41" s="663"/>
      <c r="H41" s="663"/>
      <c r="I41" s="663"/>
      <c r="J41" s="663">
        <v>1</v>
      </c>
      <c r="K41" s="663">
        <v>12393</v>
      </c>
      <c r="L41" s="663"/>
      <c r="M41" s="663">
        <v>12393</v>
      </c>
      <c r="N41" s="663"/>
      <c r="O41" s="663"/>
      <c r="P41" s="676"/>
      <c r="Q41" s="664"/>
    </row>
    <row r="42" spans="1:17" ht="14.4" customHeight="1" x14ac:dyDescent="0.3">
      <c r="A42" s="659" t="s">
        <v>561</v>
      </c>
      <c r="B42" s="660" t="s">
        <v>5139</v>
      </c>
      <c r="C42" s="660" t="s">
        <v>5024</v>
      </c>
      <c r="D42" s="660" t="s">
        <v>5140</v>
      </c>
      <c r="E42" s="660" t="s">
        <v>5141</v>
      </c>
      <c r="F42" s="663"/>
      <c r="G42" s="663"/>
      <c r="H42" s="663"/>
      <c r="I42" s="663"/>
      <c r="J42" s="663">
        <v>1</v>
      </c>
      <c r="K42" s="663">
        <v>2678</v>
      </c>
      <c r="L42" s="663"/>
      <c r="M42" s="663">
        <v>2678</v>
      </c>
      <c r="N42" s="663">
        <v>2</v>
      </c>
      <c r="O42" s="663">
        <v>5384</v>
      </c>
      <c r="P42" s="676"/>
      <c r="Q42" s="664">
        <v>2692</v>
      </c>
    </row>
    <row r="43" spans="1:17" ht="14.4" customHeight="1" x14ac:dyDescent="0.3">
      <c r="A43" s="659" t="s">
        <v>561</v>
      </c>
      <c r="B43" s="660" t="s">
        <v>5139</v>
      </c>
      <c r="C43" s="660" t="s">
        <v>5024</v>
      </c>
      <c r="D43" s="660" t="s">
        <v>5142</v>
      </c>
      <c r="E43" s="660" t="s">
        <v>5143</v>
      </c>
      <c r="F43" s="663"/>
      <c r="G43" s="663"/>
      <c r="H43" s="663"/>
      <c r="I43" s="663"/>
      <c r="J43" s="663"/>
      <c r="K43" s="663"/>
      <c r="L43" s="663"/>
      <c r="M43" s="663"/>
      <c r="N43" s="663">
        <v>1</v>
      </c>
      <c r="O43" s="663">
        <v>5974</v>
      </c>
      <c r="P43" s="676"/>
      <c r="Q43" s="664">
        <v>5974</v>
      </c>
    </row>
    <row r="44" spans="1:17" ht="14.4" customHeight="1" x14ac:dyDescent="0.3">
      <c r="A44" s="659" t="s">
        <v>561</v>
      </c>
      <c r="B44" s="660" t="s">
        <v>5139</v>
      </c>
      <c r="C44" s="660" t="s">
        <v>5024</v>
      </c>
      <c r="D44" s="660" t="s">
        <v>5144</v>
      </c>
      <c r="E44" s="660" t="s">
        <v>5145</v>
      </c>
      <c r="F44" s="663">
        <v>1</v>
      </c>
      <c r="G44" s="663">
        <v>2046</v>
      </c>
      <c r="H44" s="663">
        <v>1</v>
      </c>
      <c r="I44" s="663">
        <v>2046</v>
      </c>
      <c r="J44" s="663"/>
      <c r="K44" s="663"/>
      <c r="L44" s="663"/>
      <c r="M44" s="663"/>
      <c r="N44" s="663"/>
      <c r="O44" s="663"/>
      <c r="P44" s="676"/>
      <c r="Q44" s="664"/>
    </row>
    <row r="45" spans="1:17" ht="14.4" customHeight="1" x14ac:dyDescent="0.3">
      <c r="A45" s="659" t="s">
        <v>561</v>
      </c>
      <c r="B45" s="660" t="s">
        <v>5139</v>
      </c>
      <c r="C45" s="660" t="s">
        <v>5024</v>
      </c>
      <c r="D45" s="660" t="s">
        <v>5146</v>
      </c>
      <c r="E45" s="660" t="s">
        <v>5147</v>
      </c>
      <c r="F45" s="663"/>
      <c r="G45" s="663"/>
      <c r="H45" s="663"/>
      <c r="I45" s="663"/>
      <c r="J45" s="663"/>
      <c r="K45" s="663"/>
      <c r="L45" s="663"/>
      <c r="M45" s="663"/>
      <c r="N45" s="663">
        <v>1</v>
      </c>
      <c r="O45" s="663">
        <v>2426</v>
      </c>
      <c r="P45" s="676"/>
      <c r="Q45" s="664">
        <v>2426</v>
      </c>
    </row>
    <row r="46" spans="1:17" ht="14.4" customHeight="1" x14ac:dyDescent="0.3">
      <c r="A46" s="659" t="s">
        <v>561</v>
      </c>
      <c r="B46" s="660" t="s">
        <v>5139</v>
      </c>
      <c r="C46" s="660" t="s">
        <v>5024</v>
      </c>
      <c r="D46" s="660" t="s">
        <v>5148</v>
      </c>
      <c r="E46" s="660" t="s">
        <v>5149</v>
      </c>
      <c r="F46" s="663"/>
      <c r="G46" s="663"/>
      <c r="H46" s="663"/>
      <c r="I46" s="663"/>
      <c r="J46" s="663"/>
      <c r="K46" s="663"/>
      <c r="L46" s="663"/>
      <c r="M46" s="663"/>
      <c r="N46" s="663">
        <v>2</v>
      </c>
      <c r="O46" s="663">
        <v>2091</v>
      </c>
      <c r="P46" s="676"/>
      <c r="Q46" s="664">
        <v>1045.5</v>
      </c>
    </row>
    <row r="47" spans="1:17" ht="14.4" customHeight="1" x14ac:dyDescent="0.3">
      <c r="A47" s="659" t="s">
        <v>561</v>
      </c>
      <c r="B47" s="660" t="s">
        <v>5139</v>
      </c>
      <c r="C47" s="660" t="s">
        <v>5024</v>
      </c>
      <c r="D47" s="660" t="s">
        <v>5150</v>
      </c>
      <c r="E47" s="660" t="s">
        <v>5151</v>
      </c>
      <c r="F47" s="663"/>
      <c r="G47" s="663"/>
      <c r="H47" s="663"/>
      <c r="I47" s="663"/>
      <c r="J47" s="663">
        <v>18</v>
      </c>
      <c r="K47" s="663">
        <v>122292</v>
      </c>
      <c r="L47" s="663"/>
      <c r="M47" s="663">
        <v>6794</v>
      </c>
      <c r="N47" s="663">
        <v>12</v>
      </c>
      <c r="O47" s="663">
        <v>81968</v>
      </c>
      <c r="P47" s="676"/>
      <c r="Q47" s="664">
        <v>6830.666666666667</v>
      </c>
    </row>
    <row r="48" spans="1:17" ht="14.4" customHeight="1" x14ac:dyDescent="0.3">
      <c r="A48" s="659" t="s">
        <v>561</v>
      </c>
      <c r="B48" s="660" t="s">
        <v>5139</v>
      </c>
      <c r="C48" s="660" t="s">
        <v>5024</v>
      </c>
      <c r="D48" s="660" t="s">
        <v>5152</v>
      </c>
      <c r="E48" s="660" t="s">
        <v>5153</v>
      </c>
      <c r="F48" s="663"/>
      <c r="G48" s="663"/>
      <c r="H48" s="663"/>
      <c r="I48" s="663"/>
      <c r="J48" s="663"/>
      <c r="K48" s="663"/>
      <c r="L48" s="663"/>
      <c r="M48" s="663"/>
      <c r="N48" s="663">
        <v>1</v>
      </c>
      <c r="O48" s="663">
        <v>3219</v>
      </c>
      <c r="P48" s="676"/>
      <c r="Q48" s="664">
        <v>3219</v>
      </c>
    </row>
    <row r="49" spans="1:17" ht="14.4" customHeight="1" x14ac:dyDescent="0.3">
      <c r="A49" s="659" t="s">
        <v>561</v>
      </c>
      <c r="B49" s="660" t="s">
        <v>5139</v>
      </c>
      <c r="C49" s="660" t="s">
        <v>5024</v>
      </c>
      <c r="D49" s="660" t="s">
        <v>5154</v>
      </c>
      <c r="E49" s="660" t="s">
        <v>5155</v>
      </c>
      <c r="F49" s="663"/>
      <c r="G49" s="663"/>
      <c r="H49" s="663"/>
      <c r="I49" s="663"/>
      <c r="J49" s="663">
        <v>9</v>
      </c>
      <c r="K49" s="663">
        <v>40743</v>
      </c>
      <c r="L49" s="663"/>
      <c r="M49" s="663">
        <v>4527</v>
      </c>
      <c r="N49" s="663">
        <v>8</v>
      </c>
      <c r="O49" s="663">
        <v>36363</v>
      </c>
      <c r="P49" s="676"/>
      <c r="Q49" s="664">
        <v>4545.375</v>
      </c>
    </row>
    <row r="50" spans="1:17" ht="14.4" customHeight="1" x14ac:dyDescent="0.3">
      <c r="A50" s="659" t="s">
        <v>561</v>
      </c>
      <c r="B50" s="660" t="s">
        <v>5139</v>
      </c>
      <c r="C50" s="660" t="s">
        <v>5024</v>
      </c>
      <c r="D50" s="660" t="s">
        <v>5156</v>
      </c>
      <c r="E50" s="660" t="s">
        <v>5157</v>
      </c>
      <c r="F50" s="663"/>
      <c r="G50" s="663"/>
      <c r="H50" s="663"/>
      <c r="I50" s="663"/>
      <c r="J50" s="663">
        <v>1</v>
      </c>
      <c r="K50" s="663">
        <v>5098</v>
      </c>
      <c r="L50" s="663"/>
      <c r="M50" s="663">
        <v>5098</v>
      </c>
      <c r="N50" s="663"/>
      <c r="O50" s="663"/>
      <c r="P50" s="676"/>
      <c r="Q50" s="664"/>
    </row>
    <row r="51" spans="1:17" ht="14.4" customHeight="1" x14ac:dyDescent="0.3">
      <c r="A51" s="659" t="s">
        <v>561</v>
      </c>
      <c r="B51" s="660" t="s">
        <v>5139</v>
      </c>
      <c r="C51" s="660" t="s">
        <v>5024</v>
      </c>
      <c r="D51" s="660" t="s">
        <v>5158</v>
      </c>
      <c r="E51" s="660" t="s">
        <v>5159</v>
      </c>
      <c r="F51" s="663"/>
      <c r="G51" s="663"/>
      <c r="H51" s="663"/>
      <c r="I51" s="663"/>
      <c r="J51" s="663">
        <v>1</v>
      </c>
      <c r="K51" s="663">
        <v>9046</v>
      </c>
      <c r="L51" s="663"/>
      <c r="M51" s="663">
        <v>9046</v>
      </c>
      <c r="N51" s="663"/>
      <c r="O51" s="663"/>
      <c r="P51" s="676"/>
      <c r="Q51" s="664"/>
    </row>
    <row r="52" spans="1:17" ht="14.4" customHeight="1" x14ac:dyDescent="0.3">
      <c r="A52" s="659" t="s">
        <v>561</v>
      </c>
      <c r="B52" s="660" t="s">
        <v>5160</v>
      </c>
      <c r="C52" s="660" t="s">
        <v>5024</v>
      </c>
      <c r="D52" s="660" t="s">
        <v>5161</v>
      </c>
      <c r="E52" s="660" t="s">
        <v>5162</v>
      </c>
      <c r="F52" s="663"/>
      <c r="G52" s="663"/>
      <c r="H52" s="663"/>
      <c r="I52" s="663"/>
      <c r="J52" s="663"/>
      <c r="K52" s="663"/>
      <c r="L52" s="663"/>
      <c r="M52" s="663"/>
      <c r="N52" s="663">
        <v>1</v>
      </c>
      <c r="O52" s="663">
        <v>691</v>
      </c>
      <c r="P52" s="676"/>
      <c r="Q52" s="664">
        <v>691</v>
      </c>
    </row>
    <row r="53" spans="1:17" ht="14.4" customHeight="1" x14ac:dyDescent="0.3">
      <c r="A53" s="659" t="s">
        <v>561</v>
      </c>
      <c r="B53" s="660" t="s">
        <v>5160</v>
      </c>
      <c r="C53" s="660" t="s">
        <v>5024</v>
      </c>
      <c r="D53" s="660" t="s">
        <v>5163</v>
      </c>
      <c r="E53" s="660" t="s">
        <v>5164</v>
      </c>
      <c r="F53" s="663">
        <v>1</v>
      </c>
      <c r="G53" s="663">
        <v>91</v>
      </c>
      <c r="H53" s="663">
        <v>1</v>
      </c>
      <c r="I53" s="663">
        <v>91</v>
      </c>
      <c r="J53" s="663"/>
      <c r="K53" s="663"/>
      <c r="L53" s="663"/>
      <c r="M53" s="663"/>
      <c r="N53" s="663"/>
      <c r="O53" s="663"/>
      <c r="P53" s="676"/>
      <c r="Q53" s="664"/>
    </row>
    <row r="54" spans="1:17" ht="14.4" customHeight="1" x14ac:dyDescent="0.3">
      <c r="A54" s="659" t="s">
        <v>561</v>
      </c>
      <c r="B54" s="660" t="s">
        <v>5160</v>
      </c>
      <c r="C54" s="660" t="s">
        <v>5024</v>
      </c>
      <c r="D54" s="660" t="s">
        <v>5165</v>
      </c>
      <c r="E54" s="660" t="s">
        <v>5166</v>
      </c>
      <c r="F54" s="663"/>
      <c r="G54" s="663"/>
      <c r="H54" s="663"/>
      <c r="I54" s="663"/>
      <c r="J54" s="663">
        <v>1</v>
      </c>
      <c r="K54" s="663">
        <v>3466</v>
      </c>
      <c r="L54" s="663"/>
      <c r="M54" s="663">
        <v>3466</v>
      </c>
      <c r="N54" s="663"/>
      <c r="O54" s="663"/>
      <c r="P54" s="676"/>
      <c r="Q54" s="664"/>
    </row>
    <row r="55" spans="1:17" ht="14.4" customHeight="1" x14ac:dyDescent="0.3">
      <c r="A55" s="659" t="s">
        <v>561</v>
      </c>
      <c r="B55" s="660" t="s">
        <v>5160</v>
      </c>
      <c r="C55" s="660" t="s">
        <v>5024</v>
      </c>
      <c r="D55" s="660" t="s">
        <v>5167</v>
      </c>
      <c r="E55" s="660" t="s">
        <v>5168</v>
      </c>
      <c r="F55" s="663">
        <v>1</v>
      </c>
      <c r="G55" s="663">
        <v>3111</v>
      </c>
      <c r="H55" s="663">
        <v>1</v>
      </c>
      <c r="I55" s="663">
        <v>3111</v>
      </c>
      <c r="J55" s="663"/>
      <c r="K55" s="663"/>
      <c r="L55" s="663"/>
      <c r="M55" s="663"/>
      <c r="N55" s="663"/>
      <c r="O55" s="663"/>
      <c r="P55" s="676"/>
      <c r="Q55" s="664"/>
    </row>
    <row r="56" spans="1:17" ht="14.4" customHeight="1" x14ac:dyDescent="0.3">
      <c r="A56" s="659" t="s">
        <v>561</v>
      </c>
      <c r="B56" s="660" t="s">
        <v>5160</v>
      </c>
      <c r="C56" s="660" t="s">
        <v>5024</v>
      </c>
      <c r="D56" s="660" t="s">
        <v>5169</v>
      </c>
      <c r="E56" s="660" t="s">
        <v>5170</v>
      </c>
      <c r="F56" s="663"/>
      <c r="G56" s="663"/>
      <c r="H56" s="663"/>
      <c r="I56" s="663"/>
      <c r="J56" s="663"/>
      <c r="K56" s="663"/>
      <c r="L56" s="663"/>
      <c r="M56" s="663"/>
      <c r="N56" s="663">
        <v>2</v>
      </c>
      <c r="O56" s="663">
        <v>226</v>
      </c>
      <c r="P56" s="676"/>
      <c r="Q56" s="664">
        <v>113</v>
      </c>
    </row>
    <row r="57" spans="1:17" ht="14.4" customHeight="1" x14ac:dyDescent="0.3">
      <c r="A57" s="659" t="s">
        <v>561</v>
      </c>
      <c r="B57" s="660" t="s">
        <v>5160</v>
      </c>
      <c r="C57" s="660" t="s">
        <v>5024</v>
      </c>
      <c r="D57" s="660" t="s">
        <v>5171</v>
      </c>
      <c r="E57" s="660" t="s">
        <v>5172</v>
      </c>
      <c r="F57" s="663"/>
      <c r="G57" s="663"/>
      <c r="H57" s="663"/>
      <c r="I57" s="663"/>
      <c r="J57" s="663"/>
      <c r="K57" s="663"/>
      <c r="L57" s="663"/>
      <c r="M57" s="663"/>
      <c r="N57" s="663">
        <v>1</v>
      </c>
      <c r="O57" s="663">
        <v>4311</v>
      </c>
      <c r="P57" s="676"/>
      <c r="Q57" s="664">
        <v>4311</v>
      </c>
    </row>
    <row r="58" spans="1:17" ht="14.4" customHeight="1" x14ac:dyDescent="0.3">
      <c r="A58" s="659" t="s">
        <v>561</v>
      </c>
      <c r="B58" s="660" t="s">
        <v>5160</v>
      </c>
      <c r="C58" s="660" t="s">
        <v>5024</v>
      </c>
      <c r="D58" s="660" t="s">
        <v>5173</v>
      </c>
      <c r="E58" s="660" t="s">
        <v>5174</v>
      </c>
      <c r="F58" s="663">
        <v>1</v>
      </c>
      <c r="G58" s="663">
        <v>2315</v>
      </c>
      <c r="H58" s="663">
        <v>1</v>
      </c>
      <c r="I58" s="663">
        <v>2315</v>
      </c>
      <c r="J58" s="663"/>
      <c r="K58" s="663"/>
      <c r="L58" s="663"/>
      <c r="M58" s="663"/>
      <c r="N58" s="663"/>
      <c r="O58" s="663"/>
      <c r="P58" s="676"/>
      <c r="Q58" s="664"/>
    </row>
    <row r="59" spans="1:17" ht="14.4" customHeight="1" x14ac:dyDescent="0.3">
      <c r="A59" s="659" t="s">
        <v>561</v>
      </c>
      <c r="B59" s="660" t="s">
        <v>5160</v>
      </c>
      <c r="C59" s="660" t="s">
        <v>5024</v>
      </c>
      <c r="D59" s="660" t="s">
        <v>5175</v>
      </c>
      <c r="E59" s="660" t="s">
        <v>5176</v>
      </c>
      <c r="F59" s="663">
        <v>2</v>
      </c>
      <c r="G59" s="663">
        <v>8026</v>
      </c>
      <c r="H59" s="663">
        <v>1</v>
      </c>
      <c r="I59" s="663">
        <v>4013</v>
      </c>
      <c r="J59" s="663"/>
      <c r="K59" s="663"/>
      <c r="L59" s="663"/>
      <c r="M59" s="663"/>
      <c r="N59" s="663">
        <v>2</v>
      </c>
      <c r="O59" s="663">
        <v>8134</v>
      </c>
      <c r="P59" s="676">
        <v>1.0134562671318217</v>
      </c>
      <c r="Q59" s="664">
        <v>4067</v>
      </c>
    </row>
    <row r="60" spans="1:17" ht="14.4" customHeight="1" x14ac:dyDescent="0.3">
      <c r="A60" s="659" t="s">
        <v>561</v>
      </c>
      <c r="B60" s="660" t="s">
        <v>5160</v>
      </c>
      <c r="C60" s="660" t="s">
        <v>5024</v>
      </c>
      <c r="D60" s="660" t="s">
        <v>5177</v>
      </c>
      <c r="E60" s="660" t="s">
        <v>5178</v>
      </c>
      <c r="F60" s="663"/>
      <c r="G60" s="663"/>
      <c r="H60" s="663"/>
      <c r="I60" s="663"/>
      <c r="J60" s="663">
        <v>1</v>
      </c>
      <c r="K60" s="663">
        <v>932</v>
      </c>
      <c r="L60" s="663"/>
      <c r="M60" s="663">
        <v>932</v>
      </c>
      <c r="N60" s="663"/>
      <c r="O60" s="663"/>
      <c r="P60" s="676"/>
      <c r="Q60" s="664"/>
    </row>
    <row r="61" spans="1:17" ht="14.4" customHeight="1" x14ac:dyDescent="0.3">
      <c r="A61" s="659" t="s">
        <v>561</v>
      </c>
      <c r="B61" s="660" t="s">
        <v>5160</v>
      </c>
      <c r="C61" s="660" t="s">
        <v>5024</v>
      </c>
      <c r="D61" s="660" t="s">
        <v>5179</v>
      </c>
      <c r="E61" s="660" t="s">
        <v>5180</v>
      </c>
      <c r="F61" s="663"/>
      <c r="G61" s="663"/>
      <c r="H61" s="663"/>
      <c r="I61" s="663"/>
      <c r="J61" s="663"/>
      <c r="K61" s="663"/>
      <c r="L61" s="663"/>
      <c r="M61" s="663"/>
      <c r="N61" s="663">
        <v>1</v>
      </c>
      <c r="O61" s="663">
        <v>2841</v>
      </c>
      <c r="P61" s="676"/>
      <c r="Q61" s="664">
        <v>2841</v>
      </c>
    </row>
    <row r="62" spans="1:17" ht="14.4" customHeight="1" x14ac:dyDescent="0.3">
      <c r="A62" s="659" t="s">
        <v>561</v>
      </c>
      <c r="B62" s="660" t="s">
        <v>5160</v>
      </c>
      <c r="C62" s="660" t="s">
        <v>5024</v>
      </c>
      <c r="D62" s="660" t="s">
        <v>5181</v>
      </c>
      <c r="E62" s="660" t="s">
        <v>5182</v>
      </c>
      <c r="F62" s="663"/>
      <c r="G62" s="663"/>
      <c r="H62" s="663"/>
      <c r="I62" s="663"/>
      <c r="J62" s="663"/>
      <c r="K62" s="663"/>
      <c r="L62" s="663"/>
      <c r="M62" s="663"/>
      <c r="N62" s="663">
        <v>2</v>
      </c>
      <c r="O62" s="663">
        <v>1700</v>
      </c>
      <c r="P62" s="676"/>
      <c r="Q62" s="664">
        <v>850</v>
      </c>
    </row>
    <row r="63" spans="1:17" ht="14.4" customHeight="1" x14ac:dyDescent="0.3">
      <c r="A63" s="659" t="s">
        <v>561</v>
      </c>
      <c r="B63" s="660" t="s">
        <v>5160</v>
      </c>
      <c r="C63" s="660" t="s">
        <v>5024</v>
      </c>
      <c r="D63" s="660" t="s">
        <v>5183</v>
      </c>
      <c r="E63" s="660" t="s">
        <v>5184</v>
      </c>
      <c r="F63" s="663">
        <v>3</v>
      </c>
      <c r="G63" s="663">
        <v>333</v>
      </c>
      <c r="H63" s="663">
        <v>1</v>
      </c>
      <c r="I63" s="663">
        <v>111</v>
      </c>
      <c r="J63" s="663">
        <v>1</v>
      </c>
      <c r="K63" s="663">
        <v>112</v>
      </c>
      <c r="L63" s="663">
        <v>0.33633633633633636</v>
      </c>
      <c r="M63" s="663">
        <v>112</v>
      </c>
      <c r="N63" s="663">
        <v>2</v>
      </c>
      <c r="O63" s="663">
        <v>226</v>
      </c>
      <c r="P63" s="676">
        <v>0.6786786786786787</v>
      </c>
      <c r="Q63" s="664">
        <v>113</v>
      </c>
    </row>
    <row r="64" spans="1:17" ht="14.4" customHeight="1" x14ac:dyDescent="0.3">
      <c r="A64" s="659" t="s">
        <v>561</v>
      </c>
      <c r="B64" s="660" t="s">
        <v>5160</v>
      </c>
      <c r="C64" s="660" t="s">
        <v>5024</v>
      </c>
      <c r="D64" s="660" t="s">
        <v>5185</v>
      </c>
      <c r="E64" s="660" t="s">
        <v>5186</v>
      </c>
      <c r="F64" s="663"/>
      <c r="G64" s="663"/>
      <c r="H64" s="663"/>
      <c r="I64" s="663"/>
      <c r="J64" s="663">
        <v>1</v>
      </c>
      <c r="K64" s="663">
        <v>161</v>
      </c>
      <c r="L64" s="663"/>
      <c r="M64" s="663">
        <v>161</v>
      </c>
      <c r="N64" s="663"/>
      <c r="O64" s="663"/>
      <c r="P64" s="676"/>
      <c r="Q64" s="664"/>
    </row>
    <row r="65" spans="1:17" ht="14.4" customHeight="1" x14ac:dyDescent="0.3">
      <c r="A65" s="659" t="s">
        <v>561</v>
      </c>
      <c r="B65" s="660" t="s">
        <v>5160</v>
      </c>
      <c r="C65" s="660" t="s">
        <v>5024</v>
      </c>
      <c r="D65" s="660" t="s">
        <v>5187</v>
      </c>
      <c r="E65" s="660" t="s">
        <v>5188</v>
      </c>
      <c r="F65" s="663">
        <v>1</v>
      </c>
      <c r="G65" s="663">
        <v>2776</v>
      </c>
      <c r="H65" s="663">
        <v>1</v>
      </c>
      <c r="I65" s="663">
        <v>2776</v>
      </c>
      <c r="J65" s="663"/>
      <c r="K65" s="663"/>
      <c r="L65" s="663"/>
      <c r="M65" s="663"/>
      <c r="N65" s="663"/>
      <c r="O65" s="663"/>
      <c r="P65" s="676"/>
      <c r="Q65" s="664"/>
    </row>
    <row r="66" spans="1:17" ht="14.4" customHeight="1" x14ac:dyDescent="0.3">
      <c r="A66" s="659" t="s">
        <v>561</v>
      </c>
      <c r="B66" s="660" t="s">
        <v>5160</v>
      </c>
      <c r="C66" s="660" t="s">
        <v>5024</v>
      </c>
      <c r="D66" s="660" t="s">
        <v>5189</v>
      </c>
      <c r="E66" s="660" t="s">
        <v>5190</v>
      </c>
      <c r="F66" s="663"/>
      <c r="G66" s="663"/>
      <c r="H66" s="663"/>
      <c r="I66" s="663"/>
      <c r="J66" s="663">
        <v>1</v>
      </c>
      <c r="K66" s="663">
        <v>7947</v>
      </c>
      <c r="L66" s="663"/>
      <c r="M66" s="663">
        <v>7947</v>
      </c>
      <c r="N66" s="663"/>
      <c r="O66" s="663"/>
      <c r="P66" s="676"/>
      <c r="Q66" s="664"/>
    </row>
    <row r="67" spans="1:17" ht="14.4" customHeight="1" x14ac:dyDescent="0.3">
      <c r="A67" s="659" t="s">
        <v>561</v>
      </c>
      <c r="B67" s="660" t="s">
        <v>5160</v>
      </c>
      <c r="C67" s="660" t="s">
        <v>5024</v>
      </c>
      <c r="D67" s="660" t="s">
        <v>5191</v>
      </c>
      <c r="E67" s="660" t="s">
        <v>5192</v>
      </c>
      <c r="F67" s="663"/>
      <c r="G67" s="663"/>
      <c r="H67" s="663"/>
      <c r="I67" s="663"/>
      <c r="J67" s="663"/>
      <c r="K67" s="663"/>
      <c r="L67" s="663"/>
      <c r="M67" s="663"/>
      <c r="N67" s="663">
        <v>1</v>
      </c>
      <c r="O67" s="663">
        <v>690</v>
      </c>
      <c r="P67" s="676"/>
      <c r="Q67" s="664">
        <v>690</v>
      </c>
    </row>
    <row r="68" spans="1:17" ht="14.4" customHeight="1" x14ac:dyDescent="0.3">
      <c r="A68" s="659" t="s">
        <v>561</v>
      </c>
      <c r="B68" s="660" t="s">
        <v>5160</v>
      </c>
      <c r="C68" s="660" t="s">
        <v>5024</v>
      </c>
      <c r="D68" s="660" t="s">
        <v>5193</v>
      </c>
      <c r="E68" s="660" t="s">
        <v>5194</v>
      </c>
      <c r="F68" s="663">
        <v>1</v>
      </c>
      <c r="G68" s="663">
        <v>308</v>
      </c>
      <c r="H68" s="663">
        <v>1</v>
      </c>
      <c r="I68" s="663">
        <v>308</v>
      </c>
      <c r="J68" s="663"/>
      <c r="K68" s="663"/>
      <c r="L68" s="663"/>
      <c r="M68" s="663"/>
      <c r="N68" s="663"/>
      <c r="O68" s="663"/>
      <c r="P68" s="676"/>
      <c r="Q68" s="664"/>
    </row>
    <row r="69" spans="1:17" ht="14.4" customHeight="1" x14ac:dyDescent="0.3">
      <c r="A69" s="659" t="s">
        <v>561</v>
      </c>
      <c r="B69" s="660" t="s">
        <v>5160</v>
      </c>
      <c r="C69" s="660" t="s">
        <v>5024</v>
      </c>
      <c r="D69" s="660" t="s">
        <v>5195</v>
      </c>
      <c r="E69" s="660" t="s">
        <v>5196</v>
      </c>
      <c r="F69" s="663"/>
      <c r="G69" s="663"/>
      <c r="H69" s="663"/>
      <c r="I69" s="663"/>
      <c r="J69" s="663"/>
      <c r="K69" s="663"/>
      <c r="L69" s="663"/>
      <c r="M69" s="663"/>
      <c r="N69" s="663">
        <v>1</v>
      </c>
      <c r="O69" s="663">
        <v>1065</v>
      </c>
      <c r="P69" s="676"/>
      <c r="Q69" s="664">
        <v>1065</v>
      </c>
    </row>
    <row r="70" spans="1:17" ht="14.4" customHeight="1" x14ac:dyDescent="0.3">
      <c r="A70" s="659" t="s">
        <v>561</v>
      </c>
      <c r="B70" s="660" t="s">
        <v>5160</v>
      </c>
      <c r="C70" s="660" t="s">
        <v>5024</v>
      </c>
      <c r="D70" s="660" t="s">
        <v>5197</v>
      </c>
      <c r="E70" s="660" t="s">
        <v>5198</v>
      </c>
      <c r="F70" s="663"/>
      <c r="G70" s="663"/>
      <c r="H70" s="663"/>
      <c r="I70" s="663"/>
      <c r="J70" s="663"/>
      <c r="K70" s="663"/>
      <c r="L70" s="663"/>
      <c r="M70" s="663"/>
      <c r="N70" s="663">
        <v>1</v>
      </c>
      <c r="O70" s="663">
        <v>1801</v>
      </c>
      <c r="P70" s="676"/>
      <c r="Q70" s="664">
        <v>1801</v>
      </c>
    </row>
    <row r="71" spans="1:17" ht="14.4" customHeight="1" x14ac:dyDescent="0.3">
      <c r="A71" s="659" t="s">
        <v>561</v>
      </c>
      <c r="B71" s="660" t="s">
        <v>5160</v>
      </c>
      <c r="C71" s="660" t="s">
        <v>5024</v>
      </c>
      <c r="D71" s="660" t="s">
        <v>5199</v>
      </c>
      <c r="E71" s="660" t="s">
        <v>5200</v>
      </c>
      <c r="F71" s="663">
        <v>1</v>
      </c>
      <c r="G71" s="663">
        <v>555</v>
      </c>
      <c r="H71" s="663">
        <v>1</v>
      </c>
      <c r="I71" s="663">
        <v>555</v>
      </c>
      <c r="J71" s="663"/>
      <c r="K71" s="663"/>
      <c r="L71" s="663"/>
      <c r="M71" s="663"/>
      <c r="N71" s="663"/>
      <c r="O71" s="663"/>
      <c r="P71" s="676"/>
      <c r="Q71" s="664"/>
    </row>
    <row r="72" spans="1:17" ht="14.4" customHeight="1" x14ac:dyDescent="0.3">
      <c r="A72" s="659" t="s">
        <v>561</v>
      </c>
      <c r="B72" s="660" t="s">
        <v>5082</v>
      </c>
      <c r="C72" s="660" t="s">
        <v>5021</v>
      </c>
      <c r="D72" s="660" t="s">
        <v>5201</v>
      </c>
      <c r="E72" s="660" t="s">
        <v>5010</v>
      </c>
      <c r="F72" s="663">
        <v>26</v>
      </c>
      <c r="G72" s="663">
        <v>2979.08</v>
      </c>
      <c r="H72" s="663">
        <v>1</v>
      </c>
      <c r="I72" s="663">
        <v>114.58</v>
      </c>
      <c r="J72" s="663"/>
      <c r="K72" s="663"/>
      <c r="L72" s="663"/>
      <c r="M72" s="663"/>
      <c r="N72" s="663"/>
      <c r="O72" s="663"/>
      <c r="P72" s="676"/>
      <c r="Q72" s="664"/>
    </row>
    <row r="73" spans="1:17" ht="14.4" customHeight="1" x14ac:dyDescent="0.3">
      <c r="A73" s="659" t="s">
        <v>561</v>
      </c>
      <c r="B73" s="660" t="s">
        <v>5082</v>
      </c>
      <c r="C73" s="660" t="s">
        <v>5021</v>
      </c>
      <c r="D73" s="660" t="s">
        <v>5202</v>
      </c>
      <c r="E73" s="660" t="s">
        <v>1858</v>
      </c>
      <c r="F73" s="663">
        <v>3</v>
      </c>
      <c r="G73" s="663">
        <v>240.82</v>
      </c>
      <c r="H73" s="663">
        <v>1</v>
      </c>
      <c r="I73" s="663">
        <v>80.273333333333326</v>
      </c>
      <c r="J73" s="663">
        <v>12</v>
      </c>
      <c r="K73" s="663">
        <v>995.04</v>
      </c>
      <c r="L73" s="663">
        <v>4.1318827339921933</v>
      </c>
      <c r="M73" s="663">
        <v>82.92</v>
      </c>
      <c r="N73" s="663">
        <v>25</v>
      </c>
      <c r="O73" s="663">
        <v>2073</v>
      </c>
      <c r="P73" s="676">
        <v>8.6080890291504026</v>
      </c>
      <c r="Q73" s="664">
        <v>82.92</v>
      </c>
    </row>
    <row r="74" spans="1:17" ht="14.4" customHeight="1" x14ac:dyDescent="0.3">
      <c r="A74" s="659" t="s">
        <v>561</v>
      </c>
      <c r="B74" s="660" t="s">
        <v>5082</v>
      </c>
      <c r="C74" s="660" t="s">
        <v>5021</v>
      </c>
      <c r="D74" s="660" t="s">
        <v>5203</v>
      </c>
      <c r="E74" s="660" t="s">
        <v>1858</v>
      </c>
      <c r="F74" s="663">
        <v>47</v>
      </c>
      <c r="G74" s="663">
        <v>6487.65</v>
      </c>
      <c r="H74" s="663">
        <v>1</v>
      </c>
      <c r="I74" s="663">
        <v>138.03510638297871</v>
      </c>
      <c r="J74" s="663">
        <v>86</v>
      </c>
      <c r="K74" s="663">
        <v>10398.84</v>
      </c>
      <c r="L74" s="663">
        <v>1.602866985734434</v>
      </c>
      <c r="M74" s="663">
        <v>120.91674418604651</v>
      </c>
      <c r="N74" s="663">
        <v>149</v>
      </c>
      <c r="O74" s="663">
        <v>17576.04</v>
      </c>
      <c r="P74" s="676">
        <v>2.7091535455827613</v>
      </c>
      <c r="Q74" s="664">
        <v>117.96000000000001</v>
      </c>
    </row>
    <row r="75" spans="1:17" ht="14.4" customHeight="1" x14ac:dyDescent="0.3">
      <c r="A75" s="659" t="s">
        <v>561</v>
      </c>
      <c r="B75" s="660" t="s">
        <v>5082</v>
      </c>
      <c r="C75" s="660" t="s">
        <v>5021</v>
      </c>
      <c r="D75" s="660" t="s">
        <v>5204</v>
      </c>
      <c r="E75" s="660" t="s">
        <v>1858</v>
      </c>
      <c r="F75" s="663">
        <v>61</v>
      </c>
      <c r="G75" s="663">
        <v>13719.509999999998</v>
      </c>
      <c r="H75" s="663">
        <v>1</v>
      </c>
      <c r="I75" s="663">
        <v>224.90999999999997</v>
      </c>
      <c r="J75" s="663">
        <v>10</v>
      </c>
      <c r="K75" s="663">
        <v>1530.42</v>
      </c>
      <c r="L75" s="663">
        <v>0.11155063118143434</v>
      </c>
      <c r="M75" s="663">
        <v>153.042</v>
      </c>
      <c r="N75" s="663">
        <v>72</v>
      </c>
      <c r="O75" s="663">
        <v>5730.48</v>
      </c>
      <c r="P75" s="676">
        <v>0.41768838683014192</v>
      </c>
      <c r="Q75" s="664">
        <v>79.589999999999989</v>
      </c>
    </row>
    <row r="76" spans="1:17" ht="14.4" customHeight="1" x14ac:dyDescent="0.3">
      <c r="A76" s="659" t="s">
        <v>561</v>
      </c>
      <c r="B76" s="660" t="s">
        <v>5082</v>
      </c>
      <c r="C76" s="660" t="s">
        <v>5021</v>
      </c>
      <c r="D76" s="660" t="s">
        <v>5205</v>
      </c>
      <c r="E76" s="660" t="s">
        <v>5206</v>
      </c>
      <c r="F76" s="663">
        <v>1.6</v>
      </c>
      <c r="G76" s="663">
        <v>1015.04</v>
      </c>
      <c r="H76" s="663">
        <v>1</v>
      </c>
      <c r="I76" s="663">
        <v>634.4</v>
      </c>
      <c r="J76" s="663">
        <v>2.4</v>
      </c>
      <c r="K76" s="663">
        <v>1535.88</v>
      </c>
      <c r="L76" s="663">
        <v>1.5131226355611602</v>
      </c>
      <c r="M76" s="663">
        <v>639.95000000000005</v>
      </c>
      <c r="N76" s="663"/>
      <c r="O76" s="663"/>
      <c r="P76" s="676"/>
      <c r="Q76" s="664"/>
    </row>
    <row r="77" spans="1:17" ht="14.4" customHeight="1" x14ac:dyDescent="0.3">
      <c r="A77" s="659" t="s">
        <v>561</v>
      </c>
      <c r="B77" s="660" t="s">
        <v>5082</v>
      </c>
      <c r="C77" s="660" t="s">
        <v>5021</v>
      </c>
      <c r="D77" s="660" t="s">
        <v>5207</v>
      </c>
      <c r="E77" s="660" t="s">
        <v>5208</v>
      </c>
      <c r="F77" s="663"/>
      <c r="G77" s="663"/>
      <c r="H77" s="663"/>
      <c r="I77" s="663"/>
      <c r="J77" s="663"/>
      <c r="K77" s="663"/>
      <c r="L77" s="663"/>
      <c r="M77" s="663"/>
      <c r="N77" s="663">
        <v>8</v>
      </c>
      <c r="O77" s="663">
        <v>672.64</v>
      </c>
      <c r="P77" s="676"/>
      <c r="Q77" s="664">
        <v>84.08</v>
      </c>
    </row>
    <row r="78" spans="1:17" ht="14.4" customHeight="1" x14ac:dyDescent="0.3">
      <c r="A78" s="659" t="s">
        <v>561</v>
      </c>
      <c r="B78" s="660" t="s">
        <v>5082</v>
      </c>
      <c r="C78" s="660" t="s">
        <v>5021</v>
      </c>
      <c r="D78" s="660" t="s">
        <v>5209</v>
      </c>
      <c r="E78" s="660" t="s">
        <v>5010</v>
      </c>
      <c r="F78" s="663"/>
      <c r="G78" s="663"/>
      <c r="H78" s="663"/>
      <c r="I78" s="663"/>
      <c r="J78" s="663">
        <v>1.8</v>
      </c>
      <c r="K78" s="663">
        <v>1942.78</v>
      </c>
      <c r="L78" s="663"/>
      <c r="M78" s="663">
        <v>1079.3222222222221</v>
      </c>
      <c r="N78" s="663"/>
      <c r="O78" s="663"/>
      <c r="P78" s="676"/>
      <c r="Q78" s="664"/>
    </row>
    <row r="79" spans="1:17" ht="14.4" customHeight="1" x14ac:dyDescent="0.3">
      <c r="A79" s="659" t="s">
        <v>561</v>
      </c>
      <c r="B79" s="660" t="s">
        <v>5082</v>
      </c>
      <c r="C79" s="660" t="s">
        <v>5021</v>
      </c>
      <c r="D79" s="660" t="s">
        <v>5210</v>
      </c>
      <c r="E79" s="660" t="s">
        <v>5010</v>
      </c>
      <c r="F79" s="663">
        <v>3</v>
      </c>
      <c r="G79" s="663">
        <v>204.63</v>
      </c>
      <c r="H79" s="663">
        <v>1</v>
      </c>
      <c r="I79" s="663">
        <v>68.209999999999994</v>
      </c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561</v>
      </c>
      <c r="B80" s="660" t="s">
        <v>5082</v>
      </c>
      <c r="C80" s="660" t="s">
        <v>5021</v>
      </c>
      <c r="D80" s="660" t="s">
        <v>5211</v>
      </c>
      <c r="E80" s="660" t="s">
        <v>1140</v>
      </c>
      <c r="F80" s="663">
        <v>87</v>
      </c>
      <c r="G80" s="663">
        <v>6801.36</v>
      </c>
      <c r="H80" s="663">
        <v>1</v>
      </c>
      <c r="I80" s="663">
        <v>78.176551724137923</v>
      </c>
      <c r="J80" s="663">
        <v>54</v>
      </c>
      <c r="K80" s="663">
        <v>3331.3799999999997</v>
      </c>
      <c r="L80" s="663">
        <v>0.4898108613571403</v>
      </c>
      <c r="M80" s="663">
        <v>61.692222222222213</v>
      </c>
      <c r="N80" s="663">
        <v>184</v>
      </c>
      <c r="O80" s="663">
        <v>11233.2</v>
      </c>
      <c r="P80" s="676">
        <v>1.6516108542997285</v>
      </c>
      <c r="Q80" s="664">
        <v>61.050000000000004</v>
      </c>
    </row>
    <row r="81" spans="1:17" ht="14.4" customHeight="1" x14ac:dyDescent="0.3">
      <c r="A81" s="659" t="s">
        <v>561</v>
      </c>
      <c r="B81" s="660" t="s">
        <v>5082</v>
      </c>
      <c r="C81" s="660" t="s">
        <v>5021</v>
      </c>
      <c r="D81" s="660" t="s">
        <v>5212</v>
      </c>
      <c r="E81" s="660" t="s">
        <v>5010</v>
      </c>
      <c r="F81" s="663">
        <v>14.93</v>
      </c>
      <c r="G81" s="663">
        <v>54166.49</v>
      </c>
      <c r="H81" s="663">
        <v>1</v>
      </c>
      <c r="I81" s="663">
        <v>3628.0301406563963</v>
      </c>
      <c r="J81" s="663"/>
      <c r="K81" s="663"/>
      <c r="L81" s="663"/>
      <c r="M81" s="663"/>
      <c r="N81" s="663"/>
      <c r="O81" s="663"/>
      <c r="P81" s="676"/>
      <c r="Q81" s="664"/>
    </row>
    <row r="82" spans="1:17" ht="14.4" customHeight="1" x14ac:dyDescent="0.3">
      <c r="A82" s="659" t="s">
        <v>561</v>
      </c>
      <c r="B82" s="660" t="s">
        <v>5082</v>
      </c>
      <c r="C82" s="660" t="s">
        <v>5021</v>
      </c>
      <c r="D82" s="660" t="s">
        <v>5213</v>
      </c>
      <c r="E82" s="660" t="s">
        <v>2749</v>
      </c>
      <c r="F82" s="663">
        <v>1.4</v>
      </c>
      <c r="G82" s="663">
        <v>1631.98</v>
      </c>
      <c r="H82" s="663">
        <v>1</v>
      </c>
      <c r="I82" s="663">
        <v>1165.7</v>
      </c>
      <c r="J82" s="663"/>
      <c r="K82" s="663"/>
      <c r="L82" s="663"/>
      <c r="M82" s="663"/>
      <c r="N82" s="663">
        <v>0.3</v>
      </c>
      <c r="O82" s="663">
        <v>242.88</v>
      </c>
      <c r="P82" s="676">
        <v>0.1488253532518781</v>
      </c>
      <c r="Q82" s="664">
        <v>809.6</v>
      </c>
    </row>
    <row r="83" spans="1:17" ht="14.4" customHeight="1" x14ac:dyDescent="0.3">
      <c r="A83" s="659" t="s">
        <v>561</v>
      </c>
      <c r="B83" s="660" t="s">
        <v>5082</v>
      </c>
      <c r="C83" s="660" t="s">
        <v>5021</v>
      </c>
      <c r="D83" s="660" t="s">
        <v>5214</v>
      </c>
      <c r="E83" s="660" t="s">
        <v>1575</v>
      </c>
      <c r="F83" s="663">
        <v>13.8</v>
      </c>
      <c r="G83" s="663">
        <v>5088.2199999999993</v>
      </c>
      <c r="H83" s="663">
        <v>1</v>
      </c>
      <c r="I83" s="663">
        <v>368.71159420289848</v>
      </c>
      <c r="J83" s="663">
        <v>8.1</v>
      </c>
      <c r="K83" s="663">
        <v>1317.5299999999997</v>
      </c>
      <c r="L83" s="663">
        <v>0.25893731010058524</v>
      </c>
      <c r="M83" s="663">
        <v>162.65802469135801</v>
      </c>
      <c r="N83" s="663">
        <v>2.6</v>
      </c>
      <c r="O83" s="663">
        <v>422.9</v>
      </c>
      <c r="P83" s="676">
        <v>8.3113544618746843E-2</v>
      </c>
      <c r="Q83" s="664">
        <v>162.65384615384613</v>
      </c>
    </row>
    <row r="84" spans="1:17" ht="14.4" customHeight="1" x14ac:dyDescent="0.3">
      <c r="A84" s="659" t="s">
        <v>561</v>
      </c>
      <c r="B84" s="660" t="s">
        <v>5082</v>
      </c>
      <c r="C84" s="660" t="s">
        <v>5021</v>
      </c>
      <c r="D84" s="660" t="s">
        <v>5215</v>
      </c>
      <c r="E84" s="660" t="s">
        <v>3064</v>
      </c>
      <c r="F84" s="663">
        <v>2</v>
      </c>
      <c r="G84" s="663">
        <v>115.02</v>
      </c>
      <c r="H84" s="663">
        <v>1</v>
      </c>
      <c r="I84" s="663">
        <v>57.51</v>
      </c>
      <c r="J84" s="663">
        <v>26</v>
      </c>
      <c r="K84" s="663">
        <v>1508.26</v>
      </c>
      <c r="L84" s="663">
        <v>13.11302382194401</v>
      </c>
      <c r="M84" s="663">
        <v>58.01</v>
      </c>
      <c r="N84" s="663">
        <v>20</v>
      </c>
      <c r="O84" s="663">
        <v>807.2</v>
      </c>
      <c r="P84" s="676">
        <v>7.0179099287080513</v>
      </c>
      <c r="Q84" s="664">
        <v>40.36</v>
      </c>
    </row>
    <row r="85" spans="1:17" ht="14.4" customHeight="1" x14ac:dyDescent="0.3">
      <c r="A85" s="659" t="s">
        <v>561</v>
      </c>
      <c r="B85" s="660" t="s">
        <v>5082</v>
      </c>
      <c r="C85" s="660" t="s">
        <v>5021</v>
      </c>
      <c r="D85" s="660" t="s">
        <v>5216</v>
      </c>
      <c r="E85" s="660" t="s">
        <v>5217</v>
      </c>
      <c r="F85" s="663"/>
      <c r="G85" s="663"/>
      <c r="H85" s="663"/>
      <c r="I85" s="663"/>
      <c r="J85" s="663">
        <v>0.4</v>
      </c>
      <c r="K85" s="663">
        <v>161.68</v>
      </c>
      <c r="L85" s="663"/>
      <c r="M85" s="663">
        <v>404.2</v>
      </c>
      <c r="N85" s="663">
        <v>0.2</v>
      </c>
      <c r="O85" s="663">
        <v>80.84</v>
      </c>
      <c r="P85" s="676"/>
      <c r="Q85" s="664">
        <v>404.2</v>
      </c>
    </row>
    <row r="86" spans="1:17" ht="14.4" customHeight="1" x14ac:dyDescent="0.3">
      <c r="A86" s="659" t="s">
        <v>561</v>
      </c>
      <c r="B86" s="660" t="s">
        <v>5082</v>
      </c>
      <c r="C86" s="660" t="s">
        <v>5021</v>
      </c>
      <c r="D86" s="660" t="s">
        <v>5218</v>
      </c>
      <c r="E86" s="660" t="s">
        <v>3019</v>
      </c>
      <c r="F86" s="663">
        <v>15</v>
      </c>
      <c r="G86" s="663">
        <v>712.5</v>
      </c>
      <c r="H86" s="663">
        <v>1</v>
      </c>
      <c r="I86" s="663">
        <v>47.5</v>
      </c>
      <c r="J86" s="663">
        <v>12</v>
      </c>
      <c r="K86" s="663">
        <v>570</v>
      </c>
      <c r="L86" s="663">
        <v>0.8</v>
      </c>
      <c r="M86" s="663">
        <v>47.5</v>
      </c>
      <c r="N86" s="663">
        <v>2</v>
      </c>
      <c r="O86" s="663">
        <v>95</v>
      </c>
      <c r="P86" s="676">
        <v>0.13333333333333333</v>
      </c>
      <c r="Q86" s="664">
        <v>47.5</v>
      </c>
    </row>
    <row r="87" spans="1:17" ht="14.4" customHeight="1" x14ac:dyDescent="0.3">
      <c r="A87" s="659" t="s">
        <v>561</v>
      </c>
      <c r="B87" s="660" t="s">
        <v>5082</v>
      </c>
      <c r="C87" s="660" t="s">
        <v>5021</v>
      </c>
      <c r="D87" s="660" t="s">
        <v>5219</v>
      </c>
      <c r="E87" s="660" t="s">
        <v>1854</v>
      </c>
      <c r="F87" s="663">
        <v>13</v>
      </c>
      <c r="G87" s="663">
        <v>1495</v>
      </c>
      <c r="H87" s="663">
        <v>1</v>
      </c>
      <c r="I87" s="663">
        <v>115</v>
      </c>
      <c r="J87" s="663">
        <v>2</v>
      </c>
      <c r="K87" s="663">
        <v>232</v>
      </c>
      <c r="L87" s="663">
        <v>0.15518394648829431</v>
      </c>
      <c r="M87" s="663">
        <v>116</v>
      </c>
      <c r="N87" s="663">
        <v>21</v>
      </c>
      <c r="O87" s="663">
        <v>1695.33</v>
      </c>
      <c r="P87" s="676">
        <v>1.1339999999999999</v>
      </c>
      <c r="Q87" s="664">
        <v>80.72999999999999</v>
      </c>
    </row>
    <row r="88" spans="1:17" ht="14.4" customHeight="1" x14ac:dyDescent="0.3">
      <c r="A88" s="659" t="s">
        <v>561</v>
      </c>
      <c r="B88" s="660" t="s">
        <v>5082</v>
      </c>
      <c r="C88" s="660" t="s">
        <v>5021</v>
      </c>
      <c r="D88" s="660" t="s">
        <v>5220</v>
      </c>
      <c r="E88" s="660" t="s">
        <v>2958</v>
      </c>
      <c r="F88" s="663">
        <v>23.4</v>
      </c>
      <c r="G88" s="663">
        <v>10181.69</v>
      </c>
      <c r="H88" s="663">
        <v>1</v>
      </c>
      <c r="I88" s="663">
        <v>435.1149572649573</v>
      </c>
      <c r="J88" s="663">
        <v>23.6</v>
      </c>
      <c r="K88" s="663">
        <v>8962.1</v>
      </c>
      <c r="L88" s="663">
        <v>0.88021733130747448</v>
      </c>
      <c r="M88" s="663">
        <v>379.75</v>
      </c>
      <c r="N88" s="663">
        <v>74.099999999999994</v>
      </c>
      <c r="O88" s="663">
        <v>28139.93</v>
      </c>
      <c r="P88" s="676">
        <v>2.7637779189898728</v>
      </c>
      <c r="Q88" s="664">
        <v>379.75614035087722</v>
      </c>
    </row>
    <row r="89" spans="1:17" ht="14.4" customHeight="1" x14ac:dyDescent="0.3">
      <c r="A89" s="659" t="s">
        <v>561</v>
      </c>
      <c r="B89" s="660" t="s">
        <v>5082</v>
      </c>
      <c r="C89" s="660" t="s">
        <v>5021</v>
      </c>
      <c r="D89" s="660" t="s">
        <v>5221</v>
      </c>
      <c r="E89" s="660" t="s">
        <v>5222</v>
      </c>
      <c r="F89" s="663"/>
      <c r="G89" s="663"/>
      <c r="H89" s="663"/>
      <c r="I89" s="663"/>
      <c r="J89" s="663"/>
      <c r="K89" s="663"/>
      <c r="L89" s="663"/>
      <c r="M89" s="663"/>
      <c r="N89" s="663">
        <v>5</v>
      </c>
      <c r="O89" s="663">
        <v>313.55</v>
      </c>
      <c r="P89" s="676"/>
      <c r="Q89" s="664">
        <v>62.71</v>
      </c>
    </row>
    <row r="90" spans="1:17" ht="14.4" customHeight="1" x14ac:dyDescent="0.3">
      <c r="A90" s="659" t="s">
        <v>561</v>
      </c>
      <c r="B90" s="660" t="s">
        <v>5082</v>
      </c>
      <c r="C90" s="660" t="s">
        <v>5021</v>
      </c>
      <c r="D90" s="660" t="s">
        <v>5122</v>
      </c>
      <c r="E90" s="660" t="s">
        <v>2964</v>
      </c>
      <c r="F90" s="663">
        <v>1402</v>
      </c>
      <c r="G90" s="663">
        <v>64781.439999999995</v>
      </c>
      <c r="H90" s="663">
        <v>1</v>
      </c>
      <c r="I90" s="663">
        <v>46.206447931526384</v>
      </c>
      <c r="J90" s="663">
        <v>1363</v>
      </c>
      <c r="K90" s="663">
        <v>56904.57</v>
      </c>
      <c r="L90" s="663">
        <v>0.87840853800100771</v>
      </c>
      <c r="M90" s="663">
        <v>41.749501100513569</v>
      </c>
      <c r="N90" s="663">
        <v>1406</v>
      </c>
      <c r="O90" s="663">
        <v>80853.330000000016</v>
      </c>
      <c r="P90" s="676">
        <v>1.2480940528645246</v>
      </c>
      <c r="Q90" s="664">
        <v>57.505924608819356</v>
      </c>
    </row>
    <row r="91" spans="1:17" ht="14.4" customHeight="1" x14ac:dyDescent="0.3">
      <c r="A91" s="659" t="s">
        <v>561</v>
      </c>
      <c r="B91" s="660" t="s">
        <v>5082</v>
      </c>
      <c r="C91" s="660" t="s">
        <v>5021</v>
      </c>
      <c r="D91" s="660" t="s">
        <v>5223</v>
      </c>
      <c r="E91" s="660" t="s">
        <v>1183</v>
      </c>
      <c r="F91" s="663"/>
      <c r="G91" s="663"/>
      <c r="H91" s="663"/>
      <c r="I91" s="663"/>
      <c r="J91" s="663">
        <v>198</v>
      </c>
      <c r="K91" s="663">
        <v>13610.52</v>
      </c>
      <c r="L91" s="663"/>
      <c r="M91" s="663">
        <v>68.740000000000009</v>
      </c>
      <c r="N91" s="663">
        <v>80</v>
      </c>
      <c r="O91" s="663">
        <v>5499.2</v>
      </c>
      <c r="P91" s="676"/>
      <c r="Q91" s="664">
        <v>68.739999999999995</v>
      </c>
    </row>
    <row r="92" spans="1:17" ht="14.4" customHeight="1" x14ac:dyDescent="0.3">
      <c r="A92" s="659" t="s">
        <v>561</v>
      </c>
      <c r="B92" s="660" t="s">
        <v>5082</v>
      </c>
      <c r="C92" s="660" t="s">
        <v>5021</v>
      </c>
      <c r="D92" s="660" t="s">
        <v>5224</v>
      </c>
      <c r="E92" s="660" t="s">
        <v>5225</v>
      </c>
      <c r="F92" s="663">
        <v>3.8</v>
      </c>
      <c r="G92" s="663">
        <v>23492.36</v>
      </c>
      <c r="H92" s="663">
        <v>1</v>
      </c>
      <c r="I92" s="663">
        <v>6182.2000000000007</v>
      </c>
      <c r="J92" s="663"/>
      <c r="K92" s="663"/>
      <c r="L92" s="663"/>
      <c r="M92" s="663"/>
      <c r="N92" s="663">
        <v>4.7</v>
      </c>
      <c r="O92" s="663">
        <v>18451.79</v>
      </c>
      <c r="P92" s="676">
        <v>0.78543790406753522</v>
      </c>
      <c r="Q92" s="664">
        <v>3925.9127659574469</v>
      </c>
    </row>
    <row r="93" spans="1:17" ht="14.4" customHeight="1" x14ac:dyDescent="0.3">
      <c r="A93" s="659" t="s">
        <v>561</v>
      </c>
      <c r="B93" s="660" t="s">
        <v>5082</v>
      </c>
      <c r="C93" s="660" t="s">
        <v>5021</v>
      </c>
      <c r="D93" s="660" t="s">
        <v>5226</v>
      </c>
      <c r="E93" s="660" t="s">
        <v>5227</v>
      </c>
      <c r="F93" s="663">
        <v>6</v>
      </c>
      <c r="G93" s="663">
        <v>1483.88</v>
      </c>
      <c r="H93" s="663">
        <v>1</v>
      </c>
      <c r="I93" s="663">
        <v>247.31333333333336</v>
      </c>
      <c r="J93" s="663"/>
      <c r="K93" s="663"/>
      <c r="L93" s="663"/>
      <c r="M93" s="663"/>
      <c r="N93" s="663"/>
      <c r="O93" s="663"/>
      <c r="P93" s="676"/>
      <c r="Q93" s="664"/>
    </row>
    <row r="94" spans="1:17" ht="14.4" customHeight="1" x14ac:dyDescent="0.3">
      <c r="A94" s="659" t="s">
        <v>561</v>
      </c>
      <c r="B94" s="660" t="s">
        <v>5082</v>
      </c>
      <c r="C94" s="660" t="s">
        <v>5021</v>
      </c>
      <c r="D94" s="660" t="s">
        <v>5228</v>
      </c>
      <c r="E94" s="660" t="s">
        <v>1846</v>
      </c>
      <c r="F94" s="663">
        <v>2</v>
      </c>
      <c r="G94" s="663">
        <v>458.32</v>
      </c>
      <c r="H94" s="663">
        <v>1</v>
      </c>
      <c r="I94" s="663">
        <v>229.16</v>
      </c>
      <c r="J94" s="663"/>
      <c r="K94" s="663"/>
      <c r="L94" s="663"/>
      <c r="M94" s="663"/>
      <c r="N94" s="663">
        <v>14</v>
      </c>
      <c r="O94" s="663">
        <v>3208.24</v>
      </c>
      <c r="P94" s="676">
        <v>7</v>
      </c>
      <c r="Q94" s="664">
        <v>229.16</v>
      </c>
    </row>
    <row r="95" spans="1:17" ht="14.4" customHeight="1" x14ac:dyDescent="0.3">
      <c r="A95" s="659" t="s">
        <v>561</v>
      </c>
      <c r="B95" s="660" t="s">
        <v>5082</v>
      </c>
      <c r="C95" s="660" t="s">
        <v>5021</v>
      </c>
      <c r="D95" s="660" t="s">
        <v>5229</v>
      </c>
      <c r="E95" s="660" t="s">
        <v>1186</v>
      </c>
      <c r="F95" s="663">
        <v>12</v>
      </c>
      <c r="G95" s="663">
        <v>880.68</v>
      </c>
      <c r="H95" s="663">
        <v>1</v>
      </c>
      <c r="I95" s="663">
        <v>73.39</v>
      </c>
      <c r="J95" s="663">
        <v>34</v>
      </c>
      <c r="K95" s="663">
        <v>2337.16</v>
      </c>
      <c r="L95" s="663">
        <v>2.6538129627106328</v>
      </c>
      <c r="M95" s="663">
        <v>68.739999999999995</v>
      </c>
      <c r="N95" s="663">
        <v>52</v>
      </c>
      <c r="O95" s="663">
        <v>3574.48</v>
      </c>
      <c r="P95" s="676">
        <v>4.0587727664986151</v>
      </c>
      <c r="Q95" s="664">
        <v>68.739999999999995</v>
      </c>
    </row>
    <row r="96" spans="1:17" ht="14.4" customHeight="1" x14ac:dyDescent="0.3">
      <c r="A96" s="659" t="s">
        <v>561</v>
      </c>
      <c r="B96" s="660" t="s">
        <v>5082</v>
      </c>
      <c r="C96" s="660" t="s">
        <v>5021</v>
      </c>
      <c r="D96" s="660" t="s">
        <v>5230</v>
      </c>
      <c r="E96" s="660" t="s">
        <v>1121</v>
      </c>
      <c r="F96" s="663">
        <v>6.7</v>
      </c>
      <c r="G96" s="663">
        <v>611.77</v>
      </c>
      <c r="H96" s="663">
        <v>1</v>
      </c>
      <c r="I96" s="663">
        <v>91.308955223880588</v>
      </c>
      <c r="J96" s="663">
        <v>3.7</v>
      </c>
      <c r="K96" s="663">
        <v>358.77</v>
      </c>
      <c r="L96" s="663">
        <v>0.58644588652598195</v>
      </c>
      <c r="M96" s="663">
        <v>96.96486486486485</v>
      </c>
      <c r="N96" s="663">
        <v>13.600000000000001</v>
      </c>
      <c r="O96" s="663">
        <v>1318.75</v>
      </c>
      <c r="P96" s="676">
        <v>2.1556303839678312</v>
      </c>
      <c r="Q96" s="664">
        <v>96.96691176470587</v>
      </c>
    </row>
    <row r="97" spans="1:17" ht="14.4" customHeight="1" x14ac:dyDescent="0.3">
      <c r="A97" s="659" t="s">
        <v>561</v>
      </c>
      <c r="B97" s="660" t="s">
        <v>5082</v>
      </c>
      <c r="C97" s="660" t="s">
        <v>5021</v>
      </c>
      <c r="D97" s="660" t="s">
        <v>5231</v>
      </c>
      <c r="E97" s="660" t="s">
        <v>5232</v>
      </c>
      <c r="F97" s="663">
        <v>30</v>
      </c>
      <c r="G97" s="663">
        <v>1895.94</v>
      </c>
      <c r="H97" s="663">
        <v>1</v>
      </c>
      <c r="I97" s="663">
        <v>63.198</v>
      </c>
      <c r="J97" s="663"/>
      <c r="K97" s="663"/>
      <c r="L97" s="663"/>
      <c r="M97" s="663"/>
      <c r="N97" s="663">
        <v>203</v>
      </c>
      <c r="O97" s="663">
        <v>12992</v>
      </c>
      <c r="P97" s="676">
        <v>6.8525375275588889</v>
      </c>
      <c r="Q97" s="664">
        <v>64</v>
      </c>
    </row>
    <row r="98" spans="1:17" ht="14.4" customHeight="1" x14ac:dyDescent="0.3">
      <c r="A98" s="659" t="s">
        <v>561</v>
      </c>
      <c r="B98" s="660" t="s">
        <v>5082</v>
      </c>
      <c r="C98" s="660" t="s">
        <v>5021</v>
      </c>
      <c r="D98" s="660" t="s">
        <v>5233</v>
      </c>
      <c r="E98" s="660" t="s">
        <v>1858</v>
      </c>
      <c r="F98" s="663">
        <v>1</v>
      </c>
      <c r="G98" s="663">
        <v>627.52</v>
      </c>
      <c r="H98" s="663">
        <v>1</v>
      </c>
      <c r="I98" s="663">
        <v>627.52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561</v>
      </c>
      <c r="B99" s="660" t="s">
        <v>5082</v>
      </c>
      <c r="C99" s="660" t="s">
        <v>5021</v>
      </c>
      <c r="D99" s="660" t="s">
        <v>5234</v>
      </c>
      <c r="E99" s="660" t="s">
        <v>5235</v>
      </c>
      <c r="F99" s="663">
        <v>0.6</v>
      </c>
      <c r="G99" s="663">
        <v>582.29999999999995</v>
      </c>
      <c r="H99" s="663">
        <v>1</v>
      </c>
      <c r="I99" s="663">
        <v>970.5</v>
      </c>
      <c r="J99" s="663"/>
      <c r="K99" s="663"/>
      <c r="L99" s="663"/>
      <c r="M99" s="663"/>
      <c r="N99" s="663"/>
      <c r="O99" s="663"/>
      <c r="P99" s="676"/>
      <c r="Q99" s="664"/>
    </row>
    <row r="100" spans="1:17" ht="14.4" customHeight="1" x14ac:dyDescent="0.3">
      <c r="A100" s="659" t="s">
        <v>561</v>
      </c>
      <c r="B100" s="660" t="s">
        <v>5082</v>
      </c>
      <c r="C100" s="660" t="s">
        <v>5021</v>
      </c>
      <c r="D100" s="660" t="s">
        <v>5236</v>
      </c>
      <c r="E100" s="660" t="s">
        <v>1177</v>
      </c>
      <c r="F100" s="663"/>
      <c r="G100" s="663"/>
      <c r="H100" s="663"/>
      <c r="I100" s="663"/>
      <c r="J100" s="663"/>
      <c r="K100" s="663"/>
      <c r="L100" s="663"/>
      <c r="M100" s="663"/>
      <c r="N100" s="663">
        <v>2.4</v>
      </c>
      <c r="O100" s="663">
        <v>4656</v>
      </c>
      <c r="P100" s="676"/>
      <c r="Q100" s="664">
        <v>1940</v>
      </c>
    </row>
    <row r="101" spans="1:17" ht="14.4" customHeight="1" x14ac:dyDescent="0.3">
      <c r="A101" s="659" t="s">
        <v>561</v>
      </c>
      <c r="B101" s="660" t="s">
        <v>5082</v>
      </c>
      <c r="C101" s="660" t="s">
        <v>5021</v>
      </c>
      <c r="D101" s="660" t="s">
        <v>5237</v>
      </c>
      <c r="E101" s="660" t="s">
        <v>5010</v>
      </c>
      <c r="F101" s="663">
        <v>3</v>
      </c>
      <c r="G101" s="663">
        <v>250.83</v>
      </c>
      <c r="H101" s="663">
        <v>1</v>
      </c>
      <c r="I101" s="663">
        <v>83.61</v>
      </c>
      <c r="J101" s="663"/>
      <c r="K101" s="663"/>
      <c r="L101" s="663"/>
      <c r="M101" s="663"/>
      <c r="N101" s="663"/>
      <c r="O101" s="663"/>
      <c r="P101" s="676"/>
      <c r="Q101" s="664"/>
    </row>
    <row r="102" spans="1:17" ht="14.4" customHeight="1" x14ac:dyDescent="0.3">
      <c r="A102" s="659" t="s">
        <v>561</v>
      </c>
      <c r="B102" s="660" t="s">
        <v>5082</v>
      </c>
      <c r="C102" s="660" t="s">
        <v>5021</v>
      </c>
      <c r="D102" s="660" t="s">
        <v>5237</v>
      </c>
      <c r="E102" s="660" t="s">
        <v>5238</v>
      </c>
      <c r="F102" s="663"/>
      <c r="G102" s="663"/>
      <c r="H102" s="663"/>
      <c r="I102" s="663"/>
      <c r="J102" s="663">
        <v>21</v>
      </c>
      <c r="K102" s="663">
        <v>1755.81</v>
      </c>
      <c r="L102" s="663"/>
      <c r="M102" s="663">
        <v>83.61</v>
      </c>
      <c r="N102" s="663"/>
      <c r="O102" s="663"/>
      <c r="P102" s="676"/>
      <c r="Q102" s="664"/>
    </row>
    <row r="103" spans="1:17" ht="14.4" customHeight="1" x14ac:dyDescent="0.3">
      <c r="A103" s="659" t="s">
        <v>561</v>
      </c>
      <c r="B103" s="660" t="s">
        <v>5082</v>
      </c>
      <c r="C103" s="660" t="s">
        <v>5021</v>
      </c>
      <c r="D103" s="660" t="s">
        <v>5239</v>
      </c>
      <c r="E103" s="660" t="s">
        <v>1162</v>
      </c>
      <c r="F103" s="663">
        <v>2.2000000000000002</v>
      </c>
      <c r="G103" s="663">
        <v>1839.43</v>
      </c>
      <c r="H103" s="663">
        <v>1</v>
      </c>
      <c r="I103" s="663">
        <v>836.10454545454536</v>
      </c>
      <c r="J103" s="663"/>
      <c r="K103" s="663"/>
      <c r="L103" s="663"/>
      <c r="M103" s="663"/>
      <c r="N103" s="663">
        <v>4.4000000000000004</v>
      </c>
      <c r="O103" s="663">
        <v>3588.01</v>
      </c>
      <c r="P103" s="676">
        <v>1.9506096997439424</v>
      </c>
      <c r="Q103" s="664">
        <v>815.45681818181822</v>
      </c>
    </row>
    <row r="104" spans="1:17" ht="14.4" customHeight="1" x14ac:dyDescent="0.3">
      <c r="A104" s="659" t="s">
        <v>561</v>
      </c>
      <c r="B104" s="660" t="s">
        <v>5082</v>
      </c>
      <c r="C104" s="660" t="s">
        <v>5021</v>
      </c>
      <c r="D104" s="660" t="s">
        <v>5240</v>
      </c>
      <c r="E104" s="660" t="s">
        <v>1225</v>
      </c>
      <c r="F104" s="663"/>
      <c r="G104" s="663"/>
      <c r="H104" s="663"/>
      <c r="I104" s="663"/>
      <c r="J104" s="663">
        <v>7</v>
      </c>
      <c r="K104" s="663">
        <v>1919.89</v>
      </c>
      <c r="L104" s="663"/>
      <c r="M104" s="663">
        <v>274.27000000000004</v>
      </c>
      <c r="N104" s="663">
        <v>1</v>
      </c>
      <c r="O104" s="663">
        <v>96.69</v>
      </c>
      <c r="P104" s="676"/>
      <c r="Q104" s="664">
        <v>96.69</v>
      </c>
    </row>
    <row r="105" spans="1:17" ht="14.4" customHeight="1" x14ac:dyDescent="0.3">
      <c r="A105" s="659" t="s">
        <v>561</v>
      </c>
      <c r="B105" s="660" t="s">
        <v>5082</v>
      </c>
      <c r="C105" s="660" t="s">
        <v>5021</v>
      </c>
      <c r="D105" s="660" t="s">
        <v>5241</v>
      </c>
      <c r="E105" s="660" t="s">
        <v>2785</v>
      </c>
      <c r="F105" s="663"/>
      <c r="G105" s="663"/>
      <c r="H105" s="663"/>
      <c r="I105" s="663"/>
      <c r="J105" s="663"/>
      <c r="K105" s="663"/>
      <c r="L105" s="663"/>
      <c r="M105" s="663"/>
      <c r="N105" s="663">
        <v>1.5</v>
      </c>
      <c r="O105" s="663">
        <v>3237.9</v>
      </c>
      <c r="P105" s="676"/>
      <c r="Q105" s="664">
        <v>2158.6</v>
      </c>
    </row>
    <row r="106" spans="1:17" ht="14.4" customHeight="1" x14ac:dyDescent="0.3">
      <c r="A106" s="659" t="s">
        <v>561</v>
      </c>
      <c r="B106" s="660" t="s">
        <v>5082</v>
      </c>
      <c r="C106" s="660" t="s">
        <v>5021</v>
      </c>
      <c r="D106" s="660" t="s">
        <v>5242</v>
      </c>
      <c r="E106" s="660" t="s">
        <v>5243</v>
      </c>
      <c r="F106" s="663"/>
      <c r="G106" s="663"/>
      <c r="H106" s="663"/>
      <c r="I106" s="663"/>
      <c r="J106" s="663"/>
      <c r="K106" s="663"/>
      <c r="L106" s="663"/>
      <c r="M106" s="663"/>
      <c r="N106" s="663">
        <v>1</v>
      </c>
      <c r="O106" s="663">
        <v>403.6</v>
      </c>
      <c r="P106" s="676"/>
      <c r="Q106" s="664">
        <v>403.6</v>
      </c>
    </row>
    <row r="107" spans="1:17" ht="14.4" customHeight="1" x14ac:dyDescent="0.3">
      <c r="A107" s="659" t="s">
        <v>561</v>
      </c>
      <c r="B107" s="660" t="s">
        <v>5082</v>
      </c>
      <c r="C107" s="660" t="s">
        <v>5021</v>
      </c>
      <c r="D107" s="660" t="s">
        <v>5244</v>
      </c>
      <c r="E107" s="660" t="s">
        <v>1155</v>
      </c>
      <c r="F107" s="663"/>
      <c r="G107" s="663"/>
      <c r="H107" s="663"/>
      <c r="I107" s="663"/>
      <c r="J107" s="663">
        <v>6.9</v>
      </c>
      <c r="K107" s="663">
        <v>7934.69</v>
      </c>
      <c r="L107" s="663"/>
      <c r="M107" s="663">
        <v>1149.9550724637679</v>
      </c>
      <c r="N107" s="663">
        <v>4</v>
      </c>
      <c r="O107" s="663">
        <v>3228.99</v>
      </c>
      <c r="P107" s="676"/>
      <c r="Q107" s="664">
        <v>807.24749999999995</v>
      </c>
    </row>
    <row r="108" spans="1:17" ht="14.4" customHeight="1" x14ac:dyDescent="0.3">
      <c r="A108" s="659" t="s">
        <v>561</v>
      </c>
      <c r="B108" s="660" t="s">
        <v>5082</v>
      </c>
      <c r="C108" s="660" t="s">
        <v>5021</v>
      </c>
      <c r="D108" s="660" t="s">
        <v>5245</v>
      </c>
      <c r="E108" s="660" t="s">
        <v>5246</v>
      </c>
      <c r="F108" s="663"/>
      <c r="G108" s="663"/>
      <c r="H108" s="663"/>
      <c r="I108" s="663"/>
      <c r="J108" s="663"/>
      <c r="K108" s="663"/>
      <c r="L108" s="663"/>
      <c r="M108" s="663"/>
      <c r="N108" s="663">
        <v>0.9</v>
      </c>
      <c r="O108" s="663">
        <v>1237.1099999999999</v>
      </c>
      <c r="P108" s="676"/>
      <c r="Q108" s="664">
        <v>1374.5666666666666</v>
      </c>
    </row>
    <row r="109" spans="1:17" ht="14.4" customHeight="1" x14ac:dyDescent="0.3">
      <c r="A109" s="659" t="s">
        <v>561</v>
      </c>
      <c r="B109" s="660" t="s">
        <v>5082</v>
      </c>
      <c r="C109" s="660" t="s">
        <v>5021</v>
      </c>
      <c r="D109" s="660" t="s">
        <v>5247</v>
      </c>
      <c r="E109" s="660" t="s">
        <v>5248</v>
      </c>
      <c r="F109" s="663"/>
      <c r="G109" s="663"/>
      <c r="H109" s="663"/>
      <c r="I109" s="663"/>
      <c r="J109" s="663">
        <v>0.66</v>
      </c>
      <c r="K109" s="663">
        <v>2394.5</v>
      </c>
      <c r="L109" s="663"/>
      <c r="M109" s="663">
        <v>3628.030303030303</v>
      </c>
      <c r="N109" s="663">
        <v>0.90999999999999992</v>
      </c>
      <c r="O109" s="663">
        <v>3301.51</v>
      </c>
      <c r="P109" s="676"/>
      <c r="Q109" s="664">
        <v>3628.0329670329675</v>
      </c>
    </row>
    <row r="110" spans="1:17" ht="14.4" customHeight="1" x14ac:dyDescent="0.3">
      <c r="A110" s="659" t="s">
        <v>561</v>
      </c>
      <c r="B110" s="660" t="s">
        <v>5082</v>
      </c>
      <c r="C110" s="660" t="s">
        <v>5021</v>
      </c>
      <c r="D110" s="660" t="s">
        <v>5249</v>
      </c>
      <c r="E110" s="660" t="s">
        <v>5250</v>
      </c>
      <c r="F110" s="663"/>
      <c r="G110" s="663"/>
      <c r="H110" s="663"/>
      <c r="I110" s="663"/>
      <c r="J110" s="663">
        <v>10</v>
      </c>
      <c r="K110" s="663">
        <v>2291.6</v>
      </c>
      <c r="L110" s="663"/>
      <c r="M110" s="663">
        <v>229.16</v>
      </c>
      <c r="N110" s="663"/>
      <c r="O110" s="663"/>
      <c r="P110" s="676"/>
      <c r="Q110" s="664"/>
    </row>
    <row r="111" spans="1:17" ht="14.4" customHeight="1" x14ac:dyDescent="0.3">
      <c r="A111" s="659" t="s">
        <v>561</v>
      </c>
      <c r="B111" s="660" t="s">
        <v>5082</v>
      </c>
      <c r="C111" s="660" t="s">
        <v>5021</v>
      </c>
      <c r="D111" s="660" t="s">
        <v>5251</v>
      </c>
      <c r="E111" s="660" t="s">
        <v>5010</v>
      </c>
      <c r="F111" s="663">
        <v>2.4</v>
      </c>
      <c r="G111" s="663">
        <v>2759.92</v>
      </c>
      <c r="H111" s="663">
        <v>1</v>
      </c>
      <c r="I111" s="663">
        <v>1149.9666666666667</v>
      </c>
      <c r="J111" s="663"/>
      <c r="K111" s="663"/>
      <c r="L111" s="663"/>
      <c r="M111" s="663"/>
      <c r="N111" s="663"/>
      <c r="O111" s="663"/>
      <c r="P111" s="676"/>
      <c r="Q111" s="664"/>
    </row>
    <row r="112" spans="1:17" ht="14.4" customHeight="1" x14ac:dyDescent="0.3">
      <c r="A112" s="659" t="s">
        <v>561</v>
      </c>
      <c r="B112" s="660" t="s">
        <v>5082</v>
      </c>
      <c r="C112" s="660" t="s">
        <v>5021</v>
      </c>
      <c r="D112" s="660" t="s">
        <v>5252</v>
      </c>
      <c r="E112" s="660" t="s">
        <v>5010</v>
      </c>
      <c r="F112" s="663">
        <v>0</v>
      </c>
      <c r="G112" s="663">
        <v>0</v>
      </c>
      <c r="H112" s="663"/>
      <c r="I112" s="663"/>
      <c r="J112" s="663"/>
      <c r="K112" s="663"/>
      <c r="L112" s="663"/>
      <c r="M112" s="663"/>
      <c r="N112" s="663"/>
      <c r="O112" s="663"/>
      <c r="P112" s="676"/>
      <c r="Q112" s="664"/>
    </row>
    <row r="113" spans="1:17" ht="14.4" customHeight="1" x14ac:dyDescent="0.3">
      <c r="A113" s="659" t="s">
        <v>561</v>
      </c>
      <c r="B113" s="660" t="s">
        <v>5082</v>
      </c>
      <c r="C113" s="660" t="s">
        <v>5021</v>
      </c>
      <c r="D113" s="660" t="s">
        <v>5253</v>
      </c>
      <c r="E113" s="660" t="s">
        <v>1115</v>
      </c>
      <c r="F113" s="663"/>
      <c r="G113" s="663"/>
      <c r="H113" s="663"/>
      <c r="I113" s="663"/>
      <c r="J113" s="663"/>
      <c r="K113" s="663"/>
      <c r="L113" s="663"/>
      <c r="M113" s="663"/>
      <c r="N113" s="663">
        <v>1.7000000000000002</v>
      </c>
      <c r="O113" s="663">
        <v>965.88</v>
      </c>
      <c r="P113" s="676"/>
      <c r="Q113" s="664">
        <v>568.16470588235291</v>
      </c>
    </row>
    <row r="114" spans="1:17" ht="14.4" customHeight="1" x14ac:dyDescent="0.3">
      <c r="A114" s="659" t="s">
        <v>561</v>
      </c>
      <c r="B114" s="660" t="s">
        <v>5082</v>
      </c>
      <c r="C114" s="660" t="s">
        <v>5254</v>
      </c>
      <c r="D114" s="660" t="s">
        <v>5255</v>
      </c>
      <c r="E114" s="660" t="s">
        <v>5256</v>
      </c>
      <c r="F114" s="663"/>
      <c r="G114" s="663"/>
      <c r="H114" s="663"/>
      <c r="I114" s="663"/>
      <c r="J114" s="663">
        <v>1</v>
      </c>
      <c r="K114" s="663">
        <v>1215.8499999999999</v>
      </c>
      <c r="L114" s="663"/>
      <c r="M114" s="663">
        <v>1215.8499999999999</v>
      </c>
      <c r="N114" s="663"/>
      <c r="O114" s="663"/>
      <c r="P114" s="676"/>
      <c r="Q114" s="664"/>
    </row>
    <row r="115" spans="1:17" ht="14.4" customHeight="1" x14ac:dyDescent="0.3">
      <c r="A115" s="659" t="s">
        <v>561</v>
      </c>
      <c r="B115" s="660" t="s">
        <v>5082</v>
      </c>
      <c r="C115" s="660" t="s">
        <v>5254</v>
      </c>
      <c r="D115" s="660" t="s">
        <v>5257</v>
      </c>
      <c r="E115" s="660" t="s">
        <v>5010</v>
      </c>
      <c r="F115" s="663">
        <v>28</v>
      </c>
      <c r="G115" s="663">
        <v>50250.58</v>
      </c>
      <c r="H115" s="663">
        <v>1</v>
      </c>
      <c r="I115" s="663">
        <v>1794.6635714285715</v>
      </c>
      <c r="J115" s="663">
        <v>41</v>
      </c>
      <c r="K115" s="663">
        <v>76188.38</v>
      </c>
      <c r="L115" s="663">
        <v>1.5161691666046442</v>
      </c>
      <c r="M115" s="663">
        <v>1858.2531707317075</v>
      </c>
      <c r="N115" s="663">
        <v>42</v>
      </c>
      <c r="O115" s="663">
        <v>78354.36</v>
      </c>
      <c r="P115" s="676">
        <v>1.5592727486926519</v>
      </c>
      <c r="Q115" s="664">
        <v>1865.58</v>
      </c>
    </row>
    <row r="116" spans="1:17" ht="14.4" customHeight="1" x14ac:dyDescent="0.3">
      <c r="A116" s="659" t="s">
        <v>561</v>
      </c>
      <c r="B116" s="660" t="s">
        <v>5082</v>
      </c>
      <c r="C116" s="660" t="s">
        <v>5254</v>
      </c>
      <c r="D116" s="660" t="s">
        <v>5257</v>
      </c>
      <c r="E116" s="660" t="s">
        <v>5258</v>
      </c>
      <c r="F116" s="663">
        <v>25</v>
      </c>
      <c r="G116" s="663">
        <v>45137.5</v>
      </c>
      <c r="H116" s="663">
        <v>1</v>
      </c>
      <c r="I116" s="663">
        <v>1805.5</v>
      </c>
      <c r="J116" s="663">
        <v>34</v>
      </c>
      <c r="K116" s="663">
        <v>63429.72</v>
      </c>
      <c r="L116" s="663">
        <v>1.4052554970922182</v>
      </c>
      <c r="M116" s="663">
        <v>1865.58</v>
      </c>
      <c r="N116" s="663">
        <v>15</v>
      </c>
      <c r="O116" s="663">
        <v>27983.7</v>
      </c>
      <c r="P116" s="676">
        <v>0.61996566048186097</v>
      </c>
      <c r="Q116" s="664">
        <v>1865.5800000000002</v>
      </c>
    </row>
    <row r="117" spans="1:17" ht="14.4" customHeight="1" x14ac:dyDescent="0.3">
      <c r="A117" s="659" t="s">
        <v>561</v>
      </c>
      <c r="B117" s="660" t="s">
        <v>5082</v>
      </c>
      <c r="C117" s="660" t="s">
        <v>5254</v>
      </c>
      <c r="D117" s="660" t="s">
        <v>5259</v>
      </c>
      <c r="E117" s="660" t="s">
        <v>5010</v>
      </c>
      <c r="F117" s="663"/>
      <c r="G117" s="663"/>
      <c r="H117" s="663"/>
      <c r="I117" s="663"/>
      <c r="J117" s="663">
        <v>1</v>
      </c>
      <c r="K117" s="663">
        <v>2728.71</v>
      </c>
      <c r="L117" s="663"/>
      <c r="M117" s="663">
        <v>2728.71</v>
      </c>
      <c r="N117" s="663">
        <v>1</v>
      </c>
      <c r="O117" s="663">
        <v>2728.71</v>
      </c>
      <c r="P117" s="676"/>
      <c r="Q117" s="664">
        <v>2728.71</v>
      </c>
    </row>
    <row r="118" spans="1:17" ht="14.4" customHeight="1" x14ac:dyDescent="0.3">
      <c r="A118" s="659" t="s">
        <v>561</v>
      </c>
      <c r="B118" s="660" t="s">
        <v>5082</v>
      </c>
      <c r="C118" s="660" t="s">
        <v>5254</v>
      </c>
      <c r="D118" s="660" t="s">
        <v>5260</v>
      </c>
      <c r="E118" s="660" t="s">
        <v>5010</v>
      </c>
      <c r="F118" s="663">
        <v>2</v>
      </c>
      <c r="G118" s="663">
        <v>3611</v>
      </c>
      <c r="H118" s="663">
        <v>1</v>
      </c>
      <c r="I118" s="663">
        <v>1805.5</v>
      </c>
      <c r="J118" s="663"/>
      <c r="K118" s="663"/>
      <c r="L118" s="663"/>
      <c r="M118" s="663"/>
      <c r="N118" s="663"/>
      <c r="O118" s="663"/>
      <c r="P118" s="676"/>
      <c r="Q118" s="664"/>
    </row>
    <row r="119" spans="1:17" ht="14.4" customHeight="1" x14ac:dyDescent="0.3">
      <c r="A119" s="659" t="s">
        <v>561</v>
      </c>
      <c r="B119" s="660" t="s">
        <v>5082</v>
      </c>
      <c r="C119" s="660" t="s">
        <v>5254</v>
      </c>
      <c r="D119" s="660" t="s">
        <v>5260</v>
      </c>
      <c r="E119" s="660" t="s">
        <v>5261</v>
      </c>
      <c r="F119" s="663"/>
      <c r="G119" s="663"/>
      <c r="H119" s="663"/>
      <c r="I119" s="663"/>
      <c r="J119" s="663">
        <v>2</v>
      </c>
      <c r="K119" s="663">
        <v>3731.16</v>
      </c>
      <c r="L119" s="663"/>
      <c r="M119" s="663">
        <v>1865.58</v>
      </c>
      <c r="N119" s="663"/>
      <c r="O119" s="663"/>
      <c r="P119" s="676"/>
      <c r="Q119" s="664"/>
    </row>
    <row r="120" spans="1:17" ht="14.4" customHeight="1" x14ac:dyDescent="0.3">
      <c r="A120" s="659" t="s">
        <v>561</v>
      </c>
      <c r="B120" s="660" t="s">
        <v>5082</v>
      </c>
      <c r="C120" s="660" t="s">
        <v>5254</v>
      </c>
      <c r="D120" s="660" t="s">
        <v>5262</v>
      </c>
      <c r="E120" s="660" t="s">
        <v>5010</v>
      </c>
      <c r="F120" s="663">
        <v>1</v>
      </c>
      <c r="G120" s="663">
        <v>9256.01</v>
      </c>
      <c r="H120" s="663">
        <v>1</v>
      </c>
      <c r="I120" s="663">
        <v>9256.01</v>
      </c>
      <c r="J120" s="663"/>
      <c r="K120" s="663"/>
      <c r="L120" s="663"/>
      <c r="M120" s="663"/>
      <c r="N120" s="663"/>
      <c r="O120" s="663"/>
      <c r="P120" s="676"/>
      <c r="Q120" s="664"/>
    </row>
    <row r="121" spans="1:17" ht="14.4" customHeight="1" x14ac:dyDescent="0.3">
      <c r="A121" s="659" t="s">
        <v>561</v>
      </c>
      <c r="B121" s="660" t="s">
        <v>5082</v>
      </c>
      <c r="C121" s="660" t="s">
        <v>5254</v>
      </c>
      <c r="D121" s="660" t="s">
        <v>5262</v>
      </c>
      <c r="E121" s="660" t="s">
        <v>5263</v>
      </c>
      <c r="F121" s="663"/>
      <c r="G121" s="663"/>
      <c r="H121" s="663"/>
      <c r="I121" s="663"/>
      <c r="J121" s="663">
        <v>2</v>
      </c>
      <c r="K121" s="663">
        <v>19372.2</v>
      </c>
      <c r="L121" s="663"/>
      <c r="M121" s="663">
        <v>9686.1</v>
      </c>
      <c r="N121" s="663"/>
      <c r="O121" s="663"/>
      <c r="P121" s="676"/>
      <c r="Q121" s="664"/>
    </row>
    <row r="122" spans="1:17" ht="14.4" customHeight="1" x14ac:dyDescent="0.3">
      <c r="A122" s="659" t="s">
        <v>561</v>
      </c>
      <c r="B122" s="660" t="s">
        <v>5082</v>
      </c>
      <c r="C122" s="660" t="s">
        <v>5254</v>
      </c>
      <c r="D122" s="660" t="s">
        <v>5264</v>
      </c>
      <c r="E122" s="660" t="s">
        <v>5010</v>
      </c>
      <c r="F122" s="663">
        <v>21</v>
      </c>
      <c r="G122" s="663">
        <v>18462.78</v>
      </c>
      <c r="H122" s="663">
        <v>1</v>
      </c>
      <c r="I122" s="663">
        <v>879.18</v>
      </c>
      <c r="J122" s="663">
        <v>31</v>
      </c>
      <c r="K122" s="663">
        <v>28472.71</v>
      </c>
      <c r="L122" s="663">
        <v>1.5421680808632288</v>
      </c>
      <c r="M122" s="663">
        <v>918.47451612903228</v>
      </c>
      <c r="N122" s="663">
        <v>31</v>
      </c>
      <c r="O122" s="663">
        <v>28692.67</v>
      </c>
      <c r="P122" s="676">
        <v>1.5540817796669841</v>
      </c>
      <c r="Q122" s="664">
        <v>925.56999999999994</v>
      </c>
    </row>
    <row r="123" spans="1:17" ht="14.4" customHeight="1" x14ac:dyDescent="0.3">
      <c r="A123" s="659" t="s">
        <v>561</v>
      </c>
      <c r="B123" s="660" t="s">
        <v>5082</v>
      </c>
      <c r="C123" s="660" t="s">
        <v>5254</v>
      </c>
      <c r="D123" s="660" t="s">
        <v>5264</v>
      </c>
      <c r="E123" s="660" t="s">
        <v>5265</v>
      </c>
      <c r="F123" s="663">
        <v>18</v>
      </c>
      <c r="G123" s="663">
        <v>16000.380000000001</v>
      </c>
      <c r="H123" s="663">
        <v>1</v>
      </c>
      <c r="I123" s="663">
        <v>888.91000000000008</v>
      </c>
      <c r="J123" s="663">
        <v>26</v>
      </c>
      <c r="K123" s="663">
        <v>24064.82</v>
      </c>
      <c r="L123" s="663">
        <v>1.5040155296311712</v>
      </c>
      <c r="M123" s="663">
        <v>925.56999999999994</v>
      </c>
      <c r="N123" s="663">
        <v>9</v>
      </c>
      <c r="O123" s="663">
        <v>8330.130000000001</v>
      </c>
      <c r="P123" s="676">
        <v>0.52062076025694393</v>
      </c>
      <c r="Q123" s="664">
        <v>925.57000000000016</v>
      </c>
    </row>
    <row r="124" spans="1:17" ht="14.4" customHeight="1" x14ac:dyDescent="0.3">
      <c r="A124" s="659" t="s">
        <v>561</v>
      </c>
      <c r="B124" s="660" t="s">
        <v>5082</v>
      </c>
      <c r="C124" s="660" t="s">
        <v>5254</v>
      </c>
      <c r="D124" s="660" t="s">
        <v>5266</v>
      </c>
      <c r="E124" s="660" t="s">
        <v>5267</v>
      </c>
      <c r="F124" s="663"/>
      <c r="G124" s="663"/>
      <c r="H124" s="663"/>
      <c r="I124" s="663"/>
      <c r="J124" s="663">
        <v>2</v>
      </c>
      <c r="K124" s="663">
        <v>477.36</v>
      </c>
      <c r="L124" s="663"/>
      <c r="M124" s="663">
        <v>238.68</v>
      </c>
      <c r="N124" s="663"/>
      <c r="O124" s="663"/>
      <c r="P124" s="676"/>
      <c r="Q124" s="664"/>
    </row>
    <row r="125" spans="1:17" ht="14.4" customHeight="1" x14ac:dyDescent="0.3">
      <c r="A125" s="659" t="s">
        <v>561</v>
      </c>
      <c r="B125" s="660" t="s">
        <v>5082</v>
      </c>
      <c r="C125" s="660" t="s">
        <v>5123</v>
      </c>
      <c r="D125" s="660" t="s">
        <v>5268</v>
      </c>
      <c r="E125" s="660" t="s">
        <v>5269</v>
      </c>
      <c r="F125" s="663">
        <v>0.2</v>
      </c>
      <c r="G125" s="663">
        <v>192.55</v>
      </c>
      <c r="H125" s="663">
        <v>1</v>
      </c>
      <c r="I125" s="663">
        <v>962.75</v>
      </c>
      <c r="J125" s="663"/>
      <c r="K125" s="663"/>
      <c r="L125" s="663"/>
      <c r="M125" s="663"/>
      <c r="N125" s="663"/>
      <c r="O125" s="663"/>
      <c r="P125" s="676"/>
      <c r="Q125" s="664"/>
    </row>
    <row r="126" spans="1:17" ht="14.4" customHeight="1" x14ac:dyDescent="0.3">
      <c r="A126" s="659" t="s">
        <v>561</v>
      </c>
      <c r="B126" s="660" t="s">
        <v>5082</v>
      </c>
      <c r="C126" s="660" t="s">
        <v>5123</v>
      </c>
      <c r="D126" s="660" t="s">
        <v>5270</v>
      </c>
      <c r="E126" s="660" t="s">
        <v>5269</v>
      </c>
      <c r="F126" s="663">
        <v>0.6</v>
      </c>
      <c r="G126" s="663">
        <v>377.74</v>
      </c>
      <c r="H126" s="663">
        <v>1</v>
      </c>
      <c r="I126" s="663">
        <v>629.56666666666672</v>
      </c>
      <c r="J126" s="663"/>
      <c r="K126" s="663"/>
      <c r="L126" s="663"/>
      <c r="M126" s="663"/>
      <c r="N126" s="663"/>
      <c r="O126" s="663"/>
      <c r="P126" s="676"/>
      <c r="Q126" s="664"/>
    </row>
    <row r="127" spans="1:17" ht="14.4" customHeight="1" x14ac:dyDescent="0.3">
      <c r="A127" s="659" t="s">
        <v>561</v>
      </c>
      <c r="B127" s="660" t="s">
        <v>5082</v>
      </c>
      <c r="C127" s="660" t="s">
        <v>5123</v>
      </c>
      <c r="D127" s="660" t="s">
        <v>5124</v>
      </c>
      <c r="E127" s="660" t="s">
        <v>5125</v>
      </c>
      <c r="F127" s="663">
        <v>633</v>
      </c>
      <c r="G127" s="663">
        <v>434871</v>
      </c>
      <c r="H127" s="663">
        <v>1</v>
      </c>
      <c r="I127" s="663">
        <v>687</v>
      </c>
      <c r="J127" s="663">
        <v>608</v>
      </c>
      <c r="K127" s="663">
        <v>417696</v>
      </c>
      <c r="L127" s="663">
        <v>0.96050552922590837</v>
      </c>
      <c r="M127" s="663">
        <v>687</v>
      </c>
      <c r="N127" s="663">
        <v>592</v>
      </c>
      <c r="O127" s="663">
        <v>406704</v>
      </c>
      <c r="P127" s="676">
        <v>0.93522906793048977</v>
      </c>
      <c r="Q127" s="664">
        <v>687</v>
      </c>
    </row>
    <row r="128" spans="1:17" ht="14.4" customHeight="1" x14ac:dyDescent="0.3">
      <c r="A128" s="659" t="s">
        <v>561</v>
      </c>
      <c r="B128" s="660" t="s">
        <v>5082</v>
      </c>
      <c r="C128" s="660" t="s">
        <v>5123</v>
      </c>
      <c r="D128" s="660" t="s">
        <v>5126</v>
      </c>
      <c r="E128" s="660" t="s">
        <v>5127</v>
      </c>
      <c r="F128" s="663">
        <v>820.15</v>
      </c>
      <c r="G128" s="663">
        <v>191847.94</v>
      </c>
      <c r="H128" s="663">
        <v>1</v>
      </c>
      <c r="I128" s="663">
        <v>233.91811254038896</v>
      </c>
      <c r="J128" s="663">
        <v>764</v>
      </c>
      <c r="K128" s="663">
        <v>183360</v>
      </c>
      <c r="L128" s="663">
        <v>0.95575693958454799</v>
      </c>
      <c r="M128" s="663">
        <v>240</v>
      </c>
      <c r="N128" s="663">
        <v>910</v>
      </c>
      <c r="O128" s="663">
        <v>218400</v>
      </c>
      <c r="P128" s="676">
        <v>1.1384015903428517</v>
      </c>
      <c r="Q128" s="664">
        <v>240</v>
      </c>
    </row>
    <row r="129" spans="1:17" ht="14.4" customHeight="1" x14ac:dyDescent="0.3">
      <c r="A129" s="659" t="s">
        <v>561</v>
      </c>
      <c r="B129" s="660" t="s">
        <v>5082</v>
      </c>
      <c r="C129" s="660" t="s">
        <v>5123</v>
      </c>
      <c r="D129" s="660" t="s">
        <v>5271</v>
      </c>
      <c r="E129" s="660" t="s">
        <v>5127</v>
      </c>
      <c r="F129" s="663">
        <v>9</v>
      </c>
      <c r="G129" s="663">
        <v>2133</v>
      </c>
      <c r="H129" s="663">
        <v>1</v>
      </c>
      <c r="I129" s="663">
        <v>237</v>
      </c>
      <c r="J129" s="663">
        <v>41</v>
      </c>
      <c r="K129" s="663">
        <v>10127</v>
      </c>
      <c r="L129" s="663">
        <v>4.747773089545241</v>
      </c>
      <c r="M129" s="663">
        <v>247</v>
      </c>
      <c r="N129" s="663">
        <v>23</v>
      </c>
      <c r="O129" s="663">
        <v>5681</v>
      </c>
      <c r="P129" s="676">
        <v>2.6633849038912332</v>
      </c>
      <c r="Q129" s="664">
        <v>247</v>
      </c>
    </row>
    <row r="130" spans="1:17" ht="14.4" customHeight="1" x14ac:dyDescent="0.3">
      <c r="A130" s="659" t="s">
        <v>561</v>
      </c>
      <c r="B130" s="660" t="s">
        <v>5082</v>
      </c>
      <c r="C130" s="660" t="s">
        <v>5123</v>
      </c>
      <c r="D130" s="660" t="s">
        <v>5128</v>
      </c>
      <c r="E130" s="660" t="s">
        <v>5127</v>
      </c>
      <c r="F130" s="663">
        <v>43.599999999999994</v>
      </c>
      <c r="G130" s="663">
        <v>51569.39</v>
      </c>
      <c r="H130" s="663">
        <v>1</v>
      </c>
      <c r="I130" s="663">
        <v>1182.7841743119268</v>
      </c>
      <c r="J130" s="663">
        <v>41.97</v>
      </c>
      <c r="K130" s="663">
        <v>50994.18</v>
      </c>
      <c r="L130" s="663">
        <v>0.98884590257902993</v>
      </c>
      <c r="M130" s="663">
        <v>1215.0150107219442</v>
      </c>
      <c r="N130" s="663">
        <v>48.85</v>
      </c>
      <c r="O130" s="663">
        <v>59394.28</v>
      </c>
      <c r="P130" s="676">
        <v>1.1517351669275127</v>
      </c>
      <c r="Q130" s="664">
        <v>1215.850153531218</v>
      </c>
    </row>
    <row r="131" spans="1:17" ht="14.4" customHeight="1" x14ac:dyDescent="0.3">
      <c r="A131" s="659" t="s">
        <v>561</v>
      </c>
      <c r="B131" s="660" t="s">
        <v>5082</v>
      </c>
      <c r="C131" s="660" t="s">
        <v>5123</v>
      </c>
      <c r="D131" s="660" t="s">
        <v>5272</v>
      </c>
      <c r="E131" s="660" t="s">
        <v>5273</v>
      </c>
      <c r="F131" s="663">
        <v>11</v>
      </c>
      <c r="G131" s="663">
        <v>48972.66</v>
      </c>
      <c r="H131" s="663">
        <v>1</v>
      </c>
      <c r="I131" s="663">
        <v>4452.0600000000004</v>
      </c>
      <c r="J131" s="663">
        <v>5</v>
      </c>
      <c r="K131" s="663">
        <v>22260.3</v>
      </c>
      <c r="L131" s="663">
        <v>0.45454545454545447</v>
      </c>
      <c r="M131" s="663">
        <v>4452.0599999999995</v>
      </c>
      <c r="N131" s="663">
        <v>6</v>
      </c>
      <c r="O131" s="663">
        <v>26712.36</v>
      </c>
      <c r="P131" s="676">
        <v>0.54545454545454541</v>
      </c>
      <c r="Q131" s="664">
        <v>4452.0600000000004</v>
      </c>
    </row>
    <row r="132" spans="1:17" ht="14.4" customHeight="1" x14ac:dyDescent="0.3">
      <c r="A132" s="659" t="s">
        <v>561</v>
      </c>
      <c r="B132" s="660" t="s">
        <v>5082</v>
      </c>
      <c r="C132" s="660" t="s">
        <v>5123</v>
      </c>
      <c r="D132" s="660" t="s">
        <v>5274</v>
      </c>
      <c r="E132" s="660" t="s">
        <v>5275</v>
      </c>
      <c r="F132" s="663">
        <v>2</v>
      </c>
      <c r="G132" s="663">
        <v>95306</v>
      </c>
      <c r="H132" s="663">
        <v>1</v>
      </c>
      <c r="I132" s="663">
        <v>47653</v>
      </c>
      <c r="J132" s="663"/>
      <c r="K132" s="663"/>
      <c r="L132" s="663"/>
      <c r="M132" s="663"/>
      <c r="N132" s="663"/>
      <c r="O132" s="663"/>
      <c r="P132" s="676"/>
      <c r="Q132" s="664"/>
    </row>
    <row r="133" spans="1:17" ht="14.4" customHeight="1" x14ac:dyDescent="0.3">
      <c r="A133" s="659" t="s">
        <v>561</v>
      </c>
      <c r="B133" s="660" t="s">
        <v>5082</v>
      </c>
      <c r="C133" s="660" t="s">
        <v>5123</v>
      </c>
      <c r="D133" s="660" t="s">
        <v>5276</v>
      </c>
      <c r="E133" s="660" t="s">
        <v>5277</v>
      </c>
      <c r="F133" s="663">
        <v>1</v>
      </c>
      <c r="G133" s="663">
        <v>500.5</v>
      </c>
      <c r="H133" s="663">
        <v>1</v>
      </c>
      <c r="I133" s="663">
        <v>500.5</v>
      </c>
      <c r="J133" s="663">
        <v>1</v>
      </c>
      <c r="K133" s="663">
        <v>518.70000000000005</v>
      </c>
      <c r="L133" s="663">
        <v>1.0363636363636364</v>
      </c>
      <c r="M133" s="663">
        <v>518.70000000000005</v>
      </c>
      <c r="N133" s="663">
        <v>1</v>
      </c>
      <c r="O133" s="663">
        <v>518.70000000000005</v>
      </c>
      <c r="P133" s="676">
        <v>1.0363636363636364</v>
      </c>
      <c r="Q133" s="664">
        <v>518.70000000000005</v>
      </c>
    </row>
    <row r="134" spans="1:17" ht="14.4" customHeight="1" x14ac:dyDescent="0.3">
      <c r="A134" s="659" t="s">
        <v>561</v>
      </c>
      <c r="B134" s="660" t="s">
        <v>5082</v>
      </c>
      <c r="C134" s="660" t="s">
        <v>5123</v>
      </c>
      <c r="D134" s="660" t="s">
        <v>5129</v>
      </c>
      <c r="E134" s="660" t="s">
        <v>5130</v>
      </c>
      <c r="F134" s="663">
        <v>390</v>
      </c>
      <c r="G134" s="663">
        <v>87293.65</v>
      </c>
      <c r="H134" s="663">
        <v>1</v>
      </c>
      <c r="I134" s="663">
        <v>223.82987179487179</v>
      </c>
      <c r="J134" s="663">
        <v>466</v>
      </c>
      <c r="K134" s="663">
        <v>104314.1</v>
      </c>
      <c r="L134" s="663">
        <v>1.194979245340297</v>
      </c>
      <c r="M134" s="663">
        <v>223.85000000000002</v>
      </c>
      <c r="N134" s="663">
        <v>482</v>
      </c>
      <c r="O134" s="663">
        <v>107895.7</v>
      </c>
      <c r="P134" s="676">
        <v>1.23600857565241</v>
      </c>
      <c r="Q134" s="664">
        <v>223.85</v>
      </c>
    </row>
    <row r="135" spans="1:17" ht="14.4" customHeight="1" x14ac:dyDescent="0.3">
      <c r="A135" s="659" t="s">
        <v>561</v>
      </c>
      <c r="B135" s="660" t="s">
        <v>5082</v>
      </c>
      <c r="C135" s="660" t="s">
        <v>5123</v>
      </c>
      <c r="D135" s="660" t="s">
        <v>5278</v>
      </c>
      <c r="E135" s="660" t="s">
        <v>5279</v>
      </c>
      <c r="F135" s="663"/>
      <c r="G135" s="663"/>
      <c r="H135" s="663"/>
      <c r="I135" s="663"/>
      <c r="J135" s="663"/>
      <c r="K135" s="663"/>
      <c r="L135" s="663"/>
      <c r="M135" s="663"/>
      <c r="N135" s="663">
        <v>2</v>
      </c>
      <c r="O135" s="663">
        <v>40122</v>
      </c>
      <c r="P135" s="676"/>
      <c r="Q135" s="664">
        <v>20061</v>
      </c>
    </row>
    <row r="136" spans="1:17" ht="14.4" customHeight="1" x14ac:dyDescent="0.3">
      <c r="A136" s="659" t="s">
        <v>561</v>
      </c>
      <c r="B136" s="660" t="s">
        <v>5082</v>
      </c>
      <c r="C136" s="660" t="s">
        <v>5123</v>
      </c>
      <c r="D136" s="660" t="s">
        <v>5280</v>
      </c>
      <c r="E136" s="660" t="s">
        <v>5281</v>
      </c>
      <c r="F136" s="663">
        <v>6</v>
      </c>
      <c r="G136" s="663">
        <v>12940.02</v>
      </c>
      <c r="H136" s="663">
        <v>1</v>
      </c>
      <c r="I136" s="663">
        <v>2156.67</v>
      </c>
      <c r="J136" s="663">
        <v>1</v>
      </c>
      <c r="K136" s="663">
        <v>2156.67</v>
      </c>
      <c r="L136" s="663">
        <v>0.16666666666666666</v>
      </c>
      <c r="M136" s="663">
        <v>2156.67</v>
      </c>
      <c r="N136" s="663">
        <v>4</v>
      </c>
      <c r="O136" s="663">
        <v>8626.68</v>
      </c>
      <c r="P136" s="676">
        <v>0.66666666666666663</v>
      </c>
      <c r="Q136" s="664">
        <v>2156.67</v>
      </c>
    </row>
    <row r="137" spans="1:17" ht="14.4" customHeight="1" x14ac:dyDescent="0.3">
      <c r="A137" s="659" t="s">
        <v>561</v>
      </c>
      <c r="B137" s="660" t="s">
        <v>5082</v>
      </c>
      <c r="C137" s="660" t="s">
        <v>5123</v>
      </c>
      <c r="D137" s="660" t="s">
        <v>5282</v>
      </c>
      <c r="E137" s="660" t="s">
        <v>5281</v>
      </c>
      <c r="F137" s="663">
        <v>4</v>
      </c>
      <c r="G137" s="663">
        <v>22833.16</v>
      </c>
      <c r="H137" s="663">
        <v>1</v>
      </c>
      <c r="I137" s="663">
        <v>5708.29</v>
      </c>
      <c r="J137" s="663">
        <v>8</v>
      </c>
      <c r="K137" s="663">
        <v>45666.32</v>
      </c>
      <c r="L137" s="663">
        <v>2</v>
      </c>
      <c r="M137" s="663">
        <v>5708.29</v>
      </c>
      <c r="N137" s="663">
        <v>3</v>
      </c>
      <c r="O137" s="663">
        <v>17124.87</v>
      </c>
      <c r="P137" s="676">
        <v>0.75</v>
      </c>
      <c r="Q137" s="664">
        <v>5708.29</v>
      </c>
    </row>
    <row r="138" spans="1:17" ht="14.4" customHeight="1" x14ac:dyDescent="0.3">
      <c r="A138" s="659" t="s">
        <v>561</v>
      </c>
      <c r="B138" s="660" t="s">
        <v>5082</v>
      </c>
      <c r="C138" s="660" t="s">
        <v>5123</v>
      </c>
      <c r="D138" s="660" t="s">
        <v>5283</v>
      </c>
      <c r="E138" s="660" t="s">
        <v>5284</v>
      </c>
      <c r="F138" s="663">
        <v>5</v>
      </c>
      <c r="G138" s="663">
        <v>19690.899999999998</v>
      </c>
      <c r="H138" s="663">
        <v>1</v>
      </c>
      <c r="I138" s="663">
        <v>3938.1799999999994</v>
      </c>
      <c r="J138" s="663">
        <v>2</v>
      </c>
      <c r="K138" s="663">
        <v>7876.36</v>
      </c>
      <c r="L138" s="663">
        <v>0.4</v>
      </c>
      <c r="M138" s="663">
        <v>3938.18</v>
      </c>
      <c r="N138" s="663">
        <v>4</v>
      </c>
      <c r="O138" s="663">
        <v>15752.72</v>
      </c>
      <c r="P138" s="676">
        <v>0.8</v>
      </c>
      <c r="Q138" s="664">
        <v>3938.18</v>
      </c>
    </row>
    <row r="139" spans="1:17" ht="14.4" customHeight="1" x14ac:dyDescent="0.3">
      <c r="A139" s="659" t="s">
        <v>561</v>
      </c>
      <c r="B139" s="660" t="s">
        <v>5082</v>
      </c>
      <c r="C139" s="660" t="s">
        <v>5123</v>
      </c>
      <c r="D139" s="660" t="s">
        <v>5285</v>
      </c>
      <c r="E139" s="660" t="s">
        <v>5286</v>
      </c>
      <c r="F139" s="663">
        <v>1</v>
      </c>
      <c r="G139" s="663">
        <v>5255.92</v>
      </c>
      <c r="H139" s="663">
        <v>1</v>
      </c>
      <c r="I139" s="663">
        <v>5255.92</v>
      </c>
      <c r="J139" s="663"/>
      <c r="K139" s="663"/>
      <c r="L139" s="663"/>
      <c r="M139" s="663"/>
      <c r="N139" s="663"/>
      <c r="O139" s="663"/>
      <c r="P139" s="676"/>
      <c r="Q139" s="664"/>
    </row>
    <row r="140" spans="1:17" ht="14.4" customHeight="1" x14ac:dyDescent="0.3">
      <c r="A140" s="659" t="s">
        <v>561</v>
      </c>
      <c r="B140" s="660" t="s">
        <v>5082</v>
      </c>
      <c r="C140" s="660" t="s">
        <v>5123</v>
      </c>
      <c r="D140" s="660" t="s">
        <v>5287</v>
      </c>
      <c r="E140" s="660" t="s">
        <v>5288</v>
      </c>
      <c r="F140" s="663"/>
      <c r="G140" s="663"/>
      <c r="H140" s="663"/>
      <c r="I140" s="663"/>
      <c r="J140" s="663">
        <v>1</v>
      </c>
      <c r="K140" s="663">
        <v>6257.05</v>
      </c>
      <c r="L140" s="663"/>
      <c r="M140" s="663">
        <v>6257.05</v>
      </c>
      <c r="N140" s="663"/>
      <c r="O140" s="663"/>
      <c r="P140" s="676"/>
      <c r="Q140" s="664"/>
    </row>
    <row r="141" spans="1:17" ht="14.4" customHeight="1" x14ac:dyDescent="0.3">
      <c r="A141" s="659" t="s">
        <v>561</v>
      </c>
      <c r="B141" s="660" t="s">
        <v>5082</v>
      </c>
      <c r="C141" s="660" t="s">
        <v>5123</v>
      </c>
      <c r="D141" s="660" t="s">
        <v>5289</v>
      </c>
      <c r="E141" s="660" t="s">
        <v>5290</v>
      </c>
      <c r="F141" s="663">
        <v>6</v>
      </c>
      <c r="G141" s="663">
        <v>23570.04</v>
      </c>
      <c r="H141" s="663">
        <v>1</v>
      </c>
      <c r="I141" s="663">
        <v>3928.34</v>
      </c>
      <c r="J141" s="663">
        <v>4</v>
      </c>
      <c r="K141" s="663">
        <v>15713.36</v>
      </c>
      <c r="L141" s="663">
        <v>0.66666666666666663</v>
      </c>
      <c r="M141" s="663">
        <v>3928.34</v>
      </c>
      <c r="N141" s="663">
        <v>11</v>
      </c>
      <c r="O141" s="663">
        <v>43211.740000000005</v>
      </c>
      <c r="P141" s="676">
        <v>1.8333333333333335</v>
      </c>
      <c r="Q141" s="664">
        <v>3928.3400000000006</v>
      </c>
    </row>
    <row r="142" spans="1:17" ht="14.4" customHeight="1" x14ac:dyDescent="0.3">
      <c r="A142" s="659" t="s">
        <v>561</v>
      </c>
      <c r="B142" s="660" t="s">
        <v>5082</v>
      </c>
      <c r="C142" s="660" t="s">
        <v>5123</v>
      </c>
      <c r="D142" s="660" t="s">
        <v>5291</v>
      </c>
      <c r="E142" s="660" t="s">
        <v>5292</v>
      </c>
      <c r="F142" s="663"/>
      <c r="G142" s="663"/>
      <c r="H142" s="663"/>
      <c r="I142" s="663"/>
      <c r="J142" s="663">
        <v>2</v>
      </c>
      <c r="K142" s="663">
        <v>7878.44</v>
      </c>
      <c r="L142" s="663"/>
      <c r="M142" s="663">
        <v>3939.22</v>
      </c>
      <c r="N142" s="663"/>
      <c r="O142" s="663"/>
      <c r="P142" s="676"/>
      <c r="Q142" s="664"/>
    </row>
    <row r="143" spans="1:17" ht="14.4" customHeight="1" x14ac:dyDescent="0.3">
      <c r="A143" s="659" t="s">
        <v>561</v>
      </c>
      <c r="B143" s="660" t="s">
        <v>5082</v>
      </c>
      <c r="C143" s="660" t="s">
        <v>5123</v>
      </c>
      <c r="D143" s="660" t="s">
        <v>5293</v>
      </c>
      <c r="E143" s="660" t="s">
        <v>5294</v>
      </c>
      <c r="F143" s="663">
        <v>2</v>
      </c>
      <c r="G143" s="663">
        <v>8770.74</v>
      </c>
      <c r="H143" s="663">
        <v>1</v>
      </c>
      <c r="I143" s="663">
        <v>4385.37</v>
      </c>
      <c r="J143" s="663">
        <v>1</v>
      </c>
      <c r="K143" s="663">
        <v>4385.37</v>
      </c>
      <c r="L143" s="663">
        <v>0.5</v>
      </c>
      <c r="M143" s="663">
        <v>4385.37</v>
      </c>
      <c r="N143" s="663"/>
      <c r="O143" s="663"/>
      <c r="P143" s="676"/>
      <c r="Q143" s="664"/>
    </row>
    <row r="144" spans="1:17" ht="14.4" customHeight="1" x14ac:dyDescent="0.3">
      <c r="A144" s="659" t="s">
        <v>561</v>
      </c>
      <c r="B144" s="660" t="s">
        <v>5082</v>
      </c>
      <c r="C144" s="660" t="s">
        <v>5123</v>
      </c>
      <c r="D144" s="660" t="s">
        <v>5295</v>
      </c>
      <c r="E144" s="660" t="s">
        <v>5296</v>
      </c>
      <c r="F144" s="663"/>
      <c r="G144" s="663"/>
      <c r="H144" s="663"/>
      <c r="I144" s="663"/>
      <c r="J144" s="663">
        <v>2</v>
      </c>
      <c r="K144" s="663">
        <v>10511.84</v>
      </c>
      <c r="L144" s="663"/>
      <c r="M144" s="663">
        <v>5255.92</v>
      </c>
      <c r="N144" s="663">
        <v>1</v>
      </c>
      <c r="O144" s="663">
        <v>5255.92</v>
      </c>
      <c r="P144" s="676"/>
      <c r="Q144" s="664">
        <v>5255.92</v>
      </c>
    </row>
    <row r="145" spans="1:17" ht="14.4" customHeight="1" x14ac:dyDescent="0.3">
      <c r="A145" s="659" t="s">
        <v>561</v>
      </c>
      <c r="B145" s="660" t="s">
        <v>5082</v>
      </c>
      <c r="C145" s="660" t="s">
        <v>5123</v>
      </c>
      <c r="D145" s="660" t="s">
        <v>5297</v>
      </c>
      <c r="E145" s="660" t="s">
        <v>5298</v>
      </c>
      <c r="F145" s="663">
        <v>7</v>
      </c>
      <c r="G145" s="663">
        <v>27498.38</v>
      </c>
      <c r="H145" s="663">
        <v>1</v>
      </c>
      <c r="I145" s="663">
        <v>3928.34</v>
      </c>
      <c r="J145" s="663">
        <v>3</v>
      </c>
      <c r="K145" s="663">
        <v>11785.02</v>
      </c>
      <c r="L145" s="663">
        <v>0.42857142857142855</v>
      </c>
      <c r="M145" s="663">
        <v>3928.34</v>
      </c>
      <c r="N145" s="663">
        <v>7</v>
      </c>
      <c r="O145" s="663">
        <v>27498.38</v>
      </c>
      <c r="P145" s="676">
        <v>1</v>
      </c>
      <c r="Q145" s="664">
        <v>3928.34</v>
      </c>
    </row>
    <row r="146" spans="1:17" ht="14.4" customHeight="1" x14ac:dyDescent="0.3">
      <c r="A146" s="659" t="s">
        <v>561</v>
      </c>
      <c r="B146" s="660" t="s">
        <v>5082</v>
      </c>
      <c r="C146" s="660" t="s">
        <v>5123</v>
      </c>
      <c r="D146" s="660" t="s">
        <v>5299</v>
      </c>
      <c r="E146" s="660" t="s">
        <v>5300</v>
      </c>
      <c r="F146" s="663"/>
      <c r="G146" s="663"/>
      <c r="H146" s="663"/>
      <c r="I146" s="663"/>
      <c r="J146" s="663"/>
      <c r="K146" s="663"/>
      <c r="L146" s="663"/>
      <c r="M146" s="663"/>
      <c r="N146" s="663">
        <v>2</v>
      </c>
      <c r="O146" s="663">
        <v>7856.68</v>
      </c>
      <c r="P146" s="676"/>
      <c r="Q146" s="664">
        <v>3928.34</v>
      </c>
    </row>
    <row r="147" spans="1:17" ht="14.4" customHeight="1" x14ac:dyDescent="0.3">
      <c r="A147" s="659" t="s">
        <v>561</v>
      </c>
      <c r="B147" s="660" t="s">
        <v>5082</v>
      </c>
      <c r="C147" s="660" t="s">
        <v>5123</v>
      </c>
      <c r="D147" s="660" t="s">
        <v>5301</v>
      </c>
      <c r="E147" s="660" t="s">
        <v>5302</v>
      </c>
      <c r="F147" s="663">
        <v>4</v>
      </c>
      <c r="G147" s="663">
        <v>26080</v>
      </c>
      <c r="H147" s="663">
        <v>1</v>
      </c>
      <c r="I147" s="663">
        <v>6520</v>
      </c>
      <c r="J147" s="663">
        <v>1</v>
      </c>
      <c r="K147" s="663">
        <v>6520</v>
      </c>
      <c r="L147" s="663">
        <v>0.25</v>
      </c>
      <c r="M147" s="663">
        <v>6520</v>
      </c>
      <c r="N147" s="663"/>
      <c r="O147" s="663"/>
      <c r="P147" s="676"/>
      <c r="Q147" s="664"/>
    </row>
    <row r="148" spans="1:17" ht="14.4" customHeight="1" x14ac:dyDescent="0.3">
      <c r="A148" s="659" t="s">
        <v>561</v>
      </c>
      <c r="B148" s="660" t="s">
        <v>5082</v>
      </c>
      <c r="C148" s="660" t="s">
        <v>5123</v>
      </c>
      <c r="D148" s="660" t="s">
        <v>5303</v>
      </c>
      <c r="E148" s="660" t="s">
        <v>5304</v>
      </c>
      <c r="F148" s="663">
        <v>232</v>
      </c>
      <c r="G148" s="663">
        <v>3959923</v>
      </c>
      <c r="H148" s="663">
        <v>1</v>
      </c>
      <c r="I148" s="663">
        <v>17068.633620689656</v>
      </c>
      <c r="J148" s="663">
        <v>2</v>
      </c>
      <c r="K148" s="663">
        <v>34518</v>
      </c>
      <c r="L148" s="663">
        <v>8.7168361607031248E-3</v>
      </c>
      <c r="M148" s="663">
        <v>17259</v>
      </c>
      <c r="N148" s="663">
        <v>1</v>
      </c>
      <c r="O148" s="663">
        <v>17259</v>
      </c>
      <c r="P148" s="676">
        <v>4.3584180803515624E-3</v>
      </c>
      <c r="Q148" s="664">
        <v>17259</v>
      </c>
    </row>
    <row r="149" spans="1:17" ht="14.4" customHeight="1" x14ac:dyDescent="0.3">
      <c r="A149" s="659" t="s">
        <v>561</v>
      </c>
      <c r="B149" s="660" t="s">
        <v>5082</v>
      </c>
      <c r="C149" s="660" t="s">
        <v>5123</v>
      </c>
      <c r="D149" s="660" t="s">
        <v>5305</v>
      </c>
      <c r="E149" s="660" t="s">
        <v>5306</v>
      </c>
      <c r="F149" s="663">
        <v>2</v>
      </c>
      <c r="G149" s="663">
        <v>1710.2</v>
      </c>
      <c r="H149" s="663">
        <v>1</v>
      </c>
      <c r="I149" s="663">
        <v>855.1</v>
      </c>
      <c r="J149" s="663"/>
      <c r="K149" s="663"/>
      <c r="L149" s="663"/>
      <c r="M149" s="663"/>
      <c r="N149" s="663"/>
      <c r="O149" s="663"/>
      <c r="P149" s="676"/>
      <c r="Q149" s="664"/>
    </row>
    <row r="150" spans="1:17" ht="14.4" customHeight="1" x14ac:dyDescent="0.3">
      <c r="A150" s="659" t="s">
        <v>561</v>
      </c>
      <c r="B150" s="660" t="s">
        <v>5082</v>
      </c>
      <c r="C150" s="660" t="s">
        <v>5123</v>
      </c>
      <c r="D150" s="660" t="s">
        <v>5307</v>
      </c>
      <c r="E150" s="660" t="s">
        <v>5306</v>
      </c>
      <c r="F150" s="663">
        <v>4</v>
      </c>
      <c r="G150" s="663">
        <v>2264.1999999999998</v>
      </c>
      <c r="H150" s="663">
        <v>1</v>
      </c>
      <c r="I150" s="663">
        <v>566.04999999999995</v>
      </c>
      <c r="J150" s="663"/>
      <c r="K150" s="663"/>
      <c r="L150" s="663"/>
      <c r="M150" s="663"/>
      <c r="N150" s="663"/>
      <c r="O150" s="663"/>
      <c r="P150" s="676"/>
      <c r="Q150" s="664"/>
    </row>
    <row r="151" spans="1:17" ht="14.4" customHeight="1" x14ac:dyDescent="0.3">
      <c r="A151" s="659" t="s">
        <v>561</v>
      </c>
      <c r="B151" s="660" t="s">
        <v>5082</v>
      </c>
      <c r="C151" s="660" t="s">
        <v>5123</v>
      </c>
      <c r="D151" s="660" t="s">
        <v>5308</v>
      </c>
      <c r="E151" s="660" t="s">
        <v>5309</v>
      </c>
      <c r="F151" s="663">
        <v>172</v>
      </c>
      <c r="G151" s="663">
        <v>2413727.5999999996</v>
      </c>
      <c r="H151" s="663">
        <v>1</v>
      </c>
      <c r="I151" s="663">
        <v>14033.299999999997</v>
      </c>
      <c r="J151" s="663">
        <v>37</v>
      </c>
      <c r="K151" s="663">
        <v>519232.1</v>
      </c>
      <c r="L151" s="663">
        <v>0.21511627906976746</v>
      </c>
      <c r="M151" s="663">
        <v>14033.3</v>
      </c>
      <c r="N151" s="663">
        <v>14</v>
      </c>
      <c r="O151" s="663">
        <v>196466.2</v>
      </c>
      <c r="P151" s="676">
        <v>8.1395348837209322E-2</v>
      </c>
      <c r="Q151" s="664">
        <v>14033.300000000001</v>
      </c>
    </row>
    <row r="152" spans="1:17" ht="14.4" customHeight="1" x14ac:dyDescent="0.3">
      <c r="A152" s="659" t="s">
        <v>561</v>
      </c>
      <c r="B152" s="660" t="s">
        <v>5082</v>
      </c>
      <c r="C152" s="660" t="s">
        <v>5123</v>
      </c>
      <c r="D152" s="660" t="s">
        <v>5310</v>
      </c>
      <c r="E152" s="660" t="s">
        <v>5309</v>
      </c>
      <c r="F152" s="663">
        <v>81</v>
      </c>
      <c r="G152" s="663">
        <v>216914.76</v>
      </c>
      <c r="H152" s="663">
        <v>1</v>
      </c>
      <c r="I152" s="663">
        <v>2677.96</v>
      </c>
      <c r="J152" s="663">
        <v>18</v>
      </c>
      <c r="K152" s="663">
        <v>48203.28</v>
      </c>
      <c r="L152" s="663">
        <v>0.22222222222222221</v>
      </c>
      <c r="M152" s="663">
        <v>2677.96</v>
      </c>
      <c r="N152" s="663">
        <v>8</v>
      </c>
      <c r="O152" s="663">
        <v>21423.68</v>
      </c>
      <c r="P152" s="676">
        <v>9.8765432098765427E-2</v>
      </c>
      <c r="Q152" s="664">
        <v>2677.96</v>
      </c>
    </row>
    <row r="153" spans="1:17" ht="14.4" customHeight="1" x14ac:dyDescent="0.3">
      <c r="A153" s="659" t="s">
        <v>561</v>
      </c>
      <c r="B153" s="660" t="s">
        <v>5082</v>
      </c>
      <c r="C153" s="660" t="s">
        <v>5123</v>
      </c>
      <c r="D153" s="660" t="s">
        <v>5311</v>
      </c>
      <c r="E153" s="660" t="s">
        <v>5312</v>
      </c>
      <c r="F153" s="663">
        <v>4</v>
      </c>
      <c r="G153" s="663">
        <v>13414.68</v>
      </c>
      <c r="H153" s="663">
        <v>1</v>
      </c>
      <c r="I153" s="663">
        <v>3353.67</v>
      </c>
      <c r="J153" s="663">
        <v>10</v>
      </c>
      <c r="K153" s="663">
        <v>33536.700000000004</v>
      </c>
      <c r="L153" s="663">
        <v>2.5000000000000004</v>
      </c>
      <c r="M153" s="663">
        <v>3353.6700000000005</v>
      </c>
      <c r="N153" s="663">
        <v>3</v>
      </c>
      <c r="O153" s="663">
        <v>10061.01</v>
      </c>
      <c r="P153" s="676">
        <v>0.75</v>
      </c>
      <c r="Q153" s="664">
        <v>3353.67</v>
      </c>
    </row>
    <row r="154" spans="1:17" ht="14.4" customHeight="1" x14ac:dyDescent="0.3">
      <c r="A154" s="659" t="s">
        <v>561</v>
      </c>
      <c r="B154" s="660" t="s">
        <v>5082</v>
      </c>
      <c r="C154" s="660" t="s">
        <v>5123</v>
      </c>
      <c r="D154" s="660" t="s">
        <v>5313</v>
      </c>
      <c r="E154" s="660" t="s">
        <v>5314</v>
      </c>
      <c r="F154" s="663">
        <v>2</v>
      </c>
      <c r="G154" s="663">
        <v>8601.82</v>
      </c>
      <c r="H154" s="663">
        <v>1</v>
      </c>
      <c r="I154" s="663">
        <v>4300.91</v>
      </c>
      <c r="J154" s="663">
        <v>2</v>
      </c>
      <c r="K154" s="663">
        <v>8601.82</v>
      </c>
      <c r="L154" s="663">
        <v>1</v>
      </c>
      <c r="M154" s="663">
        <v>4300.91</v>
      </c>
      <c r="N154" s="663"/>
      <c r="O154" s="663"/>
      <c r="P154" s="676"/>
      <c r="Q154" s="664"/>
    </row>
    <row r="155" spans="1:17" ht="14.4" customHeight="1" x14ac:dyDescent="0.3">
      <c r="A155" s="659" t="s">
        <v>561</v>
      </c>
      <c r="B155" s="660" t="s">
        <v>5082</v>
      </c>
      <c r="C155" s="660" t="s">
        <v>5123</v>
      </c>
      <c r="D155" s="660" t="s">
        <v>5315</v>
      </c>
      <c r="E155" s="660" t="s">
        <v>5316</v>
      </c>
      <c r="F155" s="663">
        <v>2</v>
      </c>
      <c r="G155" s="663">
        <v>116236</v>
      </c>
      <c r="H155" s="663">
        <v>1</v>
      </c>
      <c r="I155" s="663">
        <v>58118</v>
      </c>
      <c r="J155" s="663">
        <v>2</v>
      </c>
      <c r="K155" s="663">
        <v>120462.76</v>
      </c>
      <c r="L155" s="663">
        <v>1.0363636050793212</v>
      </c>
      <c r="M155" s="663">
        <v>60231.38</v>
      </c>
      <c r="N155" s="663"/>
      <c r="O155" s="663"/>
      <c r="P155" s="676"/>
      <c r="Q155" s="664"/>
    </row>
    <row r="156" spans="1:17" ht="14.4" customHeight="1" x14ac:dyDescent="0.3">
      <c r="A156" s="659" t="s">
        <v>561</v>
      </c>
      <c r="B156" s="660" t="s">
        <v>5082</v>
      </c>
      <c r="C156" s="660" t="s">
        <v>5123</v>
      </c>
      <c r="D156" s="660" t="s">
        <v>5317</v>
      </c>
      <c r="E156" s="660" t="s">
        <v>5318</v>
      </c>
      <c r="F156" s="663">
        <v>20</v>
      </c>
      <c r="G156" s="663">
        <v>857031.2</v>
      </c>
      <c r="H156" s="663">
        <v>1</v>
      </c>
      <c r="I156" s="663">
        <v>42851.56</v>
      </c>
      <c r="J156" s="663">
        <v>25</v>
      </c>
      <c r="K156" s="663">
        <v>1071289</v>
      </c>
      <c r="L156" s="663">
        <v>1.25</v>
      </c>
      <c r="M156" s="663">
        <v>42851.56</v>
      </c>
      <c r="N156" s="663">
        <v>12</v>
      </c>
      <c r="O156" s="663">
        <v>514218.72</v>
      </c>
      <c r="P156" s="676">
        <v>0.6</v>
      </c>
      <c r="Q156" s="664">
        <v>42851.56</v>
      </c>
    </row>
    <row r="157" spans="1:17" ht="14.4" customHeight="1" x14ac:dyDescent="0.3">
      <c r="A157" s="659" t="s">
        <v>561</v>
      </c>
      <c r="B157" s="660" t="s">
        <v>5082</v>
      </c>
      <c r="C157" s="660" t="s">
        <v>5123</v>
      </c>
      <c r="D157" s="660" t="s">
        <v>5319</v>
      </c>
      <c r="E157" s="660" t="s">
        <v>5320</v>
      </c>
      <c r="F157" s="663">
        <v>13</v>
      </c>
      <c r="G157" s="663">
        <v>60788</v>
      </c>
      <c r="H157" s="663">
        <v>1</v>
      </c>
      <c r="I157" s="663">
        <v>4676</v>
      </c>
      <c r="J157" s="663">
        <v>11</v>
      </c>
      <c r="K157" s="663">
        <v>51436</v>
      </c>
      <c r="L157" s="663">
        <v>0.84615384615384615</v>
      </c>
      <c r="M157" s="663">
        <v>4676</v>
      </c>
      <c r="N157" s="663"/>
      <c r="O157" s="663"/>
      <c r="P157" s="676"/>
      <c r="Q157" s="664"/>
    </row>
    <row r="158" spans="1:17" ht="14.4" customHeight="1" x14ac:dyDescent="0.3">
      <c r="A158" s="659" t="s">
        <v>561</v>
      </c>
      <c r="B158" s="660" t="s">
        <v>5082</v>
      </c>
      <c r="C158" s="660" t="s">
        <v>5123</v>
      </c>
      <c r="D158" s="660" t="s">
        <v>5321</v>
      </c>
      <c r="E158" s="660" t="s">
        <v>5320</v>
      </c>
      <c r="F158" s="663">
        <v>1</v>
      </c>
      <c r="G158" s="663">
        <v>5239</v>
      </c>
      <c r="H158" s="663">
        <v>1</v>
      </c>
      <c r="I158" s="663">
        <v>5239</v>
      </c>
      <c r="J158" s="663">
        <v>1</v>
      </c>
      <c r="K158" s="663">
        <v>5239</v>
      </c>
      <c r="L158" s="663">
        <v>1</v>
      </c>
      <c r="M158" s="663">
        <v>5239</v>
      </c>
      <c r="N158" s="663"/>
      <c r="O158" s="663"/>
      <c r="P158" s="676"/>
      <c r="Q158" s="664"/>
    </row>
    <row r="159" spans="1:17" ht="14.4" customHeight="1" x14ac:dyDescent="0.3">
      <c r="A159" s="659" t="s">
        <v>561</v>
      </c>
      <c r="B159" s="660" t="s">
        <v>5082</v>
      </c>
      <c r="C159" s="660" t="s">
        <v>5123</v>
      </c>
      <c r="D159" s="660" t="s">
        <v>5322</v>
      </c>
      <c r="E159" s="660" t="s">
        <v>5320</v>
      </c>
      <c r="F159" s="663">
        <v>4</v>
      </c>
      <c r="G159" s="663">
        <v>23292</v>
      </c>
      <c r="H159" s="663">
        <v>1</v>
      </c>
      <c r="I159" s="663">
        <v>5823</v>
      </c>
      <c r="J159" s="663">
        <v>1</v>
      </c>
      <c r="K159" s="663">
        <v>5823</v>
      </c>
      <c r="L159" s="663">
        <v>0.25</v>
      </c>
      <c r="M159" s="663">
        <v>5823</v>
      </c>
      <c r="N159" s="663">
        <v>1</v>
      </c>
      <c r="O159" s="663">
        <v>5823</v>
      </c>
      <c r="P159" s="676">
        <v>0.25</v>
      </c>
      <c r="Q159" s="664">
        <v>5823</v>
      </c>
    </row>
    <row r="160" spans="1:17" ht="14.4" customHeight="1" x14ac:dyDescent="0.3">
      <c r="A160" s="659" t="s">
        <v>561</v>
      </c>
      <c r="B160" s="660" t="s">
        <v>5082</v>
      </c>
      <c r="C160" s="660" t="s">
        <v>5123</v>
      </c>
      <c r="D160" s="660" t="s">
        <v>5323</v>
      </c>
      <c r="E160" s="660" t="s">
        <v>5320</v>
      </c>
      <c r="F160" s="663"/>
      <c r="G160" s="663"/>
      <c r="H160" s="663"/>
      <c r="I160" s="663"/>
      <c r="J160" s="663">
        <v>1</v>
      </c>
      <c r="K160" s="663">
        <v>6376</v>
      </c>
      <c r="L160" s="663"/>
      <c r="M160" s="663">
        <v>6376</v>
      </c>
      <c r="N160" s="663"/>
      <c r="O160" s="663"/>
      <c r="P160" s="676"/>
      <c r="Q160" s="664"/>
    </row>
    <row r="161" spans="1:17" ht="14.4" customHeight="1" x14ac:dyDescent="0.3">
      <c r="A161" s="659" t="s">
        <v>561</v>
      </c>
      <c r="B161" s="660" t="s">
        <v>5082</v>
      </c>
      <c r="C161" s="660" t="s">
        <v>5123</v>
      </c>
      <c r="D161" s="660" t="s">
        <v>5324</v>
      </c>
      <c r="E161" s="660" t="s">
        <v>5325</v>
      </c>
      <c r="F161" s="663">
        <v>77</v>
      </c>
      <c r="G161" s="663">
        <v>45584</v>
      </c>
      <c r="H161" s="663">
        <v>1</v>
      </c>
      <c r="I161" s="663">
        <v>592</v>
      </c>
      <c r="J161" s="663">
        <v>59</v>
      </c>
      <c r="K161" s="663">
        <v>34928</v>
      </c>
      <c r="L161" s="663">
        <v>0.76623376623376627</v>
      </c>
      <c r="M161" s="663">
        <v>592</v>
      </c>
      <c r="N161" s="663">
        <v>4</v>
      </c>
      <c r="O161" s="663">
        <v>2368</v>
      </c>
      <c r="P161" s="676">
        <v>5.1948051948051951E-2</v>
      </c>
      <c r="Q161" s="664">
        <v>592</v>
      </c>
    </row>
    <row r="162" spans="1:17" ht="14.4" customHeight="1" x14ac:dyDescent="0.3">
      <c r="A162" s="659" t="s">
        <v>561</v>
      </c>
      <c r="B162" s="660" t="s">
        <v>5082</v>
      </c>
      <c r="C162" s="660" t="s">
        <v>5123</v>
      </c>
      <c r="D162" s="660" t="s">
        <v>5326</v>
      </c>
      <c r="E162" s="660" t="s">
        <v>5327</v>
      </c>
      <c r="F162" s="663">
        <v>1</v>
      </c>
      <c r="G162" s="663">
        <v>6593.35</v>
      </c>
      <c r="H162" s="663">
        <v>1</v>
      </c>
      <c r="I162" s="663">
        <v>6593.35</v>
      </c>
      <c r="J162" s="663">
        <v>2</v>
      </c>
      <c r="K162" s="663">
        <v>13186.7</v>
      </c>
      <c r="L162" s="663">
        <v>2</v>
      </c>
      <c r="M162" s="663">
        <v>6593.35</v>
      </c>
      <c r="N162" s="663"/>
      <c r="O162" s="663"/>
      <c r="P162" s="676"/>
      <c r="Q162" s="664"/>
    </row>
    <row r="163" spans="1:17" ht="14.4" customHeight="1" x14ac:dyDescent="0.3">
      <c r="A163" s="659" t="s">
        <v>561</v>
      </c>
      <c r="B163" s="660" t="s">
        <v>5082</v>
      </c>
      <c r="C163" s="660" t="s">
        <v>5123</v>
      </c>
      <c r="D163" s="660" t="s">
        <v>5328</v>
      </c>
      <c r="E163" s="660" t="s">
        <v>5327</v>
      </c>
      <c r="F163" s="663">
        <v>4</v>
      </c>
      <c r="G163" s="663">
        <v>7915.76</v>
      </c>
      <c r="H163" s="663">
        <v>1</v>
      </c>
      <c r="I163" s="663">
        <v>1978.94</v>
      </c>
      <c r="J163" s="663">
        <v>5</v>
      </c>
      <c r="K163" s="663">
        <v>9894.7000000000007</v>
      </c>
      <c r="L163" s="663">
        <v>1.25</v>
      </c>
      <c r="M163" s="663">
        <v>1978.94</v>
      </c>
      <c r="N163" s="663">
        <v>8</v>
      </c>
      <c r="O163" s="663">
        <v>15831.52</v>
      </c>
      <c r="P163" s="676">
        <v>2</v>
      </c>
      <c r="Q163" s="664">
        <v>1978.94</v>
      </c>
    </row>
    <row r="164" spans="1:17" ht="14.4" customHeight="1" x14ac:dyDescent="0.3">
      <c r="A164" s="659" t="s">
        <v>561</v>
      </c>
      <c r="B164" s="660" t="s">
        <v>5082</v>
      </c>
      <c r="C164" s="660" t="s">
        <v>5123</v>
      </c>
      <c r="D164" s="660" t="s">
        <v>5329</v>
      </c>
      <c r="E164" s="660" t="s">
        <v>5330</v>
      </c>
      <c r="F164" s="663">
        <v>176</v>
      </c>
      <c r="G164" s="663">
        <v>2304016</v>
      </c>
      <c r="H164" s="663">
        <v>1</v>
      </c>
      <c r="I164" s="663">
        <v>13091</v>
      </c>
      <c r="J164" s="663">
        <v>199</v>
      </c>
      <c r="K164" s="663">
        <v>2605109</v>
      </c>
      <c r="L164" s="663">
        <v>1.1306818181818181</v>
      </c>
      <c r="M164" s="663">
        <v>13091</v>
      </c>
      <c r="N164" s="663">
        <v>137</v>
      </c>
      <c r="O164" s="663">
        <v>1793467</v>
      </c>
      <c r="P164" s="676">
        <v>0.77840909090909094</v>
      </c>
      <c r="Q164" s="664">
        <v>13091</v>
      </c>
    </row>
    <row r="165" spans="1:17" ht="14.4" customHeight="1" x14ac:dyDescent="0.3">
      <c r="A165" s="659" t="s">
        <v>561</v>
      </c>
      <c r="B165" s="660" t="s">
        <v>5082</v>
      </c>
      <c r="C165" s="660" t="s">
        <v>5123</v>
      </c>
      <c r="D165" s="660" t="s">
        <v>5331</v>
      </c>
      <c r="E165" s="660" t="s">
        <v>5332</v>
      </c>
      <c r="F165" s="663">
        <v>6</v>
      </c>
      <c r="G165" s="663">
        <v>295108.68</v>
      </c>
      <c r="H165" s="663">
        <v>1</v>
      </c>
      <c r="I165" s="663">
        <v>49184.78</v>
      </c>
      <c r="J165" s="663">
        <v>3</v>
      </c>
      <c r="K165" s="663">
        <v>147554.34</v>
      </c>
      <c r="L165" s="663">
        <v>0.5</v>
      </c>
      <c r="M165" s="663">
        <v>49184.78</v>
      </c>
      <c r="N165" s="663"/>
      <c r="O165" s="663"/>
      <c r="P165" s="676"/>
      <c r="Q165" s="664"/>
    </row>
    <row r="166" spans="1:17" ht="14.4" customHeight="1" x14ac:dyDescent="0.3">
      <c r="A166" s="659" t="s">
        <v>561</v>
      </c>
      <c r="B166" s="660" t="s">
        <v>5082</v>
      </c>
      <c r="C166" s="660" t="s">
        <v>5123</v>
      </c>
      <c r="D166" s="660" t="s">
        <v>5333</v>
      </c>
      <c r="E166" s="660" t="s">
        <v>5334</v>
      </c>
      <c r="F166" s="663">
        <v>105</v>
      </c>
      <c r="G166" s="663">
        <v>270195.45</v>
      </c>
      <c r="H166" s="663">
        <v>1</v>
      </c>
      <c r="I166" s="663">
        <v>2573.29</v>
      </c>
      <c r="J166" s="663">
        <v>24</v>
      </c>
      <c r="K166" s="663">
        <v>61758.960000000006</v>
      </c>
      <c r="L166" s="663">
        <v>0.22857142857142859</v>
      </c>
      <c r="M166" s="663">
        <v>2573.2900000000004</v>
      </c>
      <c r="N166" s="663">
        <v>8</v>
      </c>
      <c r="O166" s="663">
        <v>20586.32</v>
      </c>
      <c r="P166" s="676">
        <v>7.6190476190476183E-2</v>
      </c>
      <c r="Q166" s="664">
        <v>2573.29</v>
      </c>
    </row>
    <row r="167" spans="1:17" ht="14.4" customHeight="1" x14ac:dyDescent="0.3">
      <c r="A167" s="659" t="s">
        <v>561</v>
      </c>
      <c r="B167" s="660" t="s">
        <v>5082</v>
      </c>
      <c r="C167" s="660" t="s">
        <v>5123</v>
      </c>
      <c r="D167" s="660" t="s">
        <v>5335</v>
      </c>
      <c r="E167" s="660" t="s">
        <v>5336</v>
      </c>
      <c r="F167" s="663">
        <v>7</v>
      </c>
      <c r="G167" s="663">
        <v>138648.85999999999</v>
      </c>
      <c r="H167" s="663">
        <v>1</v>
      </c>
      <c r="I167" s="663">
        <v>19806.98</v>
      </c>
      <c r="J167" s="663"/>
      <c r="K167" s="663"/>
      <c r="L167" s="663"/>
      <c r="M167" s="663"/>
      <c r="N167" s="663"/>
      <c r="O167" s="663"/>
      <c r="P167" s="676"/>
      <c r="Q167" s="664"/>
    </row>
    <row r="168" spans="1:17" ht="14.4" customHeight="1" x14ac:dyDescent="0.3">
      <c r="A168" s="659" t="s">
        <v>561</v>
      </c>
      <c r="B168" s="660" t="s">
        <v>5082</v>
      </c>
      <c r="C168" s="660" t="s">
        <v>5123</v>
      </c>
      <c r="D168" s="660" t="s">
        <v>5337</v>
      </c>
      <c r="E168" s="660" t="s">
        <v>5336</v>
      </c>
      <c r="F168" s="663">
        <v>16</v>
      </c>
      <c r="G168" s="663">
        <v>288238.40000000002</v>
      </c>
      <c r="H168" s="663">
        <v>1</v>
      </c>
      <c r="I168" s="663">
        <v>18014.900000000001</v>
      </c>
      <c r="J168" s="663"/>
      <c r="K168" s="663"/>
      <c r="L168" s="663"/>
      <c r="M168" s="663"/>
      <c r="N168" s="663"/>
      <c r="O168" s="663"/>
      <c r="P168" s="676"/>
      <c r="Q168" s="664"/>
    </row>
    <row r="169" spans="1:17" ht="14.4" customHeight="1" x14ac:dyDescent="0.3">
      <c r="A169" s="659" t="s">
        <v>561</v>
      </c>
      <c r="B169" s="660" t="s">
        <v>5082</v>
      </c>
      <c r="C169" s="660" t="s">
        <v>5123</v>
      </c>
      <c r="D169" s="660" t="s">
        <v>5338</v>
      </c>
      <c r="E169" s="660" t="s">
        <v>5336</v>
      </c>
      <c r="F169" s="663">
        <v>6</v>
      </c>
      <c r="G169" s="663">
        <v>42275.58</v>
      </c>
      <c r="H169" s="663">
        <v>1</v>
      </c>
      <c r="I169" s="663">
        <v>7045.93</v>
      </c>
      <c r="J169" s="663"/>
      <c r="K169" s="663"/>
      <c r="L169" s="663"/>
      <c r="M169" s="663"/>
      <c r="N169" s="663"/>
      <c r="O169" s="663"/>
      <c r="P169" s="676"/>
      <c r="Q169" s="664"/>
    </row>
    <row r="170" spans="1:17" ht="14.4" customHeight="1" x14ac:dyDescent="0.3">
      <c r="A170" s="659" t="s">
        <v>561</v>
      </c>
      <c r="B170" s="660" t="s">
        <v>5082</v>
      </c>
      <c r="C170" s="660" t="s">
        <v>5123</v>
      </c>
      <c r="D170" s="660" t="s">
        <v>5339</v>
      </c>
      <c r="E170" s="660" t="s">
        <v>5340</v>
      </c>
      <c r="F170" s="663">
        <v>2</v>
      </c>
      <c r="G170" s="663">
        <v>1592890.9</v>
      </c>
      <c r="H170" s="663">
        <v>1</v>
      </c>
      <c r="I170" s="663">
        <v>796445.45</v>
      </c>
      <c r="J170" s="663"/>
      <c r="K170" s="663"/>
      <c r="L170" s="663"/>
      <c r="M170" s="663"/>
      <c r="N170" s="663"/>
      <c r="O170" s="663"/>
      <c r="P170" s="676"/>
      <c r="Q170" s="664"/>
    </row>
    <row r="171" spans="1:17" ht="14.4" customHeight="1" x14ac:dyDescent="0.3">
      <c r="A171" s="659" t="s">
        <v>561</v>
      </c>
      <c r="B171" s="660" t="s">
        <v>5082</v>
      </c>
      <c r="C171" s="660" t="s">
        <v>5123</v>
      </c>
      <c r="D171" s="660" t="s">
        <v>5341</v>
      </c>
      <c r="E171" s="660" t="s">
        <v>5342</v>
      </c>
      <c r="F171" s="663"/>
      <c r="G171" s="663"/>
      <c r="H171" s="663"/>
      <c r="I171" s="663"/>
      <c r="J171" s="663">
        <v>1</v>
      </c>
      <c r="K171" s="663">
        <v>80025.929999999993</v>
      </c>
      <c r="L171" s="663"/>
      <c r="M171" s="663">
        <v>80025.929999999993</v>
      </c>
      <c r="N171" s="663"/>
      <c r="O171" s="663"/>
      <c r="P171" s="676"/>
      <c r="Q171" s="664"/>
    </row>
    <row r="172" spans="1:17" ht="14.4" customHeight="1" x14ac:dyDescent="0.3">
      <c r="A172" s="659" t="s">
        <v>561</v>
      </c>
      <c r="B172" s="660" t="s">
        <v>5082</v>
      </c>
      <c r="C172" s="660" t="s">
        <v>5123</v>
      </c>
      <c r="D172" s="660" t="s">
        <v>5343</v>
      </c>
      <c r="E172" s="660" t="s">
        <v>5309</v>
      </c>
      <c r="F172" s="663">
        <v>54</v>
      </c>
      <c r="G172" s="663">
        <v>222007.5</v>
      </c>
      <c r="H172" s="663">
        <v>1</v>
      </c>
      <c r="I172" s="663">
        <v>4111.25</v>
      </c>
      <c r="J172" s="663">
        <v>10</v>
      </c>
      <c r="K172" s="663">
        <v>41112.5</v>
      </c>
      <c r="L172" s="663">
        <v>0.18518518518518517</v>
      </c>
      <c r="M172" s="663">
        <v>4111.25</v>
      </c>
      <c r="N172" s="663">
        <v>4</v>
      </c>
      <c r="O172" s="663">
        <v>16445</v>
      </c>
      <c r="P172" s="676">
        <v>7.407407407407407E-2</v>
      </c>
      <c r="Q172" s="664">
        <v>4111.25</v>
      </c>
    </row>
    <row r="173" spans="1:17" ht="14.4" customHeight="1" x14ac:dyDescent="0.3">
      <c r="A173" s="659" t="s">
        <v>561</v>
      </c>
      <c r="B173" s="660" t="s">
        <v>5082</v>
      </c>
      <c r="C173" s="660" t="s">
        <v>5123</v>
      </c>
      <c r="D173" s="660" t="s">
        <v>5344</v>
      </c>
      <c r="E173" s="660" t="s">
        <v>5345</v>
      </c>
      <c r="F173" s="663">
        <v>12</v>
      </c>
      <c r="G173" s="663">
        <v>22099.439999999999</v>
      </c>
      <c r="H173" s="663">
        <v>1</v>
      </c>
      <c r="I173" s="663">
        <v>1841.62</v>
      </c>
      <c r="J173" s="663">
        <v>8</v>
      </c>
      <c r="K173" s="663">
        <v>14732.96</v>
      </c>
      <c r="L173" s="663">
        <v>0.66666666666666663</v>
      </c>
      <c r="M173" s="663">
        <v>1841.62</v>
      </c>
      <c r="N173" s="663">
        <v>8</v>
      </c>
      <c r="O173" s="663">
        <v>14732.96</v>
      </c>
      <c r="P173" s="676">
        <v>0.66666666666666663</v>
      </c>
      <c r="Q173" s="664">
        <v>1841.62</v>
      </c>
    </row>
    <row r="174" spans="1:17" ht="14.4" customHeight="1" x14ac:dyDescent="0.3">
      <c r="A174" s="659" t="s">
        <v>561</v>
      </c>
      <c r="B174" s="660" t="s">
        <v>5082</v>
      </c>
      <c r="C174" s="660" t="s">
        <v>5123</v>
      </c>
      <c r="D174" s="660" t="s">
        <v>5346</v>
      </c>
      <c r="E174" s="660" t="s">
        <v>5345</v>
      </c>
      <c r="F174" s="663"/>
      <c r="G174" s="663"/>
      <c r="H174" s="663"/>
      <c r="I174" s="663"/>
      <c r="J174" s="663">
        <v>1</v>
      </c>
      <c r="K174" s="663">
        <v>16286.45</v>
      </c>
      <c r="L174" s="663"/>
      <c r="M174" s="663">
        <v>16286.45</v>
      </c>
      <c r="N174" s="663">
        <v>1</v>
      </c>
      <c r="O174" s="663">
        <v>16286.45</v>
      </c>
      <c r="P174" s="676"/>
      <c r="Q174" s="664">
        <v>16286.45</v>
      </c>
    </row>
    <row r="175" spans="1:17" ht="14.4" customHeight="1" x14ac:dyDescent="0.3">
      <c r="A175" s="659" t="s">
        <v>561</v>
      </c>
      <c r="B175" s="660" t="s">
        <v>5082</v>
      </c>
      <c r="C175" s="660" t="s">
        <v>5123</v>
      </c>
      <c r="D175" s="660" t="s">
        <v>5347</v>
      </c>
      <c r="E175" s="660" t="s">
        <v>5345</v>
      </c>
      <c r="F175" s="663">
        <v>3</v>
      </c>
      <c r="G175" s="663">
        <v>93387.75</v>
      </c>
      <c r="H175" s="663">
        <v>1</v>
      </c>
      <c r="I175" s="663">
        <v>31129.25</v>
      </c>
      <c r="J175" s="663">
        <v>1</v>
      </c>
      <c r="K175" s="663">
        <v>31129.25</v>
      </c>
      <c r="L175" s="663">
        <v>0.33333333333333331</v>
      </c>
      <c r="M175" s="663">
        <v>31129.25</v>
      </c>
      <c r="N175" s="663">
        <v>1</v>
      </c>
      <c r="O175" s="663">
        <v>31129.25</v>
      </c>
      <c r="P175" s="676">
        <v>0.33333333333333331</v>
      </c>
      <c r="Q175" s="664">
        <v>31129.25</v>
      </c>
    </row>
    <row r="176" spans="1:17" ht="14.4" customHeight="1" x14ac:dyDescent="0.3">
      <c r="A176" s="659" t="s">
        <v>561</v>
      </c>
      <c r="B176" s="660" t="s">
        <v>5082</v>
      </c>
      <c r="C176" s="660" t="s">
        <v>5123</v>
      </c>
      <c r="D176" s="660" t="s">
        <v>5348</v>
      </c>
      <c r="E176" s="660" t="s">
        <v>5349</v>
      </c>
      <c r="F176" s="663">
        <v>5</v>
      </c>
      <c r="G176" s="663">
        <v>29593.350000000002</v>
      </c>
      <c r="H176" s="663">
        <v>1</v>
      </c>
      <c r="I176" s="663">
        <v>5918.67</v>
      </c>
      <c r="J176" s="663">
        <v>8</v>
      </c>
      <c r="K176" s="663">
        <v>47349.359999999993</v>
      </c>
      <c r="L176" s="663">
        <v>1.5999999999999996</v>
      </c>
      <c r="M176" s="663">
        <v>5918.6699999999992</v>
      </c>
      <c r="N176" s="663">
        <v>17</v>
      </c>
      <c r="O176" s="663">
        <v>100617.38999999998</v>
      </c>
      <c r="P176" s="676">
        <v>3.399999999999999</v>
      </c>
      <c r="Q176" s="664">
        <v>5918.6699999999992</v>
      </c>
    </row>
    <row r="177" spans="1:17" ht="14.4" customHeight="1" x14ac:dyDescent="0.3">
      <c r="A177" s="659" t="s">
        <v>561</v>
      </c>
      <c r="B177" s="660" t="s">
        <v>5082</v>
      </c>
      <c r="C177" s="660" t="s">
        <v>5123</v>
      </c>
      <c r="D177" s="660" t="s">
        <v>5350</v>
      </c>
      <c r="E177" s="660" t="s">
        <v>5349</v>
      </c>
      <c r="F177" s="663">
        <v>4</v>
      </c>
      <c r="G177" s="663">
        <v>33147.040000000001</v>
      </c>
      <c r="H177" s="663">
        <v>1</v>
      </c>
      <c r="I177" s="663">
        <v>8286.76</v>
      </c>
      <c r="J177" s="663">
        <v>3</v>
      </c>
      <c r="K177" s="663">
        <v>24860.28</v>
      </c>
      <c r="L177" s="663">
        <v>0.75</v>
      </c>
      <c r="M177" s="663">
        <v>8286.76</v>
      </c>
      <c r="N177" s="663">
        <v>10</v>
      </c>
      <c r="O177" s="663">
        <v>82867.600000000006</v>
      </c>
      <c r="P177" s="676">
        <v>2.5</v>
      </c>
      <c r="Q177" s="664">
        <v>8286.76</v>
      </c>
    </row>
    <row r="178" spans="1:17" ht="14.4" customHeight="1" x14ac:dyDescent="0.3">
      <c r="A178" s="659" t="s">
        <v>561</v>
      </c>
      <c r="B178" s="660" t="s">
        <v>5082</v>
      </c>
      <c r="C178" s="660" t="s">
        <v>5123</v>
      </c>
      <c r="D178" s="660" t="s">
        <v>5351</v>
      </c>
      <c r="E178" s="660" t="s">
        <v>5349</v>
      </c>
      <c r="F178" s="663">
        <v>42</v>
      </c>
      <c r="G178" s="663">
        <v>121267.01999999999</v>
      </c>
      <c r="H178" s="663">
        <v>1</v>
      </c>
      <c r="I178" s="663">
        <v>2887.31</v>
      </c>
      <c r="J178" s="663">
        <v>47</v>
      </c>
      <c r="K178" s="663">
        <v>135703.57</v>
      </c>
      <c r="L178" s="663">
        <v>1.1190476190476193</v>
      </c>
      <c r="M178" s="663">
        <v>2887.31</v>
      </c>
      <c r="N178" s="663">
        <v>129</v>
      </c>
      <c r="O178" s="663">
        <v>372462.98999999993</v>
      </c>
      <c r="P178" s="676">
        <v>3.0714285714285712</v>
      </c>
      <c r="Q178" s="664">
        <v>2887.3099999999995</v>
      </c>
    </row>
    <row r="179" spans="1:17" ht="14.4" customHeight="1" x14ac:dyDescent="0.3">
      <c r="A179" s="659" t="s">
        <v>561</v>
      </c>
      <c r="B179" s="660" t="s">
        <v>5082</v>
      </c>
      <c r="C179" s="660" t="s">
        <v>5123</v>
      </c>
      <c r="D179" s="660" t="s">
        <v>5352</v>
      </c>
      <c r="E179" s="660" t="s">
        <v>5353</v>
      </c>
      <c r="F179" s="663">
        <v>22</v>
      </c>
      <c r="G179" s="663">
        <v>294940.79999999999</v>
      </c>
      <c r="H179" s="663">
        <v>1</v>
      </c>
      <c r="I179" s="663">
        <v>13406.4</v>
      </c>
      <c r="J179" s="663"/>
      <c r="K179" s="663"/>
      <c r="L179" s="663"/>
      <c r="M179" s="663"/>
      <c r="N179" s="663"/>
      <c r="O179" s="663"/>
      <c r="P179" s="676"/>
      <c r="Q179" s="664"/>
    </row>
    <row r="180" spans="1:17" ht="14.4" customHeight="1" x14ac:dyDescent="0.3">
      <c r="A180" s="659" t="s">
        <v>561</v>
      </c>
      <c r="B180" s="660" t="s">
        <v>5082</v>
      </c>
      <c r="C180" s="660" t="s">
        <v>5123</v>
      </c>
      <c r="D180" s="660" t="s">
        <v>5354</v>
      </c>
      <c r="E180" s="660" t="s">
        <v>5353</v>
      </c>
      <c r="F180" s="663">
        <v>4</v>
      </c>
      <c r="G180" s="663">
        <v>29685.599999999999</v>
      </c>
      <c r="H180" s="663">
        <v>1</v>
      </c>
      <c r="I180" s="663">
        <v>7421.4</v>
      </c>
      <c r="J180" s="663"/>
      <c r="K180" s="663"/>
      <c r="L180" s="663"/>
      <c r="M180" s="663"/>
      <c r="N180" s="663"/>
      <c r="O180" s="663"/>
      <c r="P180" s="676"/>
      <c r="Q180" s="664"/>
    </row>
    <row r="181" spans="1:17" ht="14.4" customHeight="1" x14ac:dyDescent="0.3">
      <c r="A181" s="659" t="s">
        <v>561</v>
      </c>
      <c r="B181" s="660" t="s">
        <v>5082</v>
      </c>
      <c r="C181" s="660" t="s">
        <v>5123</v>
      </c>
      <c r="D181" s="660" t="s">
        <v>5355</v>
      </c>
      <c r="E181" s="660" t="s">
        <v>5353</v>
      </c>
      <c r="F181" s="663">
        <v>66</v>
      </c>
      <c r="G181" s="663">
        <v>141587.81999999998</v>
      </c>
      <c r="H181" s="663">
        <v>1</v>
      </c>
      <c r="I181" s="663">
        <v>2145.2699999999995</v>
      </c>
      <c r="J181" s="663">
        <v>6</v>
      </c>
      <c r="K181" s="663">
        <v>12871.62</v>
      </c>
      <c r="L181" s="663">
        <v>9.0909090909090925E-2</v>
      </c>
      <c r="M181" s="663">
        <v>2145.27</v>
      </c>
      <c r="N181" s="663"/>
      <c r="O181" s="663"/>
      <c r="P181" s="676"/>
      <c r="Q181" s="664"/>
    </row>
    <row r="182" spans="1:17" ht="14.4" customHeight="1" x14ac:dyDescent="0.3">
      <c r="A182" s="659" t="s">
        <v>561</v>
      </c>
      <c r="B182" s="660" t="s">
        <v>5082</v>
      </c>
      <c r="C182" s="660" t="s">
        <v>5123</v>
      </c>
      <c r="D182" s="660" t="s">
        <v>5356</v>
      </c>
      <c r="E182" s="660" t="s">
        <v>5357</v>
      </c>
      <c r="F182" s="663">
        <v>30</v>
      </c>
      <c r="G182" s="663">
        <v>205510.8</v>
      </c>
      <c r="H182" s="663">
        <v>1</v>
      </c>
      <c r="I182" s="663">
        <v>6850.36</v>
      </c>
      <c r="J182" s="663">
        <v>26</v>
      </c>
      <c r="K182" s="663">
        <v>178109.36</v>
      </c>
      <c r="L182" s="663">
        <v>0.8666666666666667</v>
      </c>
      <c r="M182" s="663">
        <v>6850.36</v>
      </c>
      <c r="N182" s="663">
        <v>14</v>
      </c>
      <c r="O182" s="663">
        <v>95905.04</v>
      </c>
      <c r="P182" s="676">
        <v>0.46666666666666667</v>
      </c>
      <c r="Q182" s="664">
        <v>6850.36</v>
      </c>
    </row>
    <row r="183" spans="1:17" ht="14.4" customHeight="1" x14ac:dyDescent="0.3">
      <c r="A183" s="659" t="s">
        <v>561</v>
      </c>
      <c r="B183" s="660" t="s">
        <v>5082</v>
      </c>
      <c r="C183" s="660" t="s">
        <v>5123</v>
      </c>
      <c r="D183" s="660" t="s">
        <v>5358</v>
      </c>
      <c r="E183" s="660" t="s">
        <v>5357</v>
      </c>
      <c r="F183" s="663">
        <v>1</v>
      </c>
      <c r="G183" s="663">
        <v>4151.67</v>
      </c>
      <c r="H183" s="663">
        <v>1</v>
      </c>
      <c r="I183" s="663">
        <v>4151.67</v>
      </c>
      <c r="J183" s="663"/>
      <c r="K183" s="663"/>
      <c r="L183" s="663"/>
      <c r="M183" s="663"/>
      <c r="N183" s="663"/>
      <c r="O183" s="663"/>
      <c r="P183" s="676"/>
      <c r="Q183" s="664"/>
    </row>
    <row r="184" spans="1:17" ht="14.4" customHeight="1" x14ac:dyDescent="0.3">
      <c r="A184" s="659" t="s">
        <v>561</v>
      </c>
      <c r="B184" s="660" t="s">
        <v>5082</v>
      </c>
      <c r="C184" s="660" t="s">
        <v>5123</v>
      </c>
      <c r="D184" s="660" t="s">
        <v>5359</v>
      </c>
      <c r="E184" s="660" t="s">
        <v>5360</v>
      </c>
      <c r="F184" s="663">
        <v>6</v>
      </c>
      <c r="G184" s="663">
        <v>29754</v>
      </c>
      <c r="H184" s="663">
        <v>1</v>
      </c>
      <c r="I184" s="663">
        <v>4959</v>
      </c>
      <c r="J184" s="663">
        <v>3</v>
      </c>
      <c r="K184" s="663">
        <v>14877</v>
      </c>
      <c r="L184" s="663">
        <v>0.5</v>
      </c>
      <c r="M184" s="663">
        <v>4959</v>
      </c>
      <c r="N184" s="663"/>
      <c r="O184" s="663"/>
      <c r="P184" s="676"/>
      <c r="Q184" s="664"/>
    </row>
    <row r="185" spans="1:17" ht="14.4" customHeight="1" x14ac:dyDescent="0.3">
      <c r="A185" s="659" t="s">
        <v>561</v>
      </c>
      <c r="B185" s="660" t="s">
        <v>5082</v>
      </c>
      <c r="C185" s="660" t="s">
        <v>5123</v>
      </c>
      <c r="D185" s="660" t="s">
        <v>5361</v>
      </c>
      <c r="E185" s="660" t="s">
        <v>5362</v>
      </c>
      <c r="F185" s="663"/>
      <c r="G185" s="663"/>
      <c r="H185" s="663"/>
      <c r="I185" s="663"/>
      <c r="J185" s="663">
        <v>4</v>
      </c>
      <c r="K185" s="663">
        <v>25480</v>
      </c>
      <c r="L185" s="663"/>
      <c r="M185" s="663">
        <v>6370</v>
      </c>
      <c r="N185" s="663"/>
      <c r="O185" s="663"/>
      <c r="P185" s="676"/>
      <c r="Q185" s="664"/>
    </row>
    <row r="186" spans="1:17" ht="14.4" customHeight="1" x14ac:dyDescent="0.3">
      <c r="A186" s="659" t="s">
        <v>561</v>
      </c>
      <c r="B186" s="660" t="s">
        <v>5082</v>
      </c>
      <c r="C186" s="660" t="s">
        <v>5123</v>
      </c>
      <c r="D186" s="660" t="s">
        <v>5363</v>
      </c>
      <c r="E186" s="660" t="s">
        <v>5362</v>
      </c>
      <c r="F186" s="663"/>
      <c r="G186" s="663"/>
      <c r="H186" s="663"/>
      <c r="I186" s="663"/>
      <c r="J186" s="663">
        <v>4</v>
      </c>
      <c r="K186" s="663">
        <v>45432</v>
      </c>
      <c r="L186" s="663"/>
      <c r="M186" s="663">
        <v>11358</v>
      </c>
      <c r="N186" s="663"/>
      <c r="O186" s="663"/>
      <c r="P186" s="676"/>
      <c r="Q186" s="664"/>
    </row>
    <row r="187" spans="1:17" ht="14.4" customHeight="1" x14ac:dyDescent="0.3">
      <c r="A187" s="659" t="s">
        <v>561</v>
      </c>
      <c r="B187" s="660" t="s">
        <v>5082</v>
      </c>
      <c r="C187" s="660" t="s">
        <v>5123</v>
      </c>
      <c r="D187" s="660" t="s">
        <v>5364</v>
      </c>
      <c r="E187" s="660" t="s">
        <v>5362</v>
      </c>
      <c r="F187" s="663"/>
      <c r="G187" s="663"/>
      <c r="H187" s="663"/>
      <c r="I187" s="663"/>
      <c r="J187" s="663">
        <v>8</v>
      </c>
      <c r="K187" s="663">
        <v>61760</v>
      </c>
      <c r="L187" s="663"/>
      <c r="M187" s="663">
        <v>7720</v>
      </c>
      <c r="N187" s="663"/>
      <c r="O187" s="663"/>
      <c r="P187" s="676"/>
      <c r="Q187" s="664"/>
    </row>
    <row r="188" spans="1:17" ht="14.4" customHeight="1" x14ac:dyDescent="0.3">
      <c r="A188" s="659" t="s">
        <v>561</v>
      </c>
      <c r="B188" s="660" t="s">
        <v>5082</v>
      </c>
      <c r="C188" s="660" t="s">
        <v>5123</v>
      </c>
      <c r="D188" s="660" t="s">
        <v>5365</v>
      </c>
      <c r="E188" s="660" t="s">
        <v>5366</v>
      </c>
      <c r="F188" s="663">
        <v>55</v>
      </c>
      <c r="G188" s="663">
        <v>447315</v>
      </c>
      <c r="H188" s="663">
        <v>1</v>
      </c>
      <c r="I188" s="663">
        <v>8133</v>
      </c>
      <c r="J188" s="663">
        <v>356</v>
      </c>
      <c r="K188" s="663">
        <v>2895348</v>
      </c>
      <c r="L188" s="663">
        <v>6.4727272727272727</v>
      </c>
      <c r="M188" s="663">
        <v>8133</v>
      </c>
      <c r="N188" s="663">
        <v>298</v>
      </c>
      <c r="O188" s="663">
        <v>2423634</v>
      </c>
      <c r="P188" s="676">
        <v>5.418181818181818</v>
      </c>
      <c r="Q188" s="664">
        <v>8133</v>
      </c>
    </row>
    <row r="189" spans="1:17" ht="14.4" customHeight="1" x14ac:dyDescent="0.3">
      <c r="A189" s="659" t="s">
        <v>561</v>
      </c>
      <c r="B189" s="660" t="s">
        <v>5082</v>
      </c>
      <c r="C189" s="660" t="s">
        <v>5123</v>
      </c>
      <c r="D189" s="660" t="s">
        <v>5367</v>
      </c>
      <c r="E189" s="660" t="s">
        <v>5368</v>
      </c>
      <c r="F189" s="663">
        <v>2</v>
      </c>
      <c r="G189" s="663">
        <v>12492</v>
      </c>
      <c r="H189" s="663">
        <v>1</v>
      </c>
      <c r="I189" s="663">
        <v>6246</v>
      </c>
      <c r="J189" s="663">
        <v>7</v>
      </c>
      <c r="K189" s="663">
        <v>43722</v>
      </c>
      <c r="L189" s="663">
        <v>3.5</v>
      </c>
      <c r="M189" s="663">
        <v>6246</v>
      </c>
      <c r="N189" s="663">
        <v>2</v>
      </c>
      <c r="O189" s="663">
        <v>12492</v>
      </c>
      <c r="P189" s="676">
        <v>1</v>
      </c>
      <c r="Q189" s="664">
        <v>6246</v>
      </c>
    </row>
    <row r="190" spans="1:17" ht="14.4" customHeight="1" x14ac:dyDescent="0.3">
      <c r="A190" s="659" t="s">
        <v>561</v>
      </c>
      <c r="B190" s="660" t="s">
        <v>5082</v>
      </c>
      <c r="C190" s="660" t="s">
        <v>5123</v>
      </c>
      <c r="D190" s="660" t="s">
        <v>5369</v>
      </c>
      <c r="E190" s="660" t="s">
        <v>5366</v>
      </c>
      <c r="F190" s="663">
        <v>133</v>
      </c>
      <c r="G190" s="663">
        <v>745690.76</v>
      </c>
      <c r="H190" s="663">
        <v>1</v>
      </c>
      <c r="I190" s="663">
        <v>5606.6974436090222</v>
      </c>
      <c r="J190" s="663">
        <v>148</v>
      </c>
      <c r="K190" s="663">
        <v>850852</v>
      </c>
      <c r="L190" s="663">
        <v>1.1410252689734282</v>
      </c>
      <c r="M190" s="663">
        <v>5749</v>
      </c>
      <c r="N190" s="663">
        <v>138</v>
      </c>
      <c r="O190" s="663">
        <v>793362</v>
      </c>
      <c r="P190" s="676">
        <v>1.0639289670157639</v>
      </c>
      <c r="Q190" s="664">
        <v>5749</v>
      </c>
    </row>
    <row r="191" spans="1:17" ht="14.4" customHeight="1" x14ac:dyDescent="0.3">
      <c r="A191" s="659" t="s">
        <v>561</v>
      </c>
      <c r="B191" s="660" t="s">
        <v>5082</v>
      </c>
      <c r="C191" s="660" t="s">
        <v>5123</v>
      </c>
      <c r="D191" s="660" t="s">
        <v>5370</v>
      </c>
      <c r="E191" s="660" t="s">
        <v>5368</v>
      </c>
      <c r="F191" s="663">
        <v>292</v>
      </c>
      <c r="G191" s="663">
        <v>787699</v>
      </c>
      <c r="H191" s="663">
        <v>1</v>
      </c>
      <c r="I191" s="663">
        <v>2697.5993150684931</v>
      </c>
      <c r="J191" s="663">
        <v>361</v>
      </c>
      <c r="K191" s="663">
        <v>982642</v>
      </c>
      <c r="L191" s="663">
        <v>1.2474841278203983</v>
      </c>
      <c r="M191" s="663">
        <v>2722</v>
      </c>
      <c r="N191" s="663">
        <v>299</v>
      </c>
      <c r="O191" s="663">
        <v>813878</v>
      </c>
      <c r="P191" s="676">
        <v>1.0332347762279754</v>
      </c>
      <c r="Q191" s="664">
        <v>2722</v>
      </c>
    </row>
    <row r="192" spans="1:17" ht="14.4" customHeight="1" x14ac:dyDescent="0.3">
      <c r="A192" s="659" t="s">
        <v>561</v>
      </c>
      <c r="B192" s="660" t="s">
        <v>5082</v>
      </c>
      <c r="C192" s="660" t="s">
        <v>5123</v>
      </c>
      <c r="D192" s="660" t="s">
        <v>5371</v>
      </c>
      <c r="E192" s="660" t="s">
        <v>5372</v>
      </c>
      <c r="F192" s="663">
        <v>6</v>
      </c>
      <c r="G192" s="663">
        <v>38241.840000000004</v>
      </c>
      <c r="H192" s="663">
        <v>1</v>
      </c>
      <c r="I192" s="663">
        <v>6373.64</v>
      </c>
      <c r="J192" s="663"/>
      <c r="K192" s="663"/>
      <c r="L192" s="663"/>
      <c r="M192" s="663"/>
      <c r="N192" s="663"/>
      <c r="O192" s="663"/>
      <c r="P192" s="676"/>
      <c r="Q192" s="664"/>
    </row>
    <row r="193" spans="1:17" ht="14.4" customHeight="1" x14ac:dyDescent="0.3">
      <c r="A193" s="659" t="s">
        <v>561</v>
      </c>
      <c r="B193" s="660" t="s">
        <v>5082</v>
      </c>
      <c r="C193" s="660" t="s">
        <v>5123</v>
      </c>
      <c r="D193" s="660" t="s">
        <v>5373</v>
      </c>
      <c r="E193" s="660" t="s">
        <v>5372</v>
      </c>
      <c r="F193" s="663">
        <v>25</v>
      </c>
      <c r="G193" s="663">
        <v>154081.25</v>
      </c>
      <c r="H193" s="663">
        <v>1</v>
      </c>
      <c r="I193" s="663">
        <v>6163.25</v>
      </c>
      <c r="J193" s="663">
        <v>50</v>
      </c>
      <c r="K193" s="663">
        <v>308162.5</v>
      </c>
      <c r="L193" s="663">
        <v>2</v>
      </c>
      <c r="M193" s="663">
        <v>6163.25</v>
      </c>
      <c r="N193" s="663">
        <v>10</v>
      </c>
      <c r="O193" s="663">
        <v>61632.5</v>
      </c>
      <c r="P193" s="676">
        <v>0.4</v>
      </c>
      <c r="Q193" s="664">
        <v>6163.25</v>
      </c>
    </row>
    <row r="194" spans="1:17" ht="14.4" customHeight="1" x14ac:dyDescent="0.3">
      <c r="A194" s="659" t="s">
        <v>561</v>
      </c>
      <c r="B194" s="660" t="s">
        <v>5082</v>
      </c>
      <c r="C194" s="660" t="s">
        <v>5123</v>
      </c>
      <c r="D194" s="660" t="s">
        <v>5374</v>
      </c>
      <c r="E194" s="660" t="s">
        <v>5372</v>
      </c>
      <c r="F194" s="663">
        <v>35</v>
      </c>
      <c r="G194" s="663">
        <v>37506</v>
      </c>
      <c r="H194" s="663">
        <v>1</v>
      </c>
      <c r="I194" s="663">
        <v>1071.5999999999999</v>
      </c>
      <c r="J194" s="663">
        <v>58</v>
      </c>
      <c r="K194" s="663">
        <v>62152.800000000003</v>
      </c>
      <c r="L194" s="663">
        <v>1.6571428571428573</v>
      </c>
      <c r="M194" s="663">
        <v>1071.6000000000001</v>
      </c>
      <c r="N194" s="663">
        <v>18</v>
      </c>
      <c r="O194" s="663">
        <v>19288.8</v>
      </c>
      <c r="P194" s="676">
        <v>0.51428571428571423</v>
      </c>
      <c r="Q194" s="664">
        <v>1071.5999999999999</v>
      </c>
    </row>
    <row r="195" spans="1:17" ht="14.4" customHeight="1" x14ac:dyDescent="0.3">
      <c r="A195" s="659" t="s">
        <v>561</v>
      </c>
      <c r="B195" s="660" t="s">
        <v>5082</v>
      </c>
      <c r="C195" s="660" t="s">
        <v>5123</v>
      </c>
      <c r="D195" s="660" t="s">
        <v>5375</v>
      </c>
      <c r="E195" s="660" t="s">
        <v>5376</v>
      </c>
      <c r="F195" s="663">
        <v>38</v>
      </c>
      <c r="G195" s="663">
        <v>652044.66</v>
      </c>
      <c r="H195" s="663">
        <v>1</v>
      </c>
      <c r="I195" s="663">
        <v>17159.07</v>
      </c>
      <c r="J195" s="663">
        <v>30</v>
      </c>
      <c r="K195" s="663">
        <v>514772.10000000003</v>
      </c>
      <c r="L195" s="663">
        <v>0.78947368421052633</v>
      </c>
      <c r="M195" s="663">
        <v>17159.07</v>
      </c>
      <c r="N195" s="663">
        <v>3</v>
      </c>
      <c r="O195" s="663">
        <v>51477.21</v>
      </c>
      <c r="P195" s="676">
        <v>7.8947368421052627E-2</v>
      </c>
      <c r="Q195" s="664">
        <v>17159.07</v>
      </c>
    </row>
    <row r="196" spans="1:17" ht="14.4" customHeight="1" x14ac:dyDescent="0.3">
      <c r="A196" s="659" t="s">
        <v>561</v>
      </c>
      <c r="B196" s="660" t="s">
        <v>5082</v>
      </c>
      <c r="C196" s="660" t="s">
        <v>5123</v>
      </c>
      <c r="D196" s="660" t="s">
        <v>5377</v>
      </c>
      <c r="E196" s="660" t="s">
        <v>5378</v>
      </c>
      <c r="F196" s="663">
        <v>6</v>
      </c>
      <c r="G196" s="663">
        <v>375948</v>
      </c>
      <c r="H196" s="663">
        <v>1</v>
      </c>
      <c r="I196" s="663">
        <v>62658</v>
      </c>
      <c r="J196" s="663">
        <v>7</v>
      </c>
      <c r="K196" s="663">
        <v>438606</v>
      </c>
      <c r="L196" s="663">
        <v>1.1666666666666667</v>
      </c>
      <c r="M196" s="663">
        <v>62658</v>
      </c>
      <c r="N196" s="663">
        <v>9</v>
      </c>
      <c r="O196" s="663">
        <v>563922</v>
      </c>
      <c r="P196" s="676">
        <v>1.5</v>
      </c>
      <c r="Q196" s="664">
        <v>62658</v>
      </c>
    </row>
    <row r="197" spans="1:17" ht="14.4" customHeight="1" x14ac:dyDescent="0.3">
      <c r="A197" s="659" t="s">
        <v>561</v>
      </c>
      <c r="B197" s="660" t="s">
        <v>5082</v>
      </c>
      <c r="C197" s="660" t="s">
        <v>5123</v>
      </c>
      <c r="D197" s="660" t="s">
        <v>5379</v>
      </c>
      <c r="E197" s="660" t="s">
        <v>5380</v>
      </c>
      <c r="F197" s="663">
        <v>24</v>
      </c>
      <c r="G197" s="663">
        <v>165528</v>
      </c>
      <c r="H197" s="663">
        <v>1</v>
      </c>
      <c r="I197" s="663">
        <v>6897</v>
      </c>
      <c r="J197" s="663">
        <v>2</v>
      </c>
      <c r="K197" s="663">
        <v>13794</v>
      </c>
      <c r="L197" s="663">
        <v>8.3333333333333329E-2</v>
      </c>
      <c r="M197" s="663">
        <v>6897</v>
      </c>
      <c r="N197" s="663"/>
      <c r="O197" s="663"/>
      <c r="P197" s="676"/>
      <c r="Q197" s="664"/>
    </row>
    <row r="198" spans="1:17" ht="14.4" customHeight="1" x14ac:dyDescent="0.3">
      <c r="A198" s="659" t="s">
        <v>561</v>
      </c>
      <c r="B198" s="660" t="s">
        <v>5082</v>
      </c>
      <c r="C198" s="660" t="s">
        <v>5123</v>
      </c>
      <c r="D198" s="660" t="s">
        <v>5381</v>
      </c>
      <c r="E198" s="660" t="s">
        <v>5380</v>
      </c>
      <c r="F198" s="663">
        <v>5</v>
      </c>
      <c r="G198" s="663">
        <v>46859.199999999997</v>
      </c>
      <c r="H198" s="663">
        <v>1</v>
      </c>
      <c r="I198" s="663">
        <v>9371.84</v>
      </c>
      <c r="J198" s="663"/>
      <c r="K198" s="663"/>
      <c r="L198" s="663"/>
      <c r="M198" s="663"/>
      <c r="N198" s="663"/>
      <c r="O198" s="663"/>
      <c r="P198" s="676"/>
      <c r="Q198" s="664"/>
    </row>
    <row r="199" spans="1:17" ht="14.4" customHeight="1" x14ac:dyDescent="0.3">
      <c r="A199" s="659" t="s">
        <v>561</v>
      </c>
      <c r="B199" s="660" t="s">
        <v>5082</v>
      </c>
      <c r="C199" s="660" t="s">
        <v>5123</v>
      </c>
      <c r="D199" s="660" t="s">
        <v>5382</v>
      </c>
      <c r="E199" s="660" t="s">
        <v>5383</v>
      </c>
      <c r="F199" s="663">
        <v>7</v>
      </c>
      <c r="G199" s="663">
        <v>136920</v>
      </c>
      <c r="H199" s="663">
        <v>1</v>
      </c>
      <c r="I199" s="663">
        <v>19560</v>
      </c>
      <c r="J199" s="663">
        <v>11</v>
      </c>
      <c r="K199" s="663">
        <v>215160</v>
      </c>
      <c r="L199" s="663">
        <v>1.5714285714285714</v>
      </c>
      <c r="M199" s="663">
        <v>19560</v>
      </c>
      <c r="N199" s="663">
        <v>16</v>
      </c>
      <c r="O199" s="663">
        <v>312960</v>
      </c>
      <c r="P199" s="676">
        <v>2.2857142857142856</v>
      </c>
      <c r="Q199" s="664">
        <v>19560</v>
      </c>
    </row>
    <row r="200" spans="1:17" ht="14.4" customHeight="1" x14ac:dyDescent="0.3">
      <c r="A200" s="659" t="s">
        <v>561</v>
      </c>
      <c r="B200" s="660" t="s">
        <v>5082</v>
      </c>
      <c r="C200" s="660" t="s">
        <v>5123</v>
      </c>
      <c r="D200" s="660" t="s">
        <v>5384</v>
      </c>
      <c r="E200" s="660" t="s">
        <v>5385</v>
      </c>
      <c r="F200" s="663">
        <v>1</v>
      </c>
      <c r="G200" s="663">
        <v>5835.76</v>
      </c>
      <c r="H200" s="663">
        <v>1</v>
      </c>
      <c r="I200" s="663">
        <v>5835.76</v>
      </c>
      <c r="J200" s="663">
        <v>8</v>
      </c>
      <c r="K200" s="663">
        <v>46686.080000000002</v>
      </c>
      <c r="L200" s="663">
        <v>8</v>
      </c>
      <c r="M200" s="663">
        <v>5835.76</v>
      </c>
      <c r="N200" s="663">
        <v>2</v>
      </c>
      <c r="O200" s="663">
        <v>11671.52</v>
      </c>
      <c r="P200" s="676">
        <v>2</v>
      </c>
      <c r="Q200" s="664">
        <v>5835.76</v>
      </c>
    </row>
    <row r="201" spans="1:17" ht="14.4" customHeight="1" x14ac:dyDescent="0.3">
      <c r="A201" s="659" t="s">
        <v>561</v>
      </c>
      <c r="B201" s="660" t="s">
        <v>5082</v>
      </c>
      <c r="C201" s="660" t="s">
        <v>5123</v>
      </c>
      <c r="D201" s="660" t="s">
        <v>5386</v>
      </c>
      <c r="E201" s="660" t="s">
        <v>5385</v>
      </c>
      <c r="F201" s="663">
        <v>1</v>
      </c>
      <c r="G201" s="663">
        <v>5825.4</v>
      </c>
      <c r="H201" s="663">
        <v>1</v>
      </c>
      <c r="I201" s="663">
        <v>5825.4</v>
      </c>
      <c r="J201" s="663"/>
      <c r="K201" s="663"/>
      <c r="L201" s="663"/>
      <c r="M201" s="663"/>
      <c r="N201" s="663">
        <v>1</v>
      </c>
      <c r="O201" s="663">
        <v>5825.4</v>
      </c>
      <c r="P201" s="676">
        <v>1</v>
      </c>
      <c r="Q201" s="664">
        <v>5825.4</v>
      </c>
    </row>
    <row r="202" spans="1:17" ht="14.4" customHeight="1" x14ac:dyDescent="0.3">
      <c r="A202" s="659" t="s">
        <v>561</v>
      </c>
      <c r="B202" s="660" t="s">
        <v>5082</v>
      </c>
      <c r="C202" s="660" t="s">
        <v>5123</v>
      </c>
      <c r="D202" s="660" t="s">
        <v>5387</v>
      </c>
      <c r="E202" s="660" t="s">
        <v>5385</v>
      </c>
      <c r="F202" s="663">
        <v>1</v>
      </c>
      <c r="G202" s="663">
        <v>8630.84</v>
      </c>
      <c r="H202" s="663">
        <v>1</v>
      </c>
      <c r="I202" s="663">
        <v>8630.84</v>
      </c>
      <c r="J202" s="663">
        <v>7</v>
      </c>
      <c r="K202" s="663">
        <v>60415.88</v>
      </c>
      <c r="L202" s="663">
        <v>7</v>
      </c>
      <c r="M202" s="663">
        <v>8630.84</v>
      </c>
      <c r="N202" s="663">
        <v>1</v>
      </c>
      <c r="O202" s="663">
        <v>8630.84</v>
      </c>
      <c r="P202" s="676">
        <v>1</v>
      </c>
      <c r="Q202" s="664">
        <v>8630.84</v>
      </c>
    </row>
    <row r="203" spans="1:17" ht="14.4" customHeight="1" x14ac:dyDescent="0.3">
      <c r="A203" s="659" t="s">
        <v>561</v>
      </c>
      <c r="B203" s="660" t="s">
        <v>5082</v>
      </c>
      <c r="C203" s="660" t="s">
        <v>5123</v>
      </c>
      <c r="D203" s="660" t="s">
        <v>5388</v>
      </c>
      <c r="E203" s="660" t="s">
        <v>5389</v>
      </c>
      <c r="F203" s="663"/>
      <c r="G203" s="663"/>
      <c r="H203" s="663"/>
      <c r="I203" s="663"/>
      <c r="J203" s="663">
        <v>4</v>
      </c>
      <c r="K203" s="663">
        <v>6006.76</v>
      </c>
      <c r="L203" s="663"/>
      <c r="M203" s="663">
        <v>1501.69</v>
      </c>
      <c r="N203" s="663"/>
      <c r="O203" s="663"/>
      <c r="P203" s="676"/>
      <c r="Q203" s="664"/>
    </row>
    <row r="204" spans="1:17" ht="14.4" customHeight="1" x14ac:dyDescent="0.3">
      <c r="A204" s="659" t="s">
        <v>561</v>
      </c>
      <c r="B204" s="660" t="s">
        <v>5082</v>
      </c>
      <c r="C204" s="660" t="s">
        <v>5123</v>
      </c>
      <c r="D204" s="660" t="s">
        <v>5390</v>
      </c>
      <c r="E204" s="660" t="s">
        <v>5391</v>
      </c>
      <c r="F204" s="663"/>
      <c r="G204" s="663"/>
      <c r="H204" s="663"/>
      <c r="I204" s="663"/>
      <c r="J204" s="663">
        <v>4</v>
      </c>
      <c r="K204" s="663">
        <v>43858.92</v>
      </c>
      <c r="L204" s="663"/>
      <c r="M204" s="663">
        <v>10964.73</v>
      </c>
      <c r="N204" s="663"/>
      <c r="O204" s="663"/>
      <c r="P204" s="676"/>
      <c r="Q204" s="664"/>
    </row>
    <row r="205" spans="1:17" ht="14.4" customHeight="1" x14ac:dyDescent="0.3">
      <c r="A205" s="659" t="s">
        <v>561</v>
      </c>
      <c r="B205" s="660" t="s">
        <v>5082</v>
      </c>
      <c r="C205" s="660" t="s">
        <v>5123</v>
      </c>
      <c r="D205" s="660" t="s">
        <v>5392</v>
      </c>
      <c r="E205" s="660" t="s">
        <v>5391</v>
      </c>
      <c r="F205" s="663"/>
      <c r="G205" s="663"/>
      <c r="H205" s="663"/>
      <c r="I205" s="663"/>
      <c r="J205" s="663">
        <v>4</v>
      </c>
      <c r="K205" s="663">
        <v>4767.28</v>
      </c>
      <c r="L205" s="663"/>
      <c r="M205" s="663">
        <v>1191.82</v>
      </c>
      <c r="N205" s="663"/>
      <c r="O205" s="663"/>
      <c r="P205" s="676"/>
      <c r="Q205" s="664"/>
    </row>
    <row r="206" spans="1:17" ht="14.4" customHeight="1" x14ac:dyDescent="0.3">
      <c r="A206" s="659" t="s">
        <v>561</v>
      </c>
      <c r="B206" s="660" t="s">
        <v>5082</v>
      </c>
      <c r="C206" s="660" t="s">
        <v>5123</v>
      </c>
      <c r="D206" s="660" t="s">
        <v>5393</v>
      </c>
      <c r="E206" s="660" t="s">
        <v>5391</v>
      </c>
      <c r="F206" s="663"/>
      <c r="G206" s="663"/>
      <c r="H206" s="663"/>
      <c r="I206" s="663"/>
      <c r="J206" s="663">
        <v>2</v>
      </c>
      <c r="K206" s="663">
        <v>11439.38</v>
      </c>
      <c r="L206" s="663"/>
      <c r="M206" s="663">
        <v>5719.69</v>
      </c>
      <c r="N206" s="663"/>
      <c r="O206" s="663"/>
      <c r="P206" s="676"/>
      <c r="Q206" s="664"/>
    </row>
    <row r="207" spans="1:17" ht="14.4" customHeight="1" x14ac:dyDescent="0.3">
      <c r="A207" s="659" t="s">
        <v>561</v>
      </c>
      <c r="B207" s="660" t="s">
        <v>5082</v>
      </c>
      <c r="C207" s="660" t="s">
        <v>5123</v>
      </c>
      <c r="D207" s="660" t="s">
        <v>5394</v>
      </c>
      <c r="E207" s="660" t="s">
        <v>5391</v>
      </c>
      <c r="F207" s="663"/>
      <c r="G207" s="663"/>
      <c r="H207" s="663"/>
      <c r="I207" s="663"/>
      <c r="J207" s="663">
        <v>4</v>
      </c>
      <c r="K207" s="663">
        <v>19019.36</v>
      </c>
      <c r="L207" s="663"/>
      <c r="M207" s="663">
        <v>4754.84</v>
      </c>
      <c r="N207" s="663"/>
      <c r="O207" s="663"/>
      <c r="P207" s="676"/>
      <c r="Q207" s="664"/>
    </row>
    <row r="208" spans="1:17" ht="14.4" customHeight="1" x14ac:dyDescent="0.3">
      <c r="A208" s="659" t="s">
        <v>561</v>
      </c>
      <c r="B208" s="660" t="s">
        <v>5082</v>
      </c>
      <c r="C208" s="660" t="s">
        <v>5123</v>
      </c>
      <c r="D208" s="660" t="s">
        <v>5395</v>
      </c>
      <c r="E208" s="660" t="s">
        <v>5269</v>
      </c>
      <c r="F208" s="663">
        <v>0.4</v>
      </c>
      <c r="G208" s="663">
        <v>100.81</v>
      </c>
      <c r="H208" s="663">
        <v>1</v>
      </c>
      <c r="I208" s="663">
        <v>252.02500000000001</v>
      </c>
      <c r="J208" s="663"/>
      <c r="K208" s="663"/>
      <c r="L208" s="663"/>
      <c r="M208" s="663"/>
      <c r="N208" s="663"/>
      <c r="O208" s="663"/>
      <c r="P208" s="676"/>
      <c r="Q208" s="664"/>
    </row>
    <row r="209" spans="1:17" ht="14.4" customHeight="1" x14ac:dyDescent="0.3">
      <c r="A209" s="659" t="s">
        <v>561</v>
      </c>
      <c r="B209" s="660" t="s">
        <v>5082</v>
      </c>
      <c r="C209" s="660" t="s">
        <v>5123</v>
      </c>
      <c r="D209" s="660" t="s">
        <v>5220</v>
      </c>
      <c r="E209" s="660" t="s">
        <v>5396</v>
      </c>
      <c r="F209" s="663"/>
      <c r="G209" s="663"/>
      <c r="H209" s="663"/>
      <c r="I209" s="663"/>
      <c r="J209" s="663"/>
      <c r="K209" s="663"/>
      <c r="L209" s="663"/>
      <c r="M209" s="663"/>
      <c r="N209" s="663">
        <v>0.6</v>
      </c>
      <c r="O209" s="663">
        <v>2874.37</v>
      </c>
      <c r="P209" s="676"/>
      <c r="Q209" s="664">
        <v>4790.6166666666668</v>
      </c>
    </row>
    <row r="210" spans="1:17" ht="14.4" customHeight="1" x14ac:dyDescent="0.3">
      <c r="A210" s="659" t="s">
        <v>561</v>
      </c>
      <c r="B210" s="660" t="s">
        <v>5082</v>
      </c>
      <c r="C210" s="660" t="s">
        <v>5123</v>
      </c>
      <c r="D210" s="660" t="s">
        <v>5397</v>
      </c>
      <c r="E210" s="660" t="s">
        <v>5269</v>
      </c>
      <c r="F210" s="663">
        <v>4</v>
      </c>
      <c r="G210" s="663">
        <v>7395.48</v>
      </c>
      <c r="H210" s="663">
        <v>1</v>
      </c>
      <c r="I210" s="663">
        <v>1848.87</v>
      </c>
      <c r="J210" s="663"/>
      <c r="K210" s="663"/>
      <c r="L210" s="663"/>
      <c r="M210" s="663"/>
      <c r="N210" s="663"/>
      <c r="O210" s="663"/>
      <c r="P210" s="676"/>
      <c r="Q210" s="664"/>
    </row>
    <row r="211" spans="1:17" ht="14.4" customHeight="1" x14ac:dyDescent="0.3">
      <c r="A211" s="659" t="s">
        <v>561</v>
      </c>
      <c r="B211" s="660" t="s">
        <v>5082</v>
      </c>
      <c r="C211" s="660" t="s">
        <v>5123</v>
      </c>
      <c r="D211" s="660" t="s">
        <v>5398</v>
      </c>
      <c r="E211" s="660" t="s">
        <v>5399</v>
      </c>
      <c r="F211" s="663">
        <v>4</v>
      </c>
      <c r="G211" s="663">
        <v>22095.279999999999</v>
      </c>
      <c r="H211" s="663">
        <v>1</v>
      </c>
      <c r="I211" s="663">
        <v>5523.82</v>
      </c>
      <c r="J211" s="663">
        <v>7</v>
      </c>
      <c r="K211" s="663">
        <v>38666.74</v>
      </c>
      <c r="L211" s="663">
        <v>1.75</v>
      </c>
      <c r="M211" s="663">
        <v>5523.82</v>
      </c>
      <c r="N211" s="663">
        <v>18</v>
      </c>
      <c r="O211" s="663">
        <v>99428.76</v>
      </c>
      <c r="P211" s="676">
        <v>4.5</v>
      </c>
      <c r="Q211" s="664">
        <v>5523.82</v>
      </c>
    </row>
    <row r="212" spans="1:17" ht="14.4" customHeight="1" x14ac:dyDescent="0.3">
      <c r="A212" s="659" t="s">
        <v>561</v>
      </c>
      <c r="B212" s="660" t="s">
        <v>5082</v>
      </c>
      <c r="C212" s="660" t="s">
        <v>5123</v>
      </c>
      <c r="D212" s="660" t="s">
        <v>5400</v>
      </c>
      <c r="E212" s="660" t="s">
        <v>5399</v>
      </c>
      <c r="F212" s="663"/>
      <c r="G212" s="663"/>
      <c r="H212" s="663"/>
      <c r="I212" s="663"/>
      <c r="J212" s="663">
        <v>2</v>
      </c>
      <c r="K212" s="663">
        <v>17139.38</v>
      </c>
      <c r="L212" s="663"/>
      <c r="M212" s="663">
        <v>8569.69</v>
      </c>
      <c r="N212" s="663"/>
      <c r="O212" s="663"/>
      <c r="P212" s="676"/>
      <c r="Q212" s="664"/>
    </row>
    <row r="213" spans="1:17" ht="14.4" customHeight="1" x14ac:dyDescent="0.3">
      <c r="A213" s="659" t="s">
        <v>561</v>
      </c>
      <c r="B213" s="660" t="s">
        <v>5082</v>
      </c>
      <c r="C213" s="660" t="s">
        <v>5123</v>
      </c>
      <c r="D213" s="660" t="s">
        <v>5401</v>
      </c>
      <c r="E213" s="660" t="s">
        <v>5399</v>
      </c>
      <c r="F213" s="663"/>
      <c r="G213" s="663"/>
      <c r="H213" s="663"/>
      <c r="I213" s="663"/>
      <c r="J213" s="663">
        <v>16</v>
      </c>
      <c r="K213" s="663">
        <v>100552.16</v>
      </c>
      <c r="L213" s="663"/>
      <c r="M213" s="663">
        <v>6284.51</v>
      </c>
      <c r="N213" s="663">
        <v>5</v>
      </c>
      <c r="O213" s="663">
        <v>31422.550000000003</v>
      </c>
      <c r="P213" s="676"/>
      <c r="Q213" s="664">
        <v>6284.51</v>
      </c>
    </row>
    <row r="214" spans="1:17" ht="14.4" customHeight="1" x14ac:dyDescent="0.3">
      <c r="A214" s="659" t="s">
        <v>561</v>
      </c>
      <c r="B214" s="660" t="s">
        <v>5082</v>
      </c>
      <c r="C214" s="660" t="s">
        <v>5123</v>
      </c>
      <c r="D214" s="660" t="s">
        <v>5402</v>
      </c>
      <c r="E214" s="660" t="s">
        <v>5403</v>
      </c>
      <c r="F214" s="663"/>
      <c r="G214" s="663"/>
      <c r="H214" s="663"/>
      <c r="I214" s="663"/>
      <c r="J214" s="663">
        <v>1</v>
      </c>
      <c r="K214" s="663">
        <v>2909</v>
      </c>
      <c r="L214" s="663"/>
      <c r="M214" s="663">
        <v>2909</v>
      </c>
      <c r="N214" s="663"/>
      <c r="O214" s="663"/>
      <c r="P214" s="676"/>
      <c r="Q214" s="664"/>
    </row>
    <row r="215" spans="1:17" ht="14.4" customHeight="1" x14ac:dyDescent="0.3">
      <c r="A215" s="659" t="s">
        <v>561</v>
      </c>
      <c r="B215" s="660" t="s">
        <v>5082</v>
      </c>
      <c r="C215" s="660" t="s">
        <v>5123</v>
      </c>
      <c r="D215" s="660" t="s">
        <v>5404</v>
      </c>
      <c r="E215" s="660" t="s">
        <v>5405</v>
      </c>
      <c r="F215" s="663"/>
      <c r="G215" s="663"/>
      <c r="H215" s="663"/>
      <c r="I215" s="663"/>
      <c r="J215" s="663">
        <v>1</v>
      </c>
      <c r="K215" s="663">
        <v>8747</v>
      </c>
      <c r="L215" s="663"/>
      <c r="M215" s="663">
        <v>8747</v>
      </c>
      <c r="N215" s="663">
        <v>1</v>
      </c>
      <c r="O215" s="663">
        <v>8747</v>
      </c>
      <c r="P215" s="676"/>
      <c r="Q215" s="664">
        <v>8747</v>
      </c>
    </row>
    <row r="216" spans="1:17" ht="14.4" customHeight="1" x14ac:dyDescent="0.3">
      <c r="A216" s="659" t="s">
        <v>561</v>
      </c>
      <c r="B216" s="660" t="s">
        <v>5082</v>
      </c>
      <c r="C216" s="660" t="s">
        <v>5123</v>
      </c>
      <c r="D216" s="660" t="s">
        <v>5406</v>
      </c>
      <c r="E216" s="660" t="s">
        <v>5405</v>
      </c>
      <c r="F216" s="663"/>
      <c r="G216" s="663"/>
      <c r="H216" s="663"/>
      <c r="I216" s="663"/>
      <c r="J216" s="663">
        <v>2</v>
      </c>
      <c r="K216" s="663">
        <v>11220</v>
      </c>
      <c r="L216" s="663"/>
      <c r="M216" s="663">
        <v>5610</v>
      </c>
      <c r="N216" s="663"/>
      <c r="O216" s="663"/>
      <c r="P216" s="676"/>
      <c r="Q216" s="664"/>
    </row>
    <row r="217" spans="1:17" ht="14.4" customHeight="1" x14ac:dyDescent="0.3">
      <c r="A217" s="659" t="s">
        <v>561</v>
      </c>
      <c r="B217" s="660" t="s">
        <v>5082</v>
      </c>
      <c r="C217" s="660" t="s">
        <v>5123</v>
      </c>
      <c r="D217" s="660" t="s">
        <v>5407</v>
      </c>
      <c r="E217" s="660" t="s">
        <v>5405</v>
      </c>
      <c r="F217" s="663"/>
      <c r="G217" s="663"/>
      <c r="H217" s="663"/>
      <c r="I217" s="663"/>
      <c r="J217" s="663">
        <v>2</v>
      </c>
      <c r="K217" s="663">
        <v>12308</v>
      </c>
      <c r="L217" s="663"/>
      <c r="M217" s="663">
        <v>6154</v>
      </c>
      <c r="N217" s="663"/>
      <c r="O217" s="663"/>
      <c r="P217" s="676"/>
      <c r="Q217" s="664"/>
    </row>
    <row r="218" spans="1:17" ht="14.4" customHeight="1" x14ac:dyDescent="0.3">
      <c r="A218" s="659" t="s">
        <v>561</v>
      </c>
      <c r="B218" s="660" t="s">
        <v>5082</v>
      </c>
      <c r="C218" s="660" t="s">
        <v>5123</v>
      </c>
      <c r="D218" s="660" t="s">
        <v>5408</v>
      </c>
      <c r="E218" s="660" t="s">
        <v>5409</v>
      </c>
      <c r="F218" s="663">
        <v>30</v>
      </c>
      <c r="G218" s="663">
        <v>91127.4</v>
      </c>
      <c r="H218" s="663">
        <v>1</v>
      </c>
      <c r="I218" s="663">
        <v>3037.58</v>
      </c>
      <c r="J218" s="663">
        <v>8</v>
      </c>
      <c r="K218" s="663">
        <v>24300.639999999999</v>
      </c>
      <c r="L218" s="663">
        <v>0.26666666666666666</v>
      </c>
      <c r="M218" s="663">
        <v>3037.58</v>
      </c>
      <c r="N218" s="663">
        <v>4</v>
      </c>
      <c r="O218" s="663">
        <v>12150.32</v>
      </c>
      <c r="P218" s="676">
        <v>0.13333333333333333</v>
      </c>
      <c r="Q218" s="664">
        <v>3037.58</v>
      </c>
    </row>
    <row r="219" spans="1:17" ht="14.4" customHeight="1" x14ac:dyDescent="0.3">
      <c r="A219" s="659" t="s">
        <v>561</v>
      </c>
      <c r="B219" s="660" t="s">
        <v>5082</v>
      </c>
      <c r="C219" s="660" t="s">
        <v>5123</v>
      </c>
      <c r="D219" s="660" t="s">
        <v>5410</v>
      </c>
      <c r="E219" s="660" t="s">
        <v>5411</v>
      </c>
      <c r="F219" s="663">
        <v>44</v>
      </c>
      <c r="G219" s="663">
        <v>697908.2</v>
      </c>
      <c r="H219" s="663">
        <v>1</v>
      </c>
      <c r="I219" s="663">
        <v>15861.55</v>
      </c>
      <c r="J219" s="663"/>
      <c r="K219" s="663"/>
      <c r="L219" s="663"/>
      <c r="M219" s="663"/>
      <c r="N219" s="663"/>
      <c r="O219" s="663"/>
      <c r="P219" s="676"/>
      <c r="Q219" s="664"/>
    </row>
    <row r="220" spans="1:17" ht="14.4" customHeight="1" x14ac:dyDescent="0.3">
      <c r="A220" s="659" t="s">
        <v>561</v>
      </c>
      <c r="B220" s="660" t="s">
        <v>5082</v>
      </c>
      <c r="C220" s="660" t="s">
        <v>5123</v>
      </c>
      <c r="D220" s="660" t="s">
        <v>5412</v>
      </c>
      <c r="E220" s="660" t="s">
        <v>5413</v>
      </c>
      <c r="F220" s="663">
        <v>1</v>
      </c>
      <c r="G220" s="663">
        <v>6375.71</v>
      </c>
      <c r="H220" s="663">
        <v>1</v>
      </c>
      <c r="I220" s="663">
        <v>6375.71</v>
      </c>
      <c r="J220" s="663"/>
      <c r="K220" s="663"/>
      <c r="L220" s="663"/>
      <c r="M220" s="663"/>
      <c r="N220" s="663"/>
      <c r="O220" s="663"/>
      <c r="P220" s="676"/>
      <c r="Q220" s="664"/>
    </row>
    <row r="221" spans="1:17" ht="14.4" customHeight="1" x14ac:dyDescent="0.3">
      <c r="A221" s="659" t="s">
        <v>561</v>
      </c>
      <c r="B221" s="660" t="s">
        <v>5082</v>
      </c>
      <c r="C221" s="660" t="s">
        <v>5123</v>
      </c>
      <c r="D221" s="660" t="s">
        <v>5414</v>
      </c>
      <c r="E221" s="660" t="s">
        <v>5415</v>
      </c>
      <c r="F221" s="663">
        <v>15</v>
      </c>
      <c r="G221" s="663">
        <v>219766.05000000002</v>
      </c>
      <c r="H221" s="663">
        <v>1</v>
      </c>
      <c r="I221" s="663">
        <v>14651.070000000002</v>
      </c>
      <c r="J221" s="663">
        <v>7</v>
      </c>
      <c r="K221" s="663">
        <v>102557.48999999999</v>
      </c>
      <c r="L221" s="663">
        <v>0.46666666666666656</v>
      </c>
      <c r="M221" s="663">
        <v>14651.069999999998</v>
      </c>
      <c r="N221" s="663">
        <v>3</v>
      </c>
      <c r="O221" s="663">
        <v>43953.21</v>
      </c>
      <c r="P221" s="676">
        <v>0.19999999999999998</v>
      </c>
      <c r="Q221" s="664">
        <v>14651.07</v>
      </c>
    </row>
    <row r="222" spans="1:17" ht="14.4" customHeight="1" x14ac:dyDescent="0.3">
      <c r="A222" s="659" t="s">
        <v>561</v>
      </c>
      <c r="B222" s="660" t="s">
        <v>5082</v>
      </c>
      <c r="C222" s="660" t="s">
        <v>5123</v>
      </c>
      <c r="D222" s="660" t="s">
        <v>5416</v>
      </c>
      <c r="E222" s="660" t="s">
        <v>5415</v>
      </c>
      <c r="F222" s="663">
        <v>3</v>
      </c>
      <c r="G222" s="663">
        <v>92308.92</v>
      </c>
      <c r="H222" s="663">
        <v>1</v>
      </c>
      <c r="I222" s="663">
        <v>30769.64</v>
      </c>
      <c r="J222" s="663">
        <v>2</v>
      </c>
      <c r="K222" s="663">
        <v>61539.28</v>
      </c>
      <c r="L222" s="663">
        <v>0.66666666666666663</v>
      </c>
      <c r="M222" s="663">
        <v>30769.64</v>
      </c>
      <c r="N222" s="663"/>
      <c r="O222" s="663"/>
      <c r="P222" s="676"/>
      <c r="Q222" s="664"/>
    </row>
    <row r="223" spans="1:17" ht="14.4" customHeight="1" x14ac:dyDescent="0.3">
      <c r="A223" s="659" t="s">
        <v>561</v>
      </c>
      <c r="B223" s="660" t="s">
        <v>5082</v>
      </c>
      <c r="C223" s="660" t="s">
        <v>5123</v>
      </c>
      <c r="D223" s="660" t="s">
        <v>5417</v>
      </c>
      <c r="E223" s="660" t="s">
        <v>5415</v>
      </c>
      <c r="F223" s="663">
        <v>14</v>
      </c>
      <c r="G223" s="663">
        <v>56048.58</v>
      </c>
      <c r="H223" s="663">
        <v>1</v>
      </c>
      <c r="I223" s="663">
        <v>4003.4700000000003</v>
      </c>
      <c r="J223" s="663">
        <v>11</v>
      </c>
      <c r="K223" s="663">
        <v>44038.17</v>
      </c>
      <c r="L223" s="663">
        <v>0.7857142857142857</v>
      </c>
      <c r="M223" s="663">
        <v>4003.47</v>
      </c>
      <c r="N223" s="663">
        <v>4</v>
      </c>
      <c r="O223" s="663">
        <v>16013.88</v>
      </c>
      <c r="P223" s="676">
        <v>0.2857142857142857</v>
      </c>
      <c r="Q223" s="664">
        <v>4003.47</v>
      </c>
    </row>
    <row r="224" spans="1:17" ht="14.4" customHeight="1" x14ac:dyDescent="0.3">
      <c r="A224" s="659" t="s">
        <v>561</v>
      </c>
      <c r="B224" s="660" t="s">
        <v>5082</v>
      </c>
      <c r="C224" s="660" t="s">
        <v>5123</v>
      </c>
      <c r="D224" s="660" t="s">
        <v>5418</v>
      </c>
      <c r="E224" s="660" t="s">
        <v>5419</v>
      </c>
      <c r="F224" s="663">
        <v>8</v>
      </c>
      <c r="G224" s="663">
        <v>334408</v>
      </c>
      <c r="H224" s="663">
        <v>1</v>
      </c>
      <c r="I224" s="663">
        <v>41801</v>
      </c>
      <c r="J224" s="663">
        <v>8</v>
      </c>
      <c r="K224" s="663">
        <v>334408</v>
      </c>
      <c r="L224" s="663">
        <v>1</v>
      </c>
      <c r="M224" s="663">
        <v>41801</v>
      </c>
      <c r="N224" s="663">
        <v>5</v>
      </c>
      <c r="O224" s="663">
        <v>209005</v>
      </c>
      <c r="P224" s="676">
        <v>0.625</v>
      </c>
      <c r="Q224" s="664">
        <v>41801</v>
      </c>
    </row>
    <row r="225" spans="1:17" ht="14.4" customHeight="1" x14ac:dyDescent="0.3">
      <c r="A225" s="659" t="s">
        <v>561</v>
      </c>
      <c r="B225" s="660" t="s">
        <v>5082</v>
      </c>
      <c r="C225" s="660" t="s">
        <v>5123</v>
      </c>
      <c r="D225" s="660" t="s">
        <v>5420</v>
      </c>
      <c r="E225" s="660" t="s">
        <v>5421</v>
      </c>
      <c r="F225" s="663"/>
      <c r="G225" s="663"/>
      <c r="H225" s="663"/>
      <c r="I225" s="663"/>
      <c r="J225" s="663">
        <v>5</v>
      </c>
      <c r="K225" s="663">
        <v>79903.649999999994</v>
      </c>
      <c r="L225" s="663"/>
      <c r="M225" s="663">
        <v>15980.73</v>
      </c>
      <c r="N225" s="663">
        <v>1</v>
      </c>
      <c r="O225" s="663">
        <v>15980.73</v>
      </c>
      <c r="P225" s="676"/>
      <c r="Q225" s="664">
        <v>15980.73</v>
      </c>
    </row>
    <row r="226" spans="1:17" ht="14.4" customHeight="1" x14ac:dyDescent="0.3">
      <c r="A226" s="659" t="s">
        <v>561</v>
      </c>
      <c r="B226" s="660" t="s">
        <v>5082</v>
      </c>
      <c r="C226" s="660" t="s">
        <v>5123</v>
      </c>
      <c r="D226" s="660" t="s">
        <v>5422</v>
      </c>
      <c r="E226" s="660" t="s">
        <v>5421</v>
      </c>
      <c r="F226" s="663"/>
      <c r="G226" s="663"/>
      <c r="H226" s="663"/>
      <c r="I226" s="663"/>
      <c r="J226" s="663">
        <v>18</v>
      </c>
      <c r="K226" s="663">
        <v>14774.400000000001</v>
      </c>
      <c r="L226" s="663"/>
      <c r="M226" s="663">
        <v>820.80000000000007</v>
      </c>
      <c r="N226" s="663">
        <v>4</v>
      </c>
      <c r="O226" s="663">
        <v>3283.2</v>
      </c>
      <c r="P226" s="676"/>
      <c r="Q226" s="664">
        <v>820.8</v>
      </c>
    </row>
    <row r="227" spans="1:17" ht="14.4" customHeight="1" x14ac:dyDescent="0.3">
      <c r="A227" s="659" t="s">
        <v>561</v>
      </c>
      <c r="B227" s="660" t="s">
        <v>5082</v>
      </c>
      <c r="C227" s="660" t="s">
        <v>5123</v>
      </c>
      <c r="D227" s="660" t="s">
        <v>5423</v>
      </c>
      <c r="E227" s="660" t="s">
        <v>5421</v>
      </c>
      <c r="F227" s="663"/>
      <c r="G227" s="663"/>
      <c r="H227" s="663"/>
      <c r="I227" s="663"/>
      <c r="J227" s="663">
        <v>8</v>
      </c>
      <c r="K227" s="663">
        <v>54521.04</v>
      </c>
      <c r="L227" s="663"/>
      <c r="M227" s="663">
        <v>6815.13</v>
      </c>
      <c r="N227" s="663">
        <v>2</v>
      </c>
      <c r="O227" s="663">
        <v>13630.26</v>
      </c>
      <c r="P227" s="676"/>
      <c r="Q227" s="664">
        <v>6815.13</v>
      </c>
    </row>
    <row r="228" spans="1:17" ht="14.4" customHeight="1" x14ac:dyDescent="0.3">
      <c r="A228" s="659" t="s">
        <v>561</v>
      </c>
      <c r="B228" s="660" t="s">
        <v>5082</v>
      </c>
      <c r="C228" s="660" t="s">
        <v>5123</v>
      </c>
      <c r="D228" s="660" t="s">
        <v>5424</v>
      </c>
      <c r="E228" s="660" t="s">
        <v>5409</v>
      </c>
      <c r="F228" s="663">
        <v>33</v>
      </c>
      <c r="G228" s="663">
        <v>441761.42999999993</v>
      </c>
      <c r="H228" s="663">
        <v>1</v>
      </c>
      <c r="I228" s="663">
        <v>13386.709999999997</v>
      </c>
      <c r="J228" s="663">
        <v>8</v>
      </c>
      <c r="K228" s="663">
        <v>107093.68</v>
      </c>
      <c r="L228" s="663">
        <v>0.24242424242424243</v>
      </c>
      <c r="M228" s="663">
        <v>13386.71</v>
      </c>
      <c r="N228" s="663">
        <v>4</v>
      </c>
      <c r="O228" s="663">
        <v>53546.84</v>
      </c>
      <c r="P228" s="676">
        <v>0.12121212121212122</v>
      </c>
      <c r="Q228" s="664">
        <v>13386.71</v>
      </c>
    </row>
    <row r="229" spans="1:17" ht="14.4" customHeight="1" x14ac:dyDescent="0.3">
      <c r="A229" s="659" t="s">
        <v>561</v>
      </c>
      <c r="B229" s="660" t="s">
        <v>5082</v>
      </c>
      <c r="C229" s="660" t="s">
        <v>5123</v>
      </c>
      <c r="D229" s="660" t="s">
        <v>5425</v>
      </c>
      <c r="E229" s="660" t="s">
        <v>5426</v>
      </c>
      <c r="F229" s="663">
        <v>2</v>
      </c>
      <c r="G229" s="663">
        <v>1426.04</v>
      </c>
      <c r="H229" s="663">
        <v>1</v>
      </c>
      <c r="I229" s="663">
        <v>713.02</v>
      </c>
      <c r="J229" s="663"/>
      <c r="K229" s="663"/>
      <c r="L229" s="663"/>
      <c r="M229" s="663"/>
      <c r="N229" s="663"/>
      <c r="O229" s="663"/>
      <c r="P229" s="676"/>
      <c r="Q229" s="664"/>
    </row>
    <row r="230" spans="1:17" ht="14.4" customHeight="1" x14ac:dyDescent="0.3">
      <c r="A230" s="659" t="s">
        <v>561</v>
      </c>
      <c r="B230" s="660" t="s">
        <v>5082</v>
      </c>
      <c r="C230" s="660" t="s">
        <v>5123</v>
      </c>
      <c r="D230" s="660" t="s">
        <v>5427</v>
      </c>
      <c r="E230" s="660" t="s">
        <v>5428</v>
      </c>
      <c r="F230" s="663">
        <v>1</v>
      </c>
      <c r="G230" s="663">
        <v>22007</v>
      </c>
      <c r="H230" s="663">
        <v>1</v>
      </c>
      <c r="I230" s="663">
        <v>22007</v>
      </c>
      <c r="J230" s="663"/>
      <c r="K230" s="663"/>
      <c r="L230" s="663"/>
      <c r="M230" s="663"/>
      <c r="N230" s="663">
        <v>7</v>
      </c>
      <c r="O230" s="663">
        <v>154049</v>
      </c>
      <c r="P230" s="676">
        <v>7</v>
      </c>
      <c r="Q230" s="664">
        <v>22007</v>
      </c>
    </row>
    <row r="231" spans="1:17" ht="14.4" customHeight="1" x14ac:dyDescent="0.3">
      <c r="A231" s="659" t="s">
        <v>561</v>
      </c>
      <c r="B231" s="660" t="s">
        <v>5082</v>
      </c>
      <c r="C231" s="660" t="s">
        <v>5123</v>
      </c>
      <c r="D231" s="660" t="s">
        <v>5429</v>
      </c>
      <c r="E231" s="660" t="s">
        <v>5430</v>
      </c>
      <c r="F231" s="663">
        <v>22</v>
      </c>
      <c r="G231" s="663">
        <v>143374</v>
      </c>
      <c r="H231" s="663">
        <v>1</v>
      </c>
      <c r="I231" s="663">
        <v>6517</v>
      </c>
      <c r="J231" s="663">
        <v>15</v>
      </c>
      <c r="K231" s="663">
        <v>97755</v>
      </c>
      <c r="L231" s="663">
        <v>0.68181818181818177</v>
      </c>
      <c r="M231" s="663">
        <v>6517</v>
      </c>
      <c r="N231" s="663">
        <v>5</v>
      </c>
      <c r="O231" s="663">
        <v>32585</v>
      </c>
      <c r="P231" s="676">
        <v>0.22727272727272727</v>
      </c>
      <c r="Q231" s="664">
        <v>6517</v>
      </c>
    </row>
    <row r="232" spans="1:17" ht="14.4" customHeight="1" x14ac:dyDescent="0.3">
      <c r="A232" s="659" t="s">
        <v>561</v>
      </c>
      <c r="B232" s="660" t="s">
        <v>5082</v>
      </c>
      <c r="C232" s="660" t="s">
        <v>5123</v>
      </c>
      <c r="D232" s="660" t="s">
        <v>5431</v>
      </c>
      <c r="E232" s="660" t="s">
        <v>5430</v>
      </c>
      <c r="F232" s="663">
        <v>11</v>
      </c>
      <c r="G232" s="663">
        <v>142197</v>
      </c>
      <c r="H232" s="663">
        <v>1</v>
      </c>
      <c r="I232" s="663">
        <v>12927</v>
      </c>
      <c r="J232" s="663"/>
      <c r="K232" s="663"/>
      <c r="L232" s="663"/>
      <c r="M232" s="663"/>
      <c r="N232" s="663"/>
      <c r="O232" s="663"/>
      <c r="P232" s="676"/>
      <c r="Q232" s="664"/>
    </row>
    <row r="233" spans="1:17" ht="14.4" customHeight="1" x14ac:dyDescent="0.3">
      <c r="A233" s="659" t="s">
        <v>561</v>
      </c>
      <c r="B233" s="660" t="s">
        <v>5082</v>
      </c>
      <c r="C233" s="660" t="s">
        <v>5123</v>
      </c>
      <c r="D233" s="660" t="s">
        <v>5432</v>
      </c>
      <c r="E233" s="660" t="s">
        <v>5433</v>
      </c>
      <c r="F233" s="663">
        <v>2</v>
      </c>
      <c r="G233" s="663">
        <v>720392.15</v>
      </c>
      <c r="H233" s="663">
        <v>1</v>
      </c>
      <c r="I233" s="663">
        <v>360196.07500000001</v>
      </c>
      <c r="J233" s="663">
        <v>2</v>
      </c>
      <c r="K233" s="663">
        <v>733256.3</v>
      </c>
      <c r="L233" s="663">
        <v>1.0178571490541646</v>
      </c>
      <c r="M233" s="663">
        <v>366628.15</v>
      </c>
      <c r="N233" s="663"/>
      <c r="O233" s="663"/>
      <c r="P233" s="676"/>
      <c r="Q233" s="664"/>
    </row>
    <row r="234" spans="1:17" ht="14.4" customHeight="1" x14ac:dyDescent="0.3">
      <c r="A234" s="659" t="s">
        <v>561</v>
      </c>
      <c r="B234" s="660" t="s">
        <v>5082</v>
      </c>
      <c r="C234" s="660" t="s">
        <v>5123</v>
      </c>
      <c r="D234" s="660" t="s">
        <v>5434</v>
      </c>
      <c r="E234" s="660" t="s">
        <v>5435</v>
      </c>
      <c r="F234" s="663"/>
      <c r="G234" s="663"/>
      <c r="H234" s="663"/>
      <c r="I234" s="663"/>
      <c r="J234" s="663">
        <v>1</v>
      </c>
      <c r="K234" s="663">
        <v>21759</v>
      </c>
      <c r="L234" s="663"/>
      <c r="M234" s="663">
        <v>21759</v>
      </c>
      <c r="N234" s="663"/>
      <c r="O234" s="663"/>
      <c r="P234" s="676"/>
      <c r="Q234" s="664"/>
    </row>
    <row r="235" spans="1:17" ht="14.4" customHeight="1" x14ac:dyDescent="0.3">
      <c r="A235" s="659" t="s">
        <v>561</v>
      </c>
      <c r="B235" s="660" t="s">
        <v>5082</v>
      </c>
      <c r="C235" s="660" t="s">
        <v>5123</v>
      </c>
      <c r="D235" s="660" t="s">
        <v>5436</v>
      </c>
      <c r="E235" s="660" t="s">
        <v>5437</v>
      </c>
      <c r="F235" s="663">
        <v>16</v>
      </c>
      <c r="G235" s="663">
        <v>61982.880000000005</v>
      </c>
      <c r="H235" s="663">
        <v>1</v>
      </c>
      <c r="I235" s="663">
        <v>3873.9300000000003</v>
      </c>
      <c r="J235" s="663">
        <v>4</v>
      </c>
      <c r="K235" s="663">
        <v>15495.72</v>
      </c>
      <c r="L235" s="663">
        <v>0.24999999999999997</v>
      </c>
      <c r="M235" s="663">
        <v>3873.93</v>
      </c>
      <c r="N235" s="663">
        <v>2</v>
      </c>
      <c r="O235" s="663">
        <v>7747.86</v>
      </c>
      <c r="P235" s="676">
        <v>0.12499999999999999</v>
      </c>
      <c r="Q235" s="664">
        <v>3873.93</v>
      </c>
    </row>
    <row r="236" spans="1:17" ht="14.4" customHeight="1" x14ac:dyDescent="0.3">
      <c r="A236" s="659" t="s">
        <v>561</v>
      </c>
      <c r="B236" s="660" t="s">
        <v>5082</v>
      </c>
      <c r="C236" s="660" t="s">
        <v>5123</v>
      </c>
      <c r="D236" s="660" t="s">
        <v>5438</v>
      </c>
      <c r="E236" s="660" t="s">
        <v>5439</v>
      </c>
      <c r="F236" s="663"/>
      <c r="G236" s="663"/>
      <c r="H236" s="663"/>
      <c r="I236" s="663"/>
      <c r="J236" s="663">
        <v>2</v>
      </c>
      <c r="K236" s="663">
        <v>14292.4</v>
      </c>
      <c r="L236" s="663"/>
      <c r="M236" s="663">
        <v>7146.2</v>
      </c>
      <c r="N236" s="663"/>
      <c r="O236" s="663"/>
      <c r="P236" s="676"/>
      <c r="Q236" s="664"/>
    </row>
    <row r="237" spans="1:17" ht="14.4" customHeight="1" x14ac:dyDescent="0.3">
      <c r="A237" s="659" t="s">
        <v>561</v>
      </c>
      <c r="B237" s="660" t="s">
        <v>5082</v>
      </c>
      <c r="C237" s="660" t="s">
        <v>5123</v>
      </c>
      <c r="D237" s="660" t="s">
        <v>5440</v>
      </c>
      <c r="E237" s="660" t="s">
        <v>5441</v>
      </c>
      <c r="F237" s="663">
        <v>34</v>
      </c>
      <c r="G237" s="663">
        <v>575042</v>
      </c>
      <c r="H237" s="663">
        <v>1</v>
      </c>
      <c r="I237" s="663">
        <v>16913</v>
      </c>
      <c r="J237" s="663">
        <v>28</v>
      </c>
      <c r="K237" s="663">
        <v>473564</v>
      </c>
      <c r="L237" s="663">
        <v>0.82352941176470584</v>
      </c>
      <c r="M237" s="663">
        <v>16913</v>
      </c>
      <c r="N237" s="663">
        <v>55</v>
      </c>
      <c r="O237" s="663">
        <v>930215</v>
      </c>
      <c r="P237" s="676">
        <v>1.6176470588235294</v>
      </c>
      <c r="Q237" s="664">
        <v>16913</v>
      </c>
    </row>
    <row r="238" spans="1:17" ht="14.4" customHeight="1" x14ac:dyDescent="0.3">
      <c r="A238" s="659" t="s">
        <v>561</v>
      </c>
      <c r="B238" s="660" t="s">
        <v>5082</v>
      </c>
      <c r="C238" s="660" t="s">
        <v>5123</v>
      </c>
      <c r="D238" s="660" t="s">
        <v>5442</v>
      </c>
      <c r="E238" s="660" t="s">
        <v>5368</v>
      </c>
      <c r="F238" s="663"/>
      <c r="G238" s="663"/>
      <c r="H238" s="663"/>
      <c r="I238" s="663"/>
      <c r="J238" s="663">
        <v>6</v>
      </c>
      <c r="K238" s="663">
        <v>35622</v>
      </c>
      <c r="L238" s="663"/>
      <c r="M238" s="663">
        <v>5937</v>
      </c>
      <c r="N238" s="663"/>
      <c r="O238" s="663"/>
      <c r="P238" s="676"/>
      <c r="Q238" s="664"/>
    </row>
    <row r="239" spans="1:17" ht="14.4" customHeight="1" x14ac:dyDescent="0.3">
      <c r="A239" s="659" t="s">
        <v>561</v>
      </c>
      <c r="B239" s="660" t="s">
        <v>5082</v>
      </c>
      <c r="C239" s="660" t="s">
        <v>5123</v>
      </c>
      <c r="D239" s="660" t="s">
        <v>5443</v>
      </c>
      <c r="E239" s="660" t="s">
        <v>5368</v>
      </c>
      <c r="F239" s="663">
        <v>14</v>
      </c>
      <c r="G239" s="663">
        <v>39060</v>
      </c>
      <c r="H239" s="663">
        <v>1</v>
      </c>
      <c r="I239" s="663">
        <v>2790</v>
      </c>
      <c r="J239" s="663"/>
      <c r="K239" s="663"/>
      <c r="L239" s="663"/>
      <c r="M239" s="663"/>
      <c r="N239" s="663"/>
      <c r="O239" s="663"/>
      <c r="P239" s="676"/>
      <c r="Q239" s="664"/>
    </row>
    <row r="240" spans="1:17" ht="14.4" customHeight="1" x14ac:dyDescent="0.3">
      <c r="A240" s="659" t="s">
        <v>561</v>
      </c>
      <c r="B240" s="660" t="s">
        <v>5082</v>
      </c>
      <c r="C240" s="660" t="s">
        <v>5123</v>
      </c>
      <c r="D240" s="660" t="s">
        <v>5444</v>
      </c>
      <c r="E240" s="660" t="s">
        <v>5445</v>
      </c>
      <c r="F240" s="663">
        <v>4</v>
      </c>
      <c r="G240" s="663">
        <v>134669.24</v>
      </c>
      <c r="H240" s="663">
        <v>1</v>
      </c>
      <c r="I240" s="663">
        <v>33667.31</v>
      </c>
      <c r="J240" s="663">
        <v>4</v>
      </c>
      <c r="K240" s="663">
        <v>134669.24</v>
      </c>
      <c r="L240" s="663">
        <v>1</v>
      </c>
      <c r="M240" s="663">
        <v>33667.31</v>
      </c>
      <c r="N240" s="663">
        <v>2</v>
      </c>
      <c r="O240" s="663">
        <v>67334.62</v>
      </c>
      <c r="P240" s="676">
        <v>0.5</v>
      </c>
      <c r="Q240" s="664">
        <v>33667.31</v>
      </c>
    </row>
    <row r="241" spans="1:17" ht="14.4" customHeight="1" x14ac:dyDescent="0.3">
      <c r="A241" s="659" t="s">
        <v>561</v>
      </c>
      <c r="B241" s="660" t="s">
        <v>5082</v>
      </c>
      <c r="C241" s="660" t="s">
        <v>5123</v>
      </c>
      <c r="D241" s="660" t="s">
        <v>5446</v>
      </c>
      <c r="E241" s="660" t="s">
        <v>5447</v>
      </c>
      <c r="F241" s="663">
        <v>22</v>
      </c>
      <c r="G241" s="663">
        <v>339542</v>
      </c>
      <c r="H241" s="663">
        <v>1</v>
      </c>
      <c r="I241" s="663">
        <v>15433.727272727272</v>
      </c>
      <c r="J241" s="663"/>
      <c r="K241" s="663"/>
      <c r="L241" s="663"/>
      <c r="M241" s="663"/>
      <c r="N241" s="663"/>
      <c r="O241" s="663"/>
      <c r="P241" s="676"/>
      <c r="Q241" s="664"/>
    </row>
    <row r="242" spans="1:17" ht="14.4" customHeight="1" x14ac:dyDescent="0.3">
      <c r="A242" s="659" t="s">
        <v>561</v>
      </c>
      <c r="B242" s="660" t="s">
        <v>5082</v>
      </c>
      <c r="C242" s="660" t="s">
        <v>5123</v>
      </c>
      <c r="D242" s="660" t="s">
        <v>5448</v>
      </c>
      <c r="E242" s="660" t="s">
        <v>5449</v>
      </c>
      <c r="F242" s="663"/>
      <c r="G242" s="663"/>
      <c r="H242" s="663"/>
      <c r="I242" s="663"/>
      <c r="J242" s="663">
        <v>17</v>
      </c>
      <c r="K242" s="663">
        <v>185537.15</v>
      </c>
      <c r="L242" s="663"/>
      <c r="M242" s="663">
        <v>10913.949999999999</v>
      </c>
      <c r="N242" s="663">
        <v>8</v>
      </c>
      <c r="O242" s="663">
        <v>87311.6</v>
      </c>
      <c r="P242" s="676"/>
      <c r="Q242" s="664">
        <v>10913.95</v>
      </c>
    </row>
    <row r="243" spans="1:17" ht="14.4" customHeight="1" x14ac:dyDescent="0.3">
      <c r="A243" s="659" t="s">
        <v>561</v>
      </c>
      <c r="B243" s="660" t="s">
        <v>5082</v>
      </c>
      <c r="C243" s="660" t="s">
        <v>5123</v>
      </c>
      <c r="D243" s="660" t="s">
        <v>5450</v>
      </c>
      <c r="E243" s="660" t="s">
        <v>5449</v>
      </c>
      <c r="F243" s="663">
        <v>53</v>
      </c>
      <c r="G243" s="663">
        <v>750746.05999999994</v>
      </c>
      <c r="H243" s="663">
        <v>1</v>
      </c>
      <c r="I243" s="663">
        <v>14165.019999999999</v>
      </c>
      <c r="J243" s="663">
        <v>34</v>
      </c>
      <c r="K243" s="663">
        <v>481610.68</v>
      </c>
      <c r="L243" s="663">
        <v>0.64150943396226423</v>
      </c>
      <c r="M243" s="663">
        <v>14165.02</v>
      </c>
      <c r="N243" s="663">
        <v>16</v>
      </c>
      <c r="O243" s="663">
        <v>226640.32</v>
      </c>
      <c r="P243" s="676">
        <v>0.30188679245283023</v>
      </c>
      <c r="Q243" s="664">
        <v>14165.02</v>
      </c>
    </row>
    <row r="244" spans="1:17" ht="14.4" customHeight="1" x14ac:dyDescent="0.3">
      <c r="A244" s="659" t="s">
        <v>561</v>
      </c>
      <c r="B244" s="660" t="s">
        <v>5082</v>
      </c>
      <c r="C244" s="660" t="s">
        <v>5123</v>
      </c>
      <c r="D244" s="660" t="s">
        <v>5451</v>
      </c>
      <c r="E244" s="660" t="s">
        <v>5449</v>
      </c>
      <c r="F244" s="663">
        <v>46</v>
      </c>
      <c r="G244" s="663">
        <v>628728</v>
      </c>
      <c r="H244" s="663">
        <v>1</v>
      </c>
      <c r="I244" s="663">
        <v>13668</v>
      </c>
      <c r="J244" s="663">
        <v>40</v>
      </c>
      <c r="K244" s="663">
        <v>546720</v>
      </c>
      <c r="L244" s="663">
        <v>0.86956521739130432</v>
      </c>
      <c r="M244" s="663">
        <v>13668</v>
      </c>
      <c r="N244" s="663">
        <v>55</v>
      </c>
      <c r="O244" s="663">
        <v>751740</v>
      </c>
      <c r="P244" s="676">
        <v>1.1956521739130435</v>
      </c>
      <c r="Q244" s="664">
        <v>13668</v>
      </c>
    </row>
    <row r="245" spans="1:17" ht="14.4" customHeight="1" x14ac:dyDescent="0.3">
      <c r="A245" s="659" t="s">
        <v>561</v>
      </c>
      <c r="B245" s="660" t="s">
        <v>5082</v>
      </c>
      <c r="C245" s="660" t="s">
        <v>5123</v>
      </c>
      <c r="D245" s="660" t="s">
        <v>5452</v>
      </c>
      <c r="E245" s="660" t="s">
        <v>5449</v>
      </c>
      <c r="F245" s="663">
        <v>34</v>
      </c>
      <c r="G245" s="663">
        <v>113989.75999999999</v>
      </c>
      <c r="H245" s="663">
        <v>1</v>
      </c>
      <c r="I245" s="663">
        <v>3352.64</v>
      </c>
      <c r="J245" s="663">
        <v>34</v>
      </c>
      <c r="K245" s="663">
        <v>113989.76000000001</v>
      </c>
      <c r="L245" s="663">
        <v>1.0000000000000002</v>
      </c>
      <c r="M245" s="663">
        <v>3352.6400000000003</v>
      </c>
      <c r="N245" s="663">
        <v>70</v>
      </c>
      <c r="O245" s="663">
        <v>234684.79999999999</v>
      </c>
      <c r="P245" s="676">
        <v>2.0588235294117645</v>
      </c>
      <c r="Q245" s="664">
        <v>3352.64</v>
      </c>
    </row>
    <row r="246" spans="1:17" ht="14.4" customHeight="1" x14ac:dyDescent="0.3">
      <c r="A246" s="659" t="s">
        <v>561</v>
      </c>
      <c r="B246" s="660" t="s">
        <v>5082</v>
      </c>
      <c r="C246" s="660" t="s">
        <v>5123</v>
      </c>
      <c r="D246" s="660" t="s">
        <v>5453</v>
      </c>
      <c r="E246" s="660" t="s">
        <v>5449</v>
      </c>
      <c r="F246" s="663">
        <v>97</v>
      </c>
      <c r="G246" s="663">
        <v>311734.71999999997</v>
      </c>
      <c r="H246" s="663">
        <v>1</v>
      </c>
      <c r="I246" s="663">
        <v>3213.7599999999998</v>
      </c>
      <c r="J246" s="663">
        <v>96</v>
      </c>
      <c r="K246" s="663">
        <v>308520.96000000002</v>
      </c>
      <c r="L246" s="663">
        <v>0.98969072164948468</v>
      </c>
      <c r="M246" s="663">
        <v>3213.76</v>
      </c>
      <c r="N246" s="663">
        <v>90</v>
      </c>
      <c r="O246" s="663">
        <v>289238.40000000002</v>
      </c>
      <c r="P246" s="676">
        <v>0.9278350515463919</v>
      </c>
      <c r="Q246" s="664">
        <v>3213.76</v>
      </c>
    </row>
    <row r="247" spans="1:17" ht="14.4" customHeight="1" x14ac:dyDescent="0.3">
      <c r="A247" s="659" t="s">
        <v>561</v>
      </c>
      <c r="B247" s="660" t="s">
        <v>5082</v>
      </c>
      <c r="C247" s="660" t="s">
        <v>5123</v>
      </c>
      <c r="D247" s="660" t="s">
        <v>5454</v>
      </c>
      <c r="E247" s="660" t="s">
        <v>5449</v>
      </c>
      <c r="F247" s="663">
        <v>46</v>
      </c>
      <c r="G247" s="663">
        <v>197126.56</v>
      </c>
      <c r="H247" s="663">
        <v>1</v>
      </c>
      <c r="I247" s="663">
        <v>4285.3599999999997</v>
      </c>
      <c r="J247" s="663">
        <v>43</v>
      </c>
      <c r="K247" s="663">
        <v>184270.48</v>
      </c>
      <c r="L247" s="663">
        <v>0.93478260869565222</v>
      </c>
      <c r="M247" s="663">
        <v>4285.3600000000006</v>
      </c>
      <c r="N247" s="663">
        <v>41</v>
      </c>
      <c r="O247" s="663">
        <v>175699.76</v>
      </c>
      <c r="P247" s="676">
        <v>0.89130434782608703</v>
      </c>
      <c r="Q247" s="664">
        <v>4285.3600000000006</v>
      </c>
    </row>
    <row r="248" spans="1:17" ht="14.4" customHeight="1" x14ac:dyDescent="0.3">
      <c r="A248" s="659" t="s">
        <v>561</v>
      </c>
      <c r="B248" s="660" t="s">
        <v>5082</v>
      </c>
      <c r="C248" s="660" t="s">
        <v>5123</v>
      </c>
      <c r="D248" s="660" t="s">
        <v>5455</v>
      </c>
      <c r="E248" s="660" t="s">
        <v>5456</v>
      </c>
      <c r="F248" s="663">
        <v>2</v>
      </c>
      <c r="G248" s="663">
        <v>6145.64</v>
      </c>
      <c r="H248" s="663">
        <v>1</v>
      </c>
      <c r="I248" s="663">
        <v>3072.82</v>
      </c>
      <c r="J248" s="663">
        <v>2</v>
      </c>
      <c r="K248" s="663">
        <v>6145.64</v>
      </c>
      <c r="L248" s="663">
        <v>1</v>
      </c>
      <c r="M248" s="663">
        <v>3072.82</v>
      </c>
      <c r="N248" s="663">
        <v>2</v>
      </c>
      <c r="O248" s="663">
        <v>6145.64</v>
      </c>
      <c r="P248" s="676">
        <v>1</v>
      </c>
      <c r="Q248" s="664">
        <v>3072.82</v>
      </c>
    </row>
    <row r="249" spans="1:17" ht="14.4" customHeight="1" x14ac:dyDescent="0.3">
      <c r="A249" s="659" t="s">
        <v>561</v>
      </c>
      <c r="B249" s="660" t="s">
        <v>5082</v>
      </c>
      <c r="C249" s="660" t="s">
        <v>5123</v>
      </c>
      <c r="D249" s="660" t="s">
        <v>5457</v>
      </c>
      <c r="E249" s="660" t="s">
        <v>5456</v>
      </c>
      <c r="F249" s="663">
        <v>12</v>
      </c>
      <c r="G249" s="663">
        <v>5695.8</v>
      </c>
      <c r="H249" s="663">
        <v>1</v>
      </c>
      <c r="I249" s="663">
        <v>474.65000000000003</v>
      </c>
      <c r="J249" s="663">
        <v>18</v>
      </c>
      <c r="K249" s="663">
        <v>8543.7000000000007</v>
      </c>
      <c r="L249" s="663">
        <v>1.5</v>
      </c>
      <c r="M249" s="663">
        <v>474.65000000000003</v>
      </c>
      <c r="N249" s="663">
        <v>14</v>
      </c>
      <c r="O249" s="663">
        <v>6645.1</v>
      </c>
      <c r="P249" s="676">
        <v>1.1666666666666667</v>
      </c>
      <c r="Q249" s="664">
        <v>474.65000000000003</v>
      </c>
    </row>
    <row r="250" spans="1:17" ht="14.4" customHeight="1" x14ac:dyDescent="0.3">
      <c r="A250" s="659" t="s">
        <v>561</v>
      </c>
      <c r="B250" s="660" t="s">
        <v>5082</v>
      </c>
      <c r="C250" s="660" t="s">
        <v>5123</v>
      </c>
      <c r="D250" s="660" t="s">
        <v>5458</v>
      </c>
      <c r="E250" s="660" t="s">
        <v>5456</v>
      </c>
      <c r="F250" s="663"/>
      <c r="G250" s="663"/>
      <c r="H250" s="663"/>
      <c r="I250" s="663"/>
      <c r="J250" s="663"/>
      <c r="K250" s="663"/>
      <c r="L250" s="663"/>
      <c r="M250" s="663"/>
      <c r="N250" s="663">
        <v>8</v>
      </c>
      <c r="O250" s="663">
        <v>1376.32</v>
      </c>
      <c r="P250" s="676"/>
      <c r="Q250" s="664">
        <v>172.04</v>
      </c>
    </row>
    <row r="251" spans="1:17" ht="14.4" customHeight="1" x14ac:dyDescent="0.3">
      <c r="A251" s="659" t="s">
        <v>561</v>
      </c>
      <c r="B251" s="660" t="s">
        <v>5082</v>
      </c>
      <c r="C251" s="660" t="s">
        <v>5123</v>
      </c>
      <c r="D251" s="660" t="s">
        <v>5459</v>
      </c>
      <c r="E251" s="660" t="s">
        <v>5456</v>
      </c>
      <c r="F251" s="663"/>
      <c r="G251" s="663"/>
      <c r="H251" s="663"/>
      <c r="I251" s="663"/>
      <c r="J251" s="663"/>
      <c r="K251" s="663"/>
      <c r="L251" s="663"/>
      <c r="M251" s="663"/>
      <c r="N251" s="663">
        <v>2</v>
      </c>
      <c r="O251" s="663">
        <v>750.32</v>
      </c>
      <c r="P251" s="676"/>
      <c r="Q251" s="664">
        <v>375.16</v>
      </c>
    </row>
    <row r="252" spans="1:17" ht="14.4" customHeight="1" x14ac:dyDescent="0.3">
      <c r="A252" s="659" t="s">
        <v>561</v>
      </c>
      <c r="B252" s="660" t="s">
        <v>5082</v>
      </c>
      <c r="C252" s="660" t="s">
        <v>5123</v>
      </c>
      <c r="D252" s="660" t="s">
        <v>5460</v>
      </c>
      <c r="E252" s="660" t="s">
        <v>5461</v>
      </c>
      <c r="F252" s="663"/>
      <c r="G252" s="663"/>
      <c r="H252" s="663"/>
      <c r="I252" s="663"/>
      <c r="J252" s="663"/>
      <c r="K252" s="663"/>
      <c r="L252" s="663"/>
      <c r="M252" s="663"/>
      <c r="N252" s="663">
        <v>2</v>
      </c>
      <c r="O252" s="663">
        <v>1592888.84</v>
      </c>
      <c r="P252" s="676"/>
      <c r="Q252" s="664">
        <v>796444.42</v>
      </c>
    </row>
    <row r="253" spans="1:17" ht="14.4" customHeight="1" x14ac:dyDescent="0.3">
      <c r="A253" s="659" t="s">
        <v>561</v>
      </c>
      <c r="B253" s="660" t="s">
        <v>5082</v>
      </c>
      <c r="C253" s="660" t="s">
        <v>5123</v>
      </c>
      <c r="D253" s="660" t="s">
        <v>5462</v>
      </c>
      <c r="E253" s="660" t="s">
        <v>5463</v>
      </c>
      <c r="F253" s="663">
        <v>1</v>
      </c>
      <c r="G253" s="663">
        <v>912580.36</v>
      </c>
      <c r="H253" s="663">
        <v>1</v>
      </c>
      <c r="I253" s="663">
        <v>912580.36</v>
      </c>
      <c r="J253" s="663"/>
      <c r="K253" s="663"/>
      <c r="L253" s="663"/>
      <c r="M253" s="663"/>
      <c r="N253" s="663"/>
      <c r="O253" s="663"/>
      <c r="P253" s="676"/>
      <c r="Q253" s="664"/>
    </row>
    <row r="254" spans="1:17" ht="14.4" customHeight="1" x14ac:dyDescent="0.3">
      <c r="A254" s="659" t="s">
        <v>561</v>
      </c>
      <c r="B254" s="660" t="s">
        <v>5082</v>
      </c>
      <c r="C254" s="660" t="s">
        <v>5123</v>
      </c>
      <c r="D254" s="660" t="s">
        <v>5464</v>
      </c>
      <c r="E254" s="660" t="s">
        <v>5465</v>
      </c>
      <c r="F254" s="663">
        <v>4</v>
      </c>
      <c r="G254" s="663">
        <v>13080</v>
      </c>
      <c r="H254" s="663">
        <v>1</v>
      </c>
      <c r="I254" s="663">
        <v>3270</v>
      </c>
      <c r="J254" s="663">
        <v>211</v>
      </c>
      <c r="K254" s="663">
        <v>689970</v>
      </c>
      <c r="L254" s="663">
        <v>52.75</v>
      </c>
      <c r="M254" s="663">
        <v>3270</v>
      </c>
      <c r="N254" s="663">
        <v>171</v>
      </c>
      <c r="O254" s="663">
        <v>559170</v>
      </c>
      <c r="P254" s="676">
        <v>42.75</v>
      </c>
      <c r="Q254" s="664">
        <v>3270</v>
      </c>
    </row>
    <row r="255" spans="1:17" ht="14.4" customHeight="1" x14ac:dyDescent="0.3">
      <c r="A255" s="659" t="s">
        <v>561</v>
      </c>
      <c r="B255" s="660" t="s">
        <v>5082</v>
      </c>
      <c r="C255" s="660" t="s">
        <v>5123</v>
      </c>
      <c r="D255" s="660" t="s">
        <v>5466</v>
      </c>
      <c r="E255" s="660" t="s">
        <v>5465</v>
      </c>
      <c r="F255" s="663">
        <v>2</v>
      </c>
      <c r="G255" s="663">
        <v>12622</v>
      </c>
      <c r="H255" s="663">
        <v>1</v>
      </c>
      <c r="I255" s="663">
        <v>6311</v>
      </c>
      <c r="J255" s="663">
        <v>98</v>
      </c>
      <c r="K255" s="663">
        <v>618478</v>
      </c>
      <c r="L255" s="663">
        <v>49</v>
      </c>
      <c r="M255" s="663">
        <v>6311</v>
      </c>
      <c r="N255" s="663">
        <v>86</v>
      </c>
      <c r="O255" s="663">
        <v>542746</v>
      </c>
      <c r="P255" s="676">
        <v>43</v>
      </c>
      <c r="Q255" s="664">
        <v>6311</v>
      </c>
    </row>
    <row r="256" spans="1:17" ht="14.4" customHeight="1" x14ac:dyDescent="0.3">
      <c r="A256" s="659" t="s">
        <v>561</v>
      </c>
      <c r="B256" s="660" t="s">
        <v>5082</v>
      </c>
      <c r="C256" s="660" t="s">
        <v>5123</v>
      </c>
      <c r="D256" s="660" t="s">
        <v>5467</v>
      </c>
      <c r="E256" s="660" t="s">
        <v>5465</v>
      </c>
      <c r="F256" s="663">
        <v>4</v>
      </c>
      <c r="G256" s="663">
        <v>40480</v>
      </c>
      <c r="H256" s="663">
        <v>1</v>
      </c>
      <c r="I256" s="663">
        <v>10120</v>
      </c>
      <c r="J256" s="663">
        <v>208</v>
      </c>
      <c r="K256" s="663">
        <v>2104960</v>
      </c>
      <c r="L256" s="663">
        <v>52</v>
      </c>
      <c r="M256" s="663">
        <v>10120</v>
      </c>
      <c r="N256" s="663">
        <v>170</v>
      </c>
      <c r="O256" s="663">
        <v>1720400</v>
      </c>
      <c r="P256" s="676">
        <v>42.5</v>
      </c>
      <c r="Q256" s="664">
        <v>10120</v>
      </c>
    </row>
    <row r="257" spans="1:17" ht="14.4" customHeight="1" x14ac:dyDescent="0.3">
      <c r="A257" s="659" t="s">
        <v>561</v>
      </c>
      <c r="B257" s="660" t="s">
        <v>5082</v>
      </c>
      <c r="C257" s="660" t="s">
        <v>5123</v>
      </c>
      <c r="D257" s="660" t="s">
        <v>5468</v>
      </c>
      <c r="E257" s="660" t="s">
        <v>5469</v>
      </c>
      <c r="F257" s="663"/>
      <c r="G257" s="663"/>
      <c r="H257" s="663"/>
      <c r="I257" s="663"/>
      <c r="J257" s="663">
        <v>1</v>
      </c>
      <c r="K257" s="663">
        <v>7795</v>
      </c>
      <c r="L257" s="663"/>
      <c r="M257" s="663">
        <v>7795</v>
      </c>
      <c r="N257" s="663"/>
      <c r="O257" s="663"/>
      <c r="P257" s="676"/>
      <c r="Q257" s="664"/>
    </row>
    <row r="258" spans="1:17" ht="14.4" customHeight="1" x14ac:dyDescent="0.3">
      <c r="A258" s="659" t="s">
        <v>561</v>
      </c>
      <c r="B258" s="660" t="s">
        <v>5082</v>
      </c>
      <c r="C258" s="660" t="s">
        <v>5123</v>
      </c>
      <c r="D258" s="660" t="s">
        <v>5470</v>
      </c>
      <c r="E258" s="660" t="s">
        <v>5469</v>
      </c>
      <c r="F258" s="663"/>
      <c r="G258" s="663"/>
      <c r="H258" s="663"/>
      <c r="I258" s="663"/>
      <c r="J258" s="663">
        <v>1</v>
      </c>
      <c r="K258" s="663">
        <v>2580</v>
      </c>
      <c r="L258" s="663"/>
      <c r="M258" s="663">
        <v>2580</v>
      </c>
      <c r="N258" s="663"/>
      <c r="O258" s="663"/>
      <c r="P258" s="676"/>
      <c r="Q258" s="664"/>
    </row>
    <row r="259" spans="1:17" ht="14.4" customHeight="1" x14ac:dyDescent="0.3">
      <c r="A259" s="659" t="s">
        <v>561</v>
      </c>
      <c r="B259" s="660" t="s">
        <v>5082</v>
      </c>
      <c r="C259" s="660" t="s">
        <v>5123</v>
      </c>
      <c r="D259" s="660" t="s">
        <v>5471</v>
      </c>
      <c r="E259" s="660" t="s">
        <v>5472</v>
      </c>
      <c r="F259" s="663"/>
      <c r="G259" s="663"/>
      <c r="H259" s="663"/>
      <c r="I259" s="663"/>
      <c r="J259" s="663">
        <v>6</v>
      </c>
      <c r="K259" s="663">
        <v>170766</v>
      </c>
      <c r="L259" s="663"/>
      <c r="M259" s="663">
        <v>28461</v>
      </c>
      <c r="N259" s="663">
        <v>45</v>
      </c>
      <c r="O259" s="663">
        <v>1280745</v>
      </c>
      <c r="P259" s="676"/>
      <c r="Q259" s="664">
        <v>28461</v>
      </c>
    </row>
    <row r="260" spans="1:17" ht="14.4" customHeight="1" x14ac:dyDescent="0.3">
      <c r="A260" s="659" t="s">
        <v>561</v>
      </c>
      <c r="B260" s="660" t="s">
        <v>5082</v>
      </c>
      <c r="C260" s="660" t="s">
        <v>5123</v>
      </c>
      <c r="D260" s="660" t="s">
        <v>5473</v>
      </c>
      <c r="E260" s="660" t="s">
        <v>5010</v>
      </c>
      <c r="F260" s="663">
        <v>1</v>
      </c>
      <c r="G260" s="663">
        <v>75685.7</v>
      </c>
      <c r="H260" s="663">
        <v>1</v>
      </c>
      <c r="I260" s="663">
        <v>75685.7</v>
      </c>
      <c r="J260" s="663"/>
      <c r="K260" s="663"/>
      <c r="L260" s="663"/>
      <c r="M260" s="663"/>
      <c r="N260" s="663"/>
      <c r="O260" s="663"/>
      <c r="P260" s="676"/>
      <c r="Q260" s="664"/>
    </row>
    <row r="261" spans="1:17" ht="14.4" customHeight="1" x14ac:dyDescent="0.3">
      <c r="A261" s="659" t="s">
        <v>561</v>
      </c>
      <c r="B261" s="660" t="s">
        <v>5082</v>
      </c>
      <c r="C261" s="660" t="s">
        <v>5123</v>
      </c>
      <c r="D261" s="660" t="s">
        <v>5474</v>
      </c>
      <c r="E261" s="660" t="s">
        <v>5475</v>
      </c>
      <c r="F261" s="663"/>
      <c r="G261" s="663"/>
      <c r="H261" s="663"/>
      <c r="I261" s="663"/>
      <c r="J261" s="663">
        <v>1</v>
      </c>
      <c r="K261" s="663">
        <v>52248.3</v>
      </c>
      <c r="L261" s="663"/>
      <c r="M261" s="663">
        <v>52248.3</v>
      </c>
      <c r="N261" s="663"/>
      <c r="O261" s="663"/>
      <c r="P261" s="676"/>
      <c r="Q261" s="664"/>
    </row>
    <row r="262" spans="1:17" ht="14.4" customHeight="1" x14ac:dyDescent="0.3">
      <c r="A262" s="659" t="s">
        <v>561</v>
      </c>
      <c r="B262" s="660" t="s">
        <v>5082</v>
      </c>
      <c r="C262" s="660" t="s">
        <v>5123</v>
      </c>
      <c r="D262" s="660" t="s">
        <v>5476</v>
      </c>
      <c r="E262" s="660" t="s">
        <v>5477</v>
      </c>
      <c r="F262" s="663">
        <v>1</v>
      </c>
      <c r="G262" s="663">
        <v>4646.54</v>
      </c>
      <c r="H262" s="663">
        <v>1</v>
      </c>
      <c r="I262" s="663">
        <v>4646.54</v>
      </c>
      <c r="J262" s="663"/>
      <c r="K262" s="663"/>
      <c r="L262" s="663"/>
      <c r="M262" s="663"/>
      <c r="N262" s="663"/>
      <c r="O262" s="663"/>
      <c r="P262" s="676"/>
      <c r="Q262" s="664"/>
    </row>
    <row r="263" spans="1:17" ht="14.4" customHeight="1" x14ac:dyDescent="0.3">
      <c r="A263" s="659" t="s">
        <v>561</v>
      </c>
      <c r="B263" s="660" t="s">
        <v>5082</v>
      </c>
      <c r="C263" s="660" t="s">
        <v>5123</v>
      </c>
      <c r="D263" s="660" t="s">
        <v>5478</v>
      </c>
      <c r="E263" s="660" t="s">
        <v>5349</v>
      </c>
      <c r="F263" s="663"/>
      <c r="G263" s="663"/>
      <c r="H263" s="663"/>
      <c r="I263" s="663"/>
      <c r="J263" s="663"/>
      <c r="K263" s="663"/>
      <c r="L263" s="663"/>
      <c r="M263" s="663"/>
      <c r="N263" s="663">
        <v>2</v>
      </c>
      <c r="O263" s="663">
        <v>21311.78</v>
      </c>
      <c r="P263" s="676"/>
      <c r="Q263" s="664">
        <v>10655.89</v>
      </c>
    </row>
    <row r="264" spans="1:17" ht="14.4" customHeight="1" x14ac:dyDescent="0.3">
      <c r="A264" s="659" t="s">
        <v>561</v>
      </c>
      <c r="B264" s="660" t="s">
        <v>5082</v>
      </c>
      <c r="C264" s="660" t="s">
        <v>5123</v>
      </c>
      <c r="D264" s="660" t="s">
        <v>5479</v>
      </c>
      <c r="E264" s="660" t="s">
        <v>5480</v>
      </c>
      <c r="F264" s="663">
        <v>1</v>
      </c>
      <c r="G264" s="663">
        <v>15532.71</v>
      </c>
      <c r="H264" s="663">
        <v>1</v>
      </c>
      <c r="I264" s="663">
        <v>15532.71</v>
      </c>
      <c r="J264" s="663"/>
      <c r="K264" s="663"/>
      <c r="L264" s="663"/>
      <c r="M264" s="663"/>
      <c r="N264" s="663"/>
      <c r="O264" s="663"/>
      <c r="P264" s="676"/>
      <c r="Q264" s="664"/>
    </row>
    <row r="265" spans="1:17" ht="14.4" customHeight="1" x14ac:dyDescent="0.3">
      <c r="A265" s="659" t="s">
        <v>561</v>
      </c>
      <c r="B265" s="660" t="s">
        <v>5082</v>
      </c>
      <c r="C265" s="660" t="s">
        <v>5123</v>
      </c>
      <c r="D265" s="660" t="s">
        <v>5481</v>
      </c>
      <c r="E265" s="660" t="s">
        <v>5482</v>
      </c>
      <c r="F265" s="663"/>
      <c r="G265" s="663"/>
      <c r="H265" s="663"/>
      <c r="I265" s="663"/>
      <c r="J265" s="663">
        <v>3</v>
      </c>
      <c r="K265" s="663">
        <v>179673</v>
      </c>
      <c r="L265" s="663"/>
      <c r="M265" s="663">
        <v>59891</v>
      </c>
      <c r="N265" s="663">
        <v>12</v>
      </c>
      <c r="O265" s="663">
        <v>718692</v>
      </c>
      <c r="P265" s="676"/>
      <c r="Q265" s="664">
        <v>59891</v>
      </c>
    </row>
    <row r="266" spans="1:17" ht="14.4" customHeight="1" x14ac:dyDescent="0.3">
      <c r="A266" s="659" t="s">
        <v>561</v>
      </c>
      <c r="B266" s="660" t="s">
        <v>5082</v>
      </c>
      <c r="C266" s="660" t="s">
        <v>5123</v>
      </c>
      <c r="D266" s="660" t="s">
        <v>5483</v>
      </c>
      <c r="E266" s="660" t="s">
        <v>5482</v>
      </c>
      <c r="F266" s="663"/>
      <c r="G266" s="663"/>
      <c r="H266" s="663"/>
      <c r="I266" s="663"/>
      <c r="J266" s="663">
        <v>6</v>
      </c>
      <c r="K266" s="663">
        <v>25926</v>
      </c>
      <c r="L266" s="663"/>
      <c r="M266" s="663">
        <v>4321</v>
      </c>
      <c r="N266" s="663">
        <v>35</v>
      </c>
      <c r="O266" s="663">
        <v>151235</v>
      </c>
      <c r="P266" s="676"/>
      <c r="Q266" s="664">
        <v>4321</v>
      </c>
    </row>
    <row r="267" spans="1:17" ht="14.4" customHeight="1" x14ac:dyDescent="0.3">
      <c r="A267" s="659" t="s">
        <v>561</v>
      </c>
      <c r="B267" s="660" t="s">
        <v>5082</v>
      </c>
      <c r="C267" s="660" t="s">
        <v>5123</v>
      </c>
      <c r="D267" s="660" t="s">
        <v>5484</v>
      </c>
      <c r="E267" s="660" t="s">
        <v>5485</v>
      </c>
      <c r="F267" s="663">
        <v>2</v>
      </c>
      <c r="G267" s="663">
        <v>3235.52</v>
      </c>
      <c r="H267" s="663">
        <v>1</v>
      </c>
      <c r="I267" s="663">
        <v>1617.76</v>
      </c>
      <c r="J267" s="663">
        <v>2</v>
      </c>
      <c r="K267" s="663">
        <v>3235.52</v>
      </c>
      <c r="L267" s="663">
        <v>1</v>
      </c>
      <c r="M267" s="663">
        <v>1617.76</v>
      </c>
      <c r="N267" s="663">
        <v>9</v>
      </c>
      <c r="O267" s="663">
        <v>14559.84</v>
      </c>
      <c r="P267" s="676">
        <v>4.5</v>
      </c>
      <c r="Q267" s="664">
        <v>1617.76</v>
      </c>
    </row>
    <row r="268" spans="1:17" ht="14.4" customHeight="1" x14ac:dyDescent="0.3">
      <c r="A268" s="659" t="s">
        <v>561</v>
      </c>
      <c r="B268" s="660" t="s">
        <v>5082</v>
      </c>
      <c r="C268" s="660" t="s">
        <v>5123</v>
      </c>
      <c r="D268" s="660" t="s">
        <v>5486</v>
      </c>
      <c r="E268" s="660" t="s">
        <v>5487</v>
      </c>
      <c r="F268" s="663"/>
      <c r="G268" s="663"/>
      <c r="H268" s="663"/>
      <c r="I268" s="663"/>
      <c r="J268" s="663"/>
      <c r="K268" s="663"/>
      <c r="L268" s="663"/>
      <c r="M268" s="663"/>
      <c r="N268" s="663">
        <v>1</v>
      </c>
      <c r="O268" s="663">
        <v>10580.24</v>
      </c>
      <c r="P268" s="676"/>
      <c r="Q268" s="664">
        <v>10580.24</v>
      </c>
    </row>
    <row r="269" spans="1:17" ht="14.4" customHeight="1" x14ac:dyDescent="0.3">
      <c r="A269" s="659" t="s">
        <v>561</v>
      </c>
      <c r="B269" s="660" t="s">
        <v>5082</v>
      </c>
      <c r="C269" s="660" t="s">
        <v>5123</v>
      </c>
      <c r="D269" s="660" t="s">
        <v>5488</v>
      </c>
      <c r="E269" s="660" t="s">
        <v>5489</v>
      </c>
      <c r="F269" s="663"/>
      <c r="G269" s="663"/>
      <c r="H269" s="663"/>
      <c r="I269" s="663"/>
      <c r="J269" s="663"/>
      <c r="K269" s="663"/>
      <c r="L269" s="663"/>
      <c r="M269" s="663"/>
      <c r="N269" s="663">
        <v>1</v>
      </c>
      <c r="O269" s="663">
        <v>60231.38</v>
      </c>
      <c r="P269" s="676"/>
      <c r="Q269" s="664">
        <v>60231.38</v>
      </c>
    </row>
    <row r="270" spans="1:17" ht="14.4" customHeight="1" x14ac:dyDescent="0.3">
      <c r="A270" s="659" t="s">
        <v>561</v>
      </c>
      <c r="B270" s="660" t="s">
        <v>5082</v>
      </c>
      <c r="C270" s="660" t="s">
        <v>5123</v>
      </c>
      <c r="D270" s="660" t="s">
        <v>5490</v>
      </c>
      <c r="E270" s="660" t="s">
        <v>5491</v>
      </c>
      <c r="F270" s="663">
        <v>1</v>
      </c>
      <c r="G270" s="663">
        <v>10353.27</v>
      </c>
      <c r="H270" s="663">
        <v>1</v>
      </c>
      <c r="I270" s="663">
        <v>10353.27</v>
      </c>
      <c r="J270" s="663"/>
      <c r="K270" s="663"/>
      <c r="L270" s="663"/>
      <c r="M270" s="663"/>
      <c r="N270" s="663">
        <v>23</v>
      </c>
      <c r="O270" s="663">
        <v>238125.21</v>
      </c>
      <c r="P270" s="676">
        <v>23</v>
      </c>
      <c r="Q270" s="664">
        <v>10353.27</v>
      </c>
    </row>
    <row r="271" spans="1:17" ht="14.4" customHeight="1" x14ac:dyDescent="0.3">
      <c r="A271" s="659" t="s">
        <v>561</v>
      </c>
      <c r="B271" s="660" t="s">
        <v>5082</v>
      </c>
      <c r="C271" s="660" t="s">
        <v>5123</v>
      </c>
      <c r="D271" s="660" t="s">
        <v>5492</v>
      </c>
      <c r="E271" s="660" t="s">
        <v>5493</v>
      </c>
      <c r="F271" s="663">
        <v>2</v>
      </c>
      <c r="G271" s="663">
        <v>4240</v>
      </c>
      <c r="H271" s="663">
        <v>1</v>
      </c>
      <c r="I271" s="663">
        <v>2120</v>
      </c>
      <c r="J271" s="663"/>
      <c r="K271" s="663"/>
      <c r="L271" s="663"/>
      <c r="M271" s="663"/>
      <c r="N271" s="663"/>
      <c r="O271" s="663"/>
      <c r="P271" s="676"/>
      <c r="Q271" s="664"/>
    </row>
    <row r="272" spans="1:17" ht="14.4" customHeight="1" x14ac:dyDescent="0.3">
      <c r="A272" s="659" t="s">
        <v>561</v>
      </c>
      <c r="B272" s="660" t="s">
        <v>5082</v>
      </c>
      <c r="C272" s="660" t="s">
        <v>5123</v>
      </c>
      <c r="D272" s="660" t="s">
        <v>5494</v>
      </c>
      <c r="E272" s="660" t="s">
        <v>5495</v>
      </c>
      <c r="F272" s="663"/>
      <c r="G272" s="663"/>
      <c r="H272" s="663"/>
      <c r="I272" s="663"/>
      <c r="J272" s="663">
        <v>18</v>
      </c>
      <c r="K272" s="663">
        <v>1074308.76</v>
      </c>
      <c r="L272" s="663"/>
      <c r="M272" s="663">
        <v>59683.82</v>
      </c>
      <c r="N272" s="663">
        <v>24</v>
      </c>
      <c r="O272" s="663">
        <v>1432411.68</v>
      </c>
      <c r="P272" s="676"/>
      <c r="Q272" s="664">
        <v>59683.82</v>
      </c>
    </row>
    <row r="273" spans="1:17" ht="14.4" customHeight="1" x14ac:dyDescent="0.3">
      <c r="A273" s="659" t="s">
        <v>561</v>
      </c>
      <c r="B273" s="660" t="s">
        <v>5082</v>
      </c>
      <c r="C273" s="660" t="s">
        <v>5123</v>
      </c>
      <c r="D273" s="660" t="s">
        <v>5496</v>
      </c>
      <c r="E273" s="660" t="s">
        <v>5489</v>
      </c>
      <c r="F273" s="663"/>
      <c r="G273" s="663"/>
      <c r="H273" s="663"/>
      <c r="I273" s="663"/>
      <c r="J273" s="663">
        <v>2</v>
      </c>
      <c r="K273" s="663">
        <v>120462.76</v>
      </c>
      <c r="L273" s="663"/>
      <c r="M273" s="663">
        <v>60231.38</v>
      </c>
      <c r="N273" s="663"/>
      <c r="O273" s="663"/>
      <c r="P273" s="676"/>
      <c r="Q273" s="664"/>
    </row>
    <row r="274" spans="1:17" ht="14.4" customHeight="1" x14ac:dyDescent="0.3">
      <c r="A274" s="659" t="s">
        <v>561</v>
      </c>
      <c r="B274" s="660" t="s">
        <v>5082</v>
      </c>
      <c r="C274" s="660" t="s">
        <v>5123</v>
      </c>
      <c r="D274" s="660" t="s">
        <v>5497</v>
      </c>
      <c r="E274" s="660" t="s">
        <v>5498</v>
      </c>
      <c r="F274" s="663"/>
      <c r="G274" s="663"/>
      <c r="H274" s="663"/>
      <c r="I274" s="663"/>
      <c r="J274" s="663">
        <v>9</v>
      </c>
      <c r="K274" s="663">
        <v>3256211.88</v>
      </c>
      <c r="L274" s="663"/>
      <c r="M274" s="663">
        <v>361801.32</v>
      </c>
      <c r="N274" s="663">
        <v>11</v>
      </c>
      <c r="O274" s="663">
        <v>3979814.5199999996</v>
      </c>
      <c r="P274" s="676"/>
      <c r="Q274" s="664">
        <v>361801.31999999995</v>
      </c>
    </row>
    <row r="275" spans="1:17" ht="14.4" customHeight="1" x14ac:dyDescent="0.3">
      <c r="A275" s="659" t="s">
        <v>561</v>
      </c>
      <c r="B275" s="660" t="s">
        <v>5082</v>
      </c>
      <c r="C275" s="660" t="s">
        <v>5123</v>
      </c>
      <c r="D275" s="660" t="s">
        <v>5499</v>
      </c>
      <c r="E275" s="660" t="s">
        <v>5493</v>
      </c>
      <c r="F275" s="663">
        <v>1</v>
      </c>
      <c r="G275" s="663">
        <v>24118</v>
      </c>
      <c r="H275" s="663">
        <v>1</v>
      </c>
      <c r="I275" s="663">
        <v>24118</v>
      </c>
      <c r="J275" s="663"/>
      <c r="K275" s="663"/>
      <c r="L275" s="663"/>
      <c r="M275" s="663"/>
      <c r="N275" s="663"/>
      <c r="O275" s="663"/>
      <c r="P275" s="676"/>
      <c r="Q275" s="664"/>
    </row>
    <row r="276" spans="1:17" ht="14.4" customHeight="1" x14ac:dyDescent="0.3">
      <c r="A276" s="659" t="s">
        <v>561</v>
      </c>
      <c r="B276" s="660" t="s">
        <v>5082</v>
      </c>
      <c r="C276" s="660" t="s">
        <v>5123</v>
      </c>
      <c r="D276" s="660" t="s">
        <v>5500</v>
      </c>
      <c r="E276" s="660" t="s">
        <v>5501</v>
      </c>
      <c r="F276" s="663"/>
      <c r="G276" s="663"/>
      <c r="H276" s="663"/>
      <c r="I276" s="663"/>
      <c r="J276" s="663">
        <v>1</v>
      </c>
      <c r="K276" s="663">
        <v>366628.15</v>
      </c>
      <c r="L276" s="663"/>
      <c r="M276" s="663">
        <v>366628.15</v>
      </c>
      <c r="N276" s="663"/>
      <c r="O276" s="663"/>
      <c r="P276" s="676"/>
      <c r="Q276" s="664"/>
    </row>
    <row r="277" spans="1:17" ht="14.4" customHeight="1" x14ac:dyDescent="0.3">
      <c r="A277" s="659" t="s">
        <v>561</v>
      </c>
      <c r="B277" s="660" t="s">
        <v>5082</v>
      </c>
      <c r="C277" s="660" t="s">
        <v>5123</v>
      </c>
      <c r="D277" s="660" t="s">
        <v>5502</v>
      </c>
      <c r="E277" s="660" t="s">
        <v>5503</v>
      </c>
      <c r="F277" s="663"/>
      <c r="G277" s="663"/>
      <c r="H277" s="663"/>
      <c r="I277" s="663"/>
      <c r="J277" s="663">
        <v>1</v>
      </c>
      <c r="K277" s="663">
        <v>34212</v>
      </c>
      <c r="L277" s="663"/>
      <c r="M277" s="663">
        <v>34212</v>
      </c>
      <c r="N277" s="663">
        <v>32</v>
      </c>
      <c r="O277" s="663">
        <v>1070934</v>
      </c>
      <c r="P277" s="676"/>
      <c r="Q277" s="664">
        <v>33466.6875</v>
      </c>
    </row>
    <row r="278" spans="1:17" ht="14.4" customHeight="1" x14ac:dyDescent="0.3">
      <c r="A278" s="659" t="s">
        <v>561</v>
      </c>
      <c r="B278" s="660" t="s">
        <v>5082</v>
      </c>
      <c r="C278" s="660" t="s">
        <v>5123</v>
      </c>
      <c r="D278" s="660" t="s">
        <v>5504</v>
      </c>
      <c r="E278" s="660" t="s">
        <v>5505</v>
      </c>
      <c r="F278" s="663"/>
      <c r="G278" s="663"/>
      <c r="H278" s="663"/>
      <c r="I278" s="663"/>
      <c r="J278" s="663">
        <v>4</v>
      </c>
      <c r="K278" s="663">
        <v>13383.04</v>
      </c>
      <c r="L278" s="663"/>
      <c r="M278" s="663">
        <v>3345.76</v>
      </c>
      <c r="N278" s="663"/>
      <c r="O278" s="663"/>
      <c r="P278" s="676"/>
      <c r="Q278" s="664"/>
    </row>
    <row r="279" spans="1:17" ht="14.4" customHeight="1" x14ac:dyDescent="0.3">
      <c r="A279" s="659" t="s">
        <v>561</v>
      </c>
      <c r="B279" s="660" t="s">
        <v>5082</v>
      </c>
      <c r="C279" s="660" t="s">
        <v>5123</v>
      </c>
      <c r="D279" s="660" t="s">
        <v>5506</v>
      </c>
      <c r="E279" s="660" t="s">
        <v>5342</v>
      </c>
      <c r="F279" s="663"/>
      <c r="G279" s="663"/>
      <c r="H279" s="663"/>
      <c r="I279" s="663"/>
      <c r="J279" s="663">
        <v>1</v>
      </c>
      <c r="K279" s="663">
        <v>60240.71</v>
      </c>
      <c r="L279" s="663"/>
      <c r="M279" s="663">
        <v>60240.71</v>
      </c>
      <c r="N279" s="663"/>
      <c r="O279" s="663"/>
      <c r="P279" s="676"/>
      <c r="Q279" s="664"/>
    </row>
    <row r="280" spans="1:17" ht="14.4" customHeight="1" x14ac:dyDescent="0.3">
      <c r="A280" s="659" t="s">
        <v>561</v>
      </c>
      <c r="B280" s="660" t="s">
        <v>5082</v>
      </c>
      <c r="C280" s="660" t="s">
        <v>5123</v>
      </c>
      <c r="D280" s="660" t="s">
        <v>5507</v>
      </c>
      <c r="E280" s="660" t="s">
        <v>5508</v>
      </c>
      <c r="F280" s="663"/>
      <c r="G280" s="663"/>
      <c r="H280" s="663"/>
      <c r="I280" s="663"/>
      <c r="J280" s="663">
        <v>1</v>
      </c>
      <c r="K280" s="663">
        <v>69250</v>
      </c>
      <c r="L280" s="663"/>
      <c r="M280" s="663">
        <v>69250</v>
      </c>
      <c r="N280" s="663">
        <v>9</v>
      </c>
      <c r="O280" s="663">
        <v>623250</v>
      </c>
      <c r="P280" s="676"/>
      <c r="Q280" s="664">
        <v>69250</v>
      </c>
    </row>
    <row r="281" spans="1:17" ht="14.4" customHeight="1" x14ac:dyDescent="0.3">
      <c r="A281" s="659" t="s">
        <v>561</v>
      </c>
      <c r="B281" s="660" t="s">
        <v>5082</v>
      </c>
      <c r="C281" s="660" t="s">
        <v>5123</v>
      </c>
      <c r="D281" s="660" t="s">
        <v>5509</v>
      </c>
      <c r="E281" s="660" t="s">
        <v>5510</v>
      </c>
      <c r="F281" s="663"/>
      <c r="G281" s="663"/>
      <c r="H281" s="663"/>
      <c r="I281" s="663"/>
      <c r="J281" s="663"/>
      <c r="K281" s="663"/>
      <c r="L281" s="663"/>
      <c r="M281" s="663"/>
      <c r="N281" s="663">
        <v>1</v>
      </c>
      <c r="O281" s="663">
        <v>79984</v>
      </c>
      <c r="P281" s="676"/>
      <c r="Q281" s="664">
        <v>79984</v>
      </c>
    </row>
    <row r="282" spans="1:17" ht="14.4" customHeight="1" x14ac:dyDescent="0.3">
      <c r="A282" s="659" t="s">
        <v>561</v>
      </c>
      <c r="B282" s="660" t="s">
        <v>5082</v>
      </c>
      <c r="C282" s="660" t="s">
        <v>5123</v>
      </c>
      <c r="D282" s="660" t="s">
        <v>5511</v>
      </c>
      <c r="E282" s="660" t="s">
        <v>5512</v>
      </c>
      <c r="F282" s="663"/>
      <c r="G282" s="663"/>
      <c r="H282" s="663"/>
      <c r="I282" s="663"/>
      <c r="J282" s="663"/>
      <c r="K282" s="663"/>
      <c r="L282" s="663"/>
      <c r="M282" s="663"/>
      <c r="N282" s="663">
        <v>1</v>
      </c>
      <c r="O282" s="663">
        <v>1958.46</v>
      </c>
      <c r="P282" s="676"/>
      <c r="Q282" s="664">
        <v>1958.46</v>
      </c>
    </row>
    <row r="283" spans="1:17" ht="14.4" customHeight="1" x14ac:dyDescent="0.3">
      <c r="A283" s="659" t="s">
        <v>561</v>
      </c>
      <c r="B283" s="660" t="s">
        <v>5082</v>
      </c>
      <c r="C283" s="660" t="s">
        <v>5123</v>
      </c>
      <c r="D283" s="660" t="s">
        <v>5513</v>
      </c>
      <c r="E283" s="660" t="s">
        <v>5514</v>
      </c>
      <c r="F283" s="663"/>
      <c r="G283" s="663"/>
      <c r="H283" s="663"/>
      <c r="I283" s="663"/>
      <c r="J283" s="663"/>
      <c r="K283" s="663"/>
      <c r="L283" s="663"/>
      <c r="M283" s="663"/>
      <c r="N283" s="663">
        <v>1</v>
      </c>
      <c r="O283" s="663">
        <v>27977.88</v>
      </c>
      <c r="P283" s="676"/>
      <c r="Q283" s="664">
        <v>27977.88</v>
      </c>
    </row>
    <row r="284" spans="1:17" ht="14.4" customHeight="1" x14ac:dyDescent="0.3">
      <c r="A284" s="659" t="s">
        <v>561</v>
      </c>
      <c r="B284" s="660" t="s">
        <v>5082</v>
      </c>
      <c r="C284" s="660" t="s">
        <v>5123</v>
      </c>
      <c r="D284" s="660" t="s">
        <v>5515</v>
      </c>
      <c r="E284" s="660" t="s">
        <v>5516</v>
      </c>
      <c r="F284" s="663"/>
      <c r="G284" s="663"/>
      <c r="H284" s="663"/>
      <c r="I284" s="663"/>
      <c r="J284" s="663"/>
      <c r="K284" s="663"/>
      <c r="L284" s="663"/>
      <c r="M284" s="663"/>
      <c r="N284" s="663">
        <v>12</v>
      </c>
      <c r="O284" s="663">
        <v>38602.44</v>
      </c>
      <c r="P284" s="676"/>
      <c r="Q284" s="664">
        <v>3216.8700000000003</v>
      </c>
    </row>
    <row r="285" spans="1:17" ht="14.4" customHeight="1" x14ac:dyDescent="0.3">
      <c r="A285" s="659" t="s">
        <v>561</v>
      </c>
      <c r="B285" s="660" t="s">
        <v>5082</v>
      </c>
      <c r="C285" s="660" t="s">
        <v>5123</v>
      </c>
      <c r="D285" s="660" t="s">
        <v>5517</v>
      </c>
      <c r="E285" s="660" t="s">
        <v>5415</v>
      </c>
      <c r="F285" s="663">
        <v>76</v>
      </c>
      <c r="G285" s="663">
        <v>315054.2</v>
      </c>
      <c r="H285" s="663">
        <v>1</v>
      </c>
      <c r="I285" s="663">
        <v>4145.45</v>
      </c>
      <c r="J285" s="663">
        <v>33</v>
      </c>
      <c r="K285" s="663">
        <v>136799.85</v>
      </c>
      <c r="L285" s="663">
        <v>0.43421052631578949</v>
      </c>
      <c r="M285" s="663">
        <v>4145.45</v>
      </c>
      <c r="N285" s="663">
        <v>10</v>
      </c>
      <c r="O285" s="663">
        <v>41454.5</v>
      </c>
      <c r="P285" s="676">
        <v>0.13157894736842105</v>
      </c>
      <c r="Q285" s="664">
        <v>4145.45</v>
      </c>
    </row>
    <row r="286" spans="1:17" ht="14.4" customHeight="1" x14ac:dyDescent="0.3">
      <c r="A286" s="659" t="s">
        <v>561</v>
      </c>
      <c r="B286" s="660" t="s">
        <v>5082</v>
      </c>
      <c r="C286" s="660" t="s">
        <v>5123</v>
      </c>
      <c r="D286" s="660" t="s">
        <v>5518</v>
      </c>
      <c r="E286" s="660" t="s">
        <v>5519</v>
      </c>
      <c r="F286" s="663">
        <v>4</v>
      </c>
      <c r="G286" s="663">
        <v>8788</v>
      </c>
      <c r="H286" s="663">
        <v>1</v>
      </c>
      <c r="I286" s="663">
        <v>2197</v>
      </c>
      <c r="J286" s="663"/>
      <c r="K286" s="663"/>
      <c r="L286" s="663"/>
      <c r="M286" s="663"/>
      <c r="N286" s="663"/>
      <c r="O286" s="663"/>
      <c r="P286" s="676"/>
      <c r="Q286" s="664"/>
    </row>
    <row r="287" spans="1:17" ht="14.4" customHeight="1" x14ac:dyDescent="0.3">
      <c r="A287" s="659" t="s">
        <v>561</v>
      </c>
      <c r="B287" s="660" t="s">
        <v>5082</v>
      </c>
      <c r="C287" s="660" t="s">
        <v>5123</v>
      </c>
      <c r="D287" s="660" t="s">
        <v>5520</v>
      </c>
      <c r="E287" s="660" t="s">
        <v>5519</v>
      </c>
      <c r="F287" s="663">
        <v>1</v>
      </c>
      <c r="G287" s="663">
        <v>21561.55</v>
      </c>
      <c r="H287" s="663">
        <v>1</v>
      </c>
      <c r="I287" s="663">
        <v>21561.55</v>
      </c>
      <c r="J287" s="663"/>
      <c r="K287" s="663"/>
      <c r="L287" s="663"/>
      <c r="M287" s="663"/>
      <c r="N287" s="663"/>
      <c r="O287" s="663"/>
      <c r="P287" s="676"/>
      <c r="Q287" s="664"/>
    </row>
    <row r="288" spans="1:17" ht="14.4" customHeight="1" x14ac:dyDescent="0.3">
      <c r="A288" s="659" t="s">
        <v>561</v>
      </c>
      <c r="B288" s="660" t="s">
        <v>5082</v>
      </c>
      <c r="C288" s="660" t="s">
        <v>5123</v>
      </c>
      <c r="D288" s="660" t="s">
        <v>5521</v>
      </c>
      <c r="E288" s="660" t="s">
        <v>5522</v>
      </c>
      <c r="F288" s="663"/>
      <c r="G288" s="663"/>
      <c r="H288" s="663"/>
      <c r="I288" s="663"/>
      <c r="J288" s="663"/>
      <c r="K288" s="663"/>
      <c r="L288" s="663"/>
      <c r="M288" s="663"/>
      <c r="N288" s="663">
        <v>9.5</v>
      </c>
      <c r="O288" s="663">
        <v>510017</v>
      </c>
      <c r="P288" s="676"/>
      <c r="Q288" s="664">
        <v>53686</v>
      </c>
    </row>
    <row r="289" spans="1:17" ht="14.4" customHeight="1" x14ac:dyDescent="0.3">
      <c r="A289" s="659" t="s">
        <v>561</v>
      </c>
      <c r="B289" s="660" t="s">
        <v>5082</v>
      </c>
      <c r="C289" s="660" t="s">
        <v>5123</v>
      </c>
      <c r="D289" s="660" t="s">
        <v>5523</v>
      </c>
      <c r="E289" s="660" t="s">
        <v>5524</v>
      </c>
      <c r="F289" s="663"/>
      <c r="G289" s="663"/>
      <c r="H289" s="663"/>
      <c r="I289" s="663"/>
      <c r="J289" s="663"/>
      <c r="K289" s="663"/>
      <c r="L289" s="663"/>
      <c r="M289" s="663"/>
      <c r="N289" s="663">
        <v>37</v>
      </c>
      <c r="O289" s="663">
        <v>54733.359999999993</v>
      </c>
      <c r="P289" s="676"/>
      <c r="Q289" s="664">
        <v>1479.2799999999997</v>
      </c>
    </row>
    <row r="290" spans="1:17" ht="14.4" customHeight="1" x14ac:dyDescent="0.3">
      <c r="A290" s="659" t="s">
        <v>561</v>
      </c>
      <c r="B290" s="660" t="s">
        <v>5082</v>
      </c>
      <c r="C290" s="660" t="s">
        <v>5123</v>
      </c>
      <c r="D290" s="660" t="s">
        <v>5525</v>
      </c>
      <c r="E290" s="660" t="s">
        <v>5526</v>
      </c>
      <c r="F290" s="663"/>
      <c r="G290" s="663"/>
      <c r="H290" s="663"/>
      <c r="I290" s="663"/>
      <c r="J290" s="663"/>
      <c r="K290" s="663"/>
      <c r="L290" s="663"/>
      <c r="M290" s="663"/>
      <c r="N290" s="663">
        <v>41</v>
      </c>
      <c r="O290" s="663">
        <v>739177.11</v>
      </c>
      <c r="P290" s="676"/>
      <c r="Q290" s="664">
        <v>18028.71</v>
      </c>
    </row>
    <row r="291" spans="1:17" ht="14.4" customHeight="1" x14ac:dyDescent="0.3">
      <c r="A291" s="659" t="s">
        <v>561</v>
      </c>
      <c r="B291" s="660" t="s">
        <v>5082</v>
      </c>
      <c r="C291" s="660" t="s">
        <v>5123</v>
      </c>
      <c r="D291" s="660" t="s">
        <v>5527</v>
      </c>
      <c r="E291" s="660" t="s">
        <v>5528</v>
      </c>
      <c r="F291" s="663"/>
      <c r="G291" s="663"/>
      <c r="H291" s="663"/>
      <c r="I291" s="663"/>
      <c r="J291" s="663"/>
      <c r="K291" s="663"/>
      <c r="L291" s="663"/>
      <c r="M291" s="663"/>
      <c r="N291" s="663">
        <v>1</v>
      </c>
      <c r="O291" s="663">
        <v>3480</v>
      </c>
      <c r="P291" s="676"/>
      <c r="Q291" s="664">
        <v>3480</v>
      </c>
    </row>
    <row r="292" spans="1:17" ht="14.4" customHeight="1" x14ac:dyDescent="0.3">
      <c r="A292" s="659" t="s">
        <v>561</v>
      </c>
      <c r="B292" s="660" t="s">
        <v>5082</v>
      </c>
      <c r="C292" s="660" t="s">
        <v>5123</v>
      </c>
      <c r="D292" s="660" t="s">
        <v>5529</v>
      </c>
      <c r="E292" s="660" t="s">
        <v>5368</v>
      </c>
      <c r="F292" s="663"/>
      <c r="G292" s="663"/>
      <c r="H292" s="663"/>
      <c r="I292" s="663"/>
      <c r="J292" s="663"/>
      <c r="K292" s="663"/>
      <c r="L292" s="663"/>
      <c r="M292" s="663"/>
      <c r="N292" s="663">
        <v>2</v>
      </c>
      <c r="O292" s="663">
        <v>16626</v>
      </c>
      <c r="P292" s="676"/>
      <c r="Q292" s="664">
        <v>8313</v>
      </c>
    </row>
    <row r="293" spans="1:17" ht="14.4" customHeight="1" x14ac:dyDescent="0.3">
      <c r="A293" s="659" t="s">
        <v>561</v>
      </c>
      <c r="B293" s="660" t="s">
        <v>5082</v>
      </c>
      <c r="C293" s="660" t="s">
        <v>5123</v>
      </c>
      <c r="D293" s="660" t="s">
        <v>5530</v>
      </c>
      <c r="E293" s="660" t="s">
        <v>5327</v>
      </c>
      <c r="F293" s="663">
        <v>5</v>
      </c>
      <c r="G293" s="663">
        <v>21136.65</v>
      </c>
      <c r="H293" s="663">
        <v>1</v>
      </c>
      <c r="I293" s="663">
        <v>4227.33</v>
      </c>
      <c r="J293" s="663">
        <v>5</v>
      </c>
      <c r="K293" s="663">
        <v>21136.65</v>
      </c>
      <c r="L293" s="663">
        <v>1</v>
      </c>
      <c r="M293" s="663">
        <v>4227.33</v>
      </c>
      <c r="N293" s="663">
        <v>3</v>
      </c>
      <c r="O293" s="663">
        <v>12681.99</v>
      </c>
      <c r="P293" s="676">
        <v>0.6</v>
      </c>
      <c r="Q293" s="664">
        <v>4227.33</v>
      </c>
    </row>
    <row r="294" spans="1:17" ht="14.4" customHeight="1" x14ac:dyDescent="0.3">
      <c r="A294" s="659" t="s">
        <v>561</v>
      </c>
      <c r="B294" s="660" t="s">
        <v>5082</v>
      </c>
      <c r="C294" s="660" t="s">
        <v>5123</v>
      </c>
      <c r="D294" s="660" t="s">
        <v>5531</v>
      </c>
      <c r="E294" s="660" t="s">
        <v>5532</v>
      </c>
      <c r="F294" s="663"/>
      <c r="G294" s="663"/>
      <c r="H294" s="663"/>
      <c r="I294" s="663"/>
      <c r="J294" s="663">
        <v>8</v>
      </c>
      <c r="K294" s="663">
        <v>219024</v>
      </c>
      <c r="L294" s="663"/>
      <c r="M294" s="663">
        <v>27378</v>
      </c>
      <c r="N294" s="663">
        <v>34</v>
      </c>
      <c r="O294" s="663">
        <v>930852</v>
      </c>
      <c r="P294" s="676"/>
      <c r="Q294" s="664">
        <v>27378</v>
      </c>
    </row>
    <row r="295" spans="1:17" ht="14.4" customHeight="1" x14ac:dyDescent="0.3">
      <c r="A295" s="659" t="s">
        <v>561</v>
      </c>
      <c r="B295" s="660" t="s">
        <v>5082</v>
      </c>
      <c r="C295" s="660" t="s">
        <v>5123</v>
      </c>
      <c r="D295" s="660" t="s">
        <v>5533</v>
      </c>
      <c r="E295" s="660" t="s">
        <v>5534</v>
      </c>
      <c r="F295" s="663"/>
      <c r="G295" s="663"/>
      <c r="H295" s="663"/>
      <c r="I295" s="663"/>
      <c r="J295" s="663"/>
      <c r="K295" s="663"/>
      <c r="L295" s="663"/>
      <c r="M295" s="663"/>
      <c r="N295" s="663">
        <v>2</v>
      </c>
      <c r="O295" s="663">
        <v>3616.9</v>
      </c>
      <c r="P295" s="676"/>
      <c r="Q295" s="664">
        <v>1808.45</v>
      </c>
    </row>
    <row r="296" spans="1:17" ht="14.4" customHeight="1" x14ac:dyDescent="0.3">
      <c r="A296" s="659" t="s">
        <v>561</v>
      </c>
      <c r="B296" s="660" t="s">
        <v>5082</v>
      </c>
      <c r="C296" s="660" t="s">
        <v>5123</v>
      </c>
      <c r="D296" s="660" t="s">
        <v>5535</v>
      </c>
      <c r="E296" s="660" t="s">
        <v>5536</v>
      </c>
      <c r="F296" s="663"/>
      <c r="G296" s="663"/>
      <c r="H296" s="663"/>
      <c r="I296" s="663"/>
      <c r="J296" s="663">
        <v>2</v>
      </c>
      <c r="K296" s="663">
        <v>8770.74</v>
      </c>
      <c r="L296" s="663"/>
      <c r="M296" s="663">
        <v>4385.37</v>
      </c>
      <c r="N296" s="663">
        <v>1</v>
      </c>
      <c r="O296" s="663">
        <v>4385.37</v>
      </c>
      <c r="P296" s="676"/>
      <c r="Q296" s="664">
        <v>4385.37</v>
      </c>
    </row>
    <row r="297" spans="1:17" ht="14.4" customHeight="1" x14ac:dyDescent="0.3">
      <c r="A297" s="659" t="s">
        <v>561</v>
      </c>
      <c r="B297" s="660" t="s">
        <v>5082</v>
      </c>
      <c r="C297" s="660" t="s">
        <v>5123</v>
      </c>
      <c r="D297" s="660" t="s">
        <v>5537</v>
      </c>
      <c r="E297" s="660" t="s">
        <v>5538</v>
      </c>
      <c r="F297" s="663">
        <v>1</v>
      </c>
      <c r="G297" s="663">
        <v>499134.49</v>
      </c>
      <c r="H297" s="663">
        <v>1</v>
      </c>
      <c r="I297" s="663">
        <v>499134.49</v>
      </c>
      <c r="J297" s="663">
        <v>2</v>
      </c>
      <c r="K297" s="663">
        <v>998268.98</v>
      </c>
      <c r="L297" s="663">
        <v>2</v>
      </c>
      <c r="M297" s="663">
        <v>499134.49</v>
      </c>
      <c r="N297" s="663">
        <v>4</v>
      </c>
      <c r="O297" s="663">
        <v>1996537.96</v>
      </c>
      <c r="P297" s="676">
        <v>4</v>
      </c>
      <c r="Q297" s="664">
        <v>499134.49</v>
      </c>
    </row>
    <row r="298" spans="1:17" ht="14.4" customHeight="1" x14ac:dyDescent="0.3">
      <c r="A298" s="659" t="s">
        <v>561</v>
      </c>
      <c r="B298" s="660" t="s">
        <v>5082</v>
      </c>
      <c r="C298" s="660" t="s">
        <v>5123</v>
      </c>
      <c r="D298" s="660" t="s">
        <v>5539</v>
      </c>
      <c r="E298" s="660" t="s">
        <v>5385</v>
      </c>
      <c r="F298" s="663">
        <v>4</v>
      </c>
      <c r="G298" s="663">
        <v>12490.24</v>
      </c>
      <c r="H298" s="663">
        <v>1</v>
      </c>
      <c r="I298" s="663">
        <v>3122.56</v>
      </c>
      <c r="J298" s="663">
        <v>1</v>
      </c>
      <c r="K298" s="663">
        <v>3122.56</v>
      </c>
      <c r="L298" s="663">
        <v>0.25</v>
      </c>
      <c r="M298" s="663">
        <v>3122.56</v>
      </c>
      <c r="N298" s="663"/>
      <c r="O298" s="663"/>
      <c r="P298" s="676"/>
      <c r="Q298" s="664"/>
    </row>
    <row r="299" spans="1:17" ht="14.4" customHeight="1" x14ac:dyDescent="0.3">
      <c r="A299" s="659" t="s">
        <v>561</v>
      </c>
      <c r="B299" s="660" t="s">
        <v>5082</v>
      </c>
      <c r="C299" s="660" t="s">
        <v>5123</v>
      </c>
      <c r="D299" s="660" t="s">
        <v>5540</v>
      </c>
      <c r="E299" s="660" t="s">
        <v>5309</v>
      </c>
      <c r="F299" s="663">
        <v>1</v>
      </c>
      <c r="G299" s="663">
        <v>4577.62</v>
      </c>
      <c r="H299" s="663">
        <v>1</v>
      </c>
      <c r="I299" s="663">
        <v>4577.62</v>
      </c>
      <c r="J299" s="663"/>
      <c r="K299" s="663"/>
      <c r="L299" s="663"/>
      <c r="M299" s="663"/>
      <c r="N299" s="663">
        <v>2</v>
      </c>
      <c r="O299" s="663">
        <v>9155.24</v>
      </c>
      <c r="P299" s="676">
        <v>2</v>
      </c>
      <c r="Q299" s="664">
        <v>4577.62</v>
      </c>
    </row>
    <row r="300" spans="1:17" ht="14.4" customHeight="1" x14ac:dyDescent="0.3">
      <c r="A300" s="659" t="s">
        <v>561</v>
      </c>
      <c r="B300" s="660" t="s">
        <v>5082</v>
      </c>
      <c r="C300" s="660" t="s">
        <v>5123</v>
      </c>
      <c r="D300" s="660" t="s">
        <v>5541</v>
      </c>
      <c r="E300" s="660" t="s">
        <v>5542</v>
      </c>
      <c r="F300" s="663">
        <v>1</v>
      </c>
      <c r="G300" s="663">
        <v>14750.56</v>
      </c>
      <c r="H300" s="663">
        <v>1</v>
      </c>
      <c r="I300" s="663">
        <v>14750.56</v>
      </c>
      <c r="J300" s="663"/>
      <c r="K300" s="663"/>
      <c r="L300" s="663"/>
      <c r="M300" s="663"/>
      <c r="N300" s="663"/>
      <c r="O300" s="663"/>
      <c r="P300" s="676"/>
      <c r="Q300" s="664"/>
    </row>
    <row r="301" spans="1:17" ht="14.4" customHeight="1" x14ac:dyDescent="0.3">
      <c r="A301" s="659" t="s">
        <v>561</v>
      </c>
      <c r="B301" s="660" t="s">
        <v>5082</v>
      </c>
      <c r="C301" s="660" t="s">
        <v>5123</v>
      </c>
      <c r="D301" s="660" t="s">
        <v>5543</v>
      </c>
      <c r="E301" s="660" t="s">
        <v>5544</v>
      </c>
      <c r="F301" s="663"/>
      <c r="G301" s="663"/>
      <c r="H301" s="663"/>
      <c r="I301" s="663"/>
      <c r="J301" s="663">
        <v>1</v>
      </c>
      <c r="K301" s="663">
        <v>290170.88</v>
      </c>
      <c r="L301" s="663"/>
      <c r="M301" s="663">
        <v>290170.88</v>
      </c>
      <c r="N301" s="663">
        <v>1</v>
      </c>
      <c r="O301" s="663">
        <v>290170.88</v>
      </c>
      <c r="P301" s="676"/>
      <c r="Q301" s="664">
        <v>290170.88</v>
      </c>
    </row>
    <row r="302" spans="1:17" ht="14.4" customHeight="1" x14ac:dyDescent="0.3">
      <c r="A302" s="659" t="s">
        <v>561</v>
      </c>
      <c r="B302" s="660" t="s">
        <v>5082</v>
      </c>
      <c r="C302" s="660" t="s">
        <v>5123</v>
      </c>
      <c r="D302" s="660" t="s">
        <v>5545</v>
      </c>
      <c r="E302" s="660" t="s">
        <v>5385</v>
      </c>
      <c r="F302" s="663"/>
      <c r="G302" s="663"/>
      <c r="H302" s="663"/>
      <c r="I302" s="663"/>
      <c r="J302" s="663">
        <v>2</v>
      </c>
      <c r="K302" s="663">
        <v>6475.2</v>
      </c>
      <c r="L302" s="663"/>
      <c r="M302" s="663">
        <v>3237.6</v>
      </c>
      <c r="N302" s="663"/>
      <c r="O302" s="663"/>
      <c r="P302" s="676"/>
      <c r="Q302" s="664"/>
    </row>
    <row r="303" spans="1:17" ht="14.4" customHeight="1" x14ac:dyDescent="0.3">
      <c r="A303" s="659" t="s">
        <v>561</v>
      </c>
      <c r="B303" s="660" t="s">
        <v>5082</v>
      </c>
      <c r="C303" s="660" t="s">
        <v>5123</v>
      </c>
      <c r="D303" s="660" t="s">
        <v>5546</v>
      </c>
      <c r="E303" s="660" t="s">
        <v>5547</v>
      </c>
      <c r="F303" s="663">
        <v>1</v>
      </c>
      <c r="G303" s="663">
        <v>4385.37</v>
      </c>
      <c r="H303" s="663">
        <v>1</v>
      </c>
      <c r="I303" s="663">
        <v>4385.37</v>
      </c>
      <c r="J303" s="663">
        <v>1</v>
      </c>
      <c r="K303" s="663">
        <v>4385.37</v>
      </c>
      <c r="L303" s="663">
        <v>1</v>
      </c>
      <c r="M303" s="663">
        <v>4385.37</v>
      </c>
      <c r="N303" s="663"/>
      <c r="O303" s="663"/>
      <c r="P303" s="676"/>
      <c r="Q303" s="664"/>
    </row>
    <row r="304" spans="1:17" ht="14.4" customHeight="1" x14ac:dyDescent="0.3">
      <c r="A304" s="659" t="s">
        <v>561</v>
      </c>
      <c r="B304" s="660" t="s">
        <v>5082</v>
      </c>
      <c r="C304" s="660" t="s">
        <v>5123</v>
      </c>
      <c r="D304" s="660" t="s">
        <v>5548</v>
      </c>
      <c r="E304" s="660" t="s">
        <v>5385</v>
      </c>
      <c r="F304" s="663"/>
      <c r="G304" s="663"/>
      <c r="H304" s="663"/>
      <c r="I304" s="663"/>
      <c r="J304" s="663">
        <v>3</v>
      </c>
      <c r="K304" s="663">
        <v>10598.880000000001</v>
      </c>
      <c r="L304" s="663"/>
      <c r="M304" s="663">
        <v>3532.9600000000005</v>
      </c>
      <c r="N304" s="663"/>
      <c r="O304" s="663"/>
      <c r="P304" s="676"/>
      <c r="Q304" s="664"/>
    </row>
    <row r="305" spans="1:17" ht="14.4" customHeight="1" x14ac:dyDescent="0.3">
      <c r="A305" s="659" t="s">
        <v>561</v>
      </c>
      <c r="B305" s="660" t="s">
        <v>5082</v>
      </c>
      <c r="C305" s="660" t="s">
        <v>5123</v>
      </c>
      <c r="D305" s="660" t="s">
        <v>5549</v>
      </c>
      <c r="E305" s="660" t="s">
        <v>5550</v>
      </c>
      <c r="F305" s="663"/>
      <c r="G305" s="663"/>
      <c r="H305" s="663"/>
      <c r="I305" s="663"/>
      <c r="J305" s="663"/>
      <c r="K305" s="663"/>
      <c r="L305" s="663"/>
      <c r="M305" s="663"/>
      <c r="N305" s="663">
        <v>2</v>
      </c>
      <c r="O305" s="663">
        <v>119600</v>
      </c>
      <c r="P305" s="676"/>
      <c r="Q305" s="664">
        <v>59800</v>
      </c>
    </row>
    <row r="306" spans="1:17" ht="14.4" customHeight="1" x14ac:dyDescent="0.3">
      <c r="A306" s="659" t="s">
        <v>561</v>
      </c>
      <c r="B306" s="660" t="s">
        <v>5082</v>
      </c>
      <c r="C306" s="660" t="s">
        <v>5123</v>
      </c>
      <c r="D306" s="660" t="s">
        <v>5551</v>
      </c>
      <c r="E306" s="660" t="s">
        <v>5304</v>
      </c>
      <c r="F306" s="663"/>
      <c r="G306" s="663"/>
      <c r="H306" s="663"/>
      <c r="I306" s="663"/>
      <c r="J306" s="663">
        <v>1</v>
      </c>
      <c r="K306" s="663">
        <v>9215</v>
      </c>
      <c r="L306" s="663"/>
      <c r="M306" s="663">
        <v>9215</v>
      </c>
      <c r="N306" s="663"/>
      <c r="O306" s="663"/>
      <c r="P306" s="676"/>
      <c r="Q306" s="664"/>
    </row>
    <row r="307" spans="1:17" ht="14.4" customHeight="1" x14ac:dyDescent="0.3">
      <c r="A307" s="659" t="s">
        <v>561</v>
      </c>
      <c r="B307" s="660" t="s">
        <v>5082</v>
      </c>
      <c r="C307" s="660" t="s">
        <v>5123</v>
      </c>
      <c r="D307" s="660" t="s">
        <v>5552</v>
      </c>
      <c r="E307" s="660" t="s">
        <v>5553</v>
      </c>
      <c r="F307" s="663">
        <v>1</v>
      </c>
      <c r="G307" s="663">
        <v>1786</v>
      </c>
      <c r="H307" s="663">
        <v>1</v>
      </c>
      <c r="I307" s="663">
        <v>1786</v>
      </c>
      <c r="J307" s="663"/>
      <c r="K307" s="663"/>
      <c r="L307" s="663"/>
      <c r="M307" s="663"/>
      <c r="N307" s="663"/>
      <c r="O307" s="663"/>
      <c r="P307" s="676"/>
      <c r="Q307" s="664"/>
    </row>
    <row r="308" spans="1:17" ht="14.4" customHeight="1" x14ac:dyDescent="0.3">
      <c r="A308" s="659" t="s">
        <v>561</v>
      </c>
      <c r="B308" s="660" t="s">
        <v>5082</v>
      </c>
      <c r="C308" s="660" t="s">
        <v>5123</v>
      </c>
      <c r="D308" s="660" t="s">
        <v>5554</v>
      </c>
      <c r="E308" s="660" t="s">
        <v>5385</v>
      </c>
      <c r="F308" s="663">
        <v>1</v>
      </c>
      <c r="G308" s="663">
        <v>4768.3100000000004</v>
      </c>
      <c r="H308" s="663">
        <v>1</v>
      </c>
      <c r="I308" s="663">
        <v>4768.3100000000004</v>
      </c>
      <c r="J308" s="663"/>
      <c r="K308" s="663"/>
      <c r="L308" s="663"/>
      <c r="M308" s="663"/>
      <c r="N308" s="663"/>
      <c r="O308" s="663"/>
      <c r="P308" s="676"/>
      <c r="Q308" s="664"/>
    </row>
    <row r="309" spans="1:17" ht="14.4" customHeight="1" x14ac:dyDescent="0.3">
      <c r="A309" s="659" t="s">
        <v>561</v>
      </c>
      <c r="B309" s="660" t="s">
        <v>5082</v>
      </c>
      <c r="C309" s="660" t="s">
        <v>5123</v>
      </c>
      <c r="D309" s="660" t="s">
        <v>5555</v>
      </c>
      <c r="E309" s="660" t="s">
        <v>5385</v>
      </c>
      <c r="F309" s="663">
        <v>3</v>
      </c>
      <c r="G309" s="663">
        <v>17507.28</v>
      </c>
      <c r="H309" s="663">
        <v>1</v>
      </c>
      <c r="I309" s="663">
        <v>5835.7599999999993</v>
      </c>
      <c r="J309" s="663">
        <v>3</v>
      </c>
      <c r="K309" s="663">
        <v>17507.28</v>
      </c>
      <c r="L309" s="663">
        <v>1</v>
      </c>
      <c r="M309" s="663">
        <v>5835.7599999999993</v>
      </c>
      <c r="N309" s="663">
        <v>3</v>
      </c>
      <c r="O309" s="663">
        <v>17507.28</v>
      </c>
      <c r="P309" s="676">
        <v>1</v>
      </c>
      <c r="Q309" s="664">
        <v>5835.7599999999993</v>
      </c>
    </row>
    <row r="310" spans="1:17" ht="14.4" customHeight="1" x14ac:dyDescent="0.3">
      <c r="A310" s="659" t="s">
        <v>561</v>
      </c>
      <c r="B310" s="660" t="s">
        <v>5082</v>
      </c>
      <c r="C310" s="660" t="s">
        <v>5123</v>
      </c>
      <c r="D310" s="660" t="s">
        <v>5556</v>
      </c>
      <c r="E310" s="660" t="s">
        <v>5557</v>
      </c>
      <c r="F310" s="663">
        <v>1</v>
      </c>
      <c r="G310" s="663">
        <v>5255.92</v>
      </c>
      <c r="H310" s="663">
        <v>1</v>
      </c>
      <c r="I310" s="663">
        <v>5255.92</v>
      </c>
      <c r="J310" s="663"/>
      <c r="K310" s="663"/>
      <c r="L310" s="663"/>
      <c r="M310" s="663"/>
      <c r="N310" s="663"/>
      <c r="O310" s="663"/>
      <c r="P310" s="676"/>
      <c r="Q310" s="664"/>
    </row>
    <row r="311" spans="1:17" ht="14.4" customHeight="1" x14ac:dyDescent="0.3">
      <c r="A311" s="659" t="s">
        <v>561</v>
      </c>
      <c r="B311" s="660" t="s">
        <v>5082</v>
      </c>
      <c r="C311" s="660" t="s">
        <v>5123</v>
      </c>
      <c r="D311" s="660" t="s">
        <v>5558</v>
      </c>
      <c r="E311" s="660" t="s">
        <v>5559</v>
      </c>
      <c r="F311" s="663"/>
      <c r="G311" s="663"/>
      <c r="H311" s="663"/>
      <c r="I311" s="663"/>
      <c r="J311" s="663">
        <v>1</v>
      </c>
      <c r="K311" s="663">
        <v>20469</v>
      </c>
      <c r="L311" s="663"/>
      <c r="M311" s="663">
        <v>20469</v>
      </c>
      <c r="N311" s="663"/>
      <c r="O311" s="663"/>
      <c r="P311" s="676"/>
      <c r="Q311" s="664"/>
    </row>
    <row r="312" spans="1:17" ht="14.4" customHeight="1" x14ac:dyDescent="0.3">
      <c r="A312" s="659" t="s">
        <v>561</v>
      </c>
      <c r="B312" s="660" t="s">
        <v>5082</v>
      </c>
      <c r="C312" s="660" t="s">
        <v>5123</v>
      </c>
      <c r="D312" s="660" t="s">
        <v>5560</v>
      </c>
      <c r="E312" s="660" t="s">
        <v>5561</v>
      </c>
      <c r="F312" s="663">
        <v>4</v>
      </c>
      <c r="G312" s="663">
        <v>86840</v>
      </c>
      <c r="H312" s="663">
        <v>1</v>
      </c>
      <c r="I312" s="663">
        <v>21710</v>
      </c>
      <c r="J312" s="663"/>
      <c r="K312" s="663"/>
      <c r="L312" s="663"/>
      <c r="M312" s="663"/>
      <c r="N312" s="663"/>
      <c r="O312" s="663"/>
      <c r="P312" s="676"/>
      <c r="Q312" s="664"/>
    </row>
    <row r="313" spans="1:17" ht="14.4" customHeight="1" x14ac:dyDescent="0.3">
      <c r="A313" s="659" t="s">
        <v>561</v>
      </c>
      <c r="B313" s="660" t="s">
        <v>5082</v>
      </c>
      <c r="C313" s="660" t="s">
        <v>5123</v>
      </c>
      <c r="D313" s="660" t="s">
        <v>5562</v>
      </c>
      <c r="E313" s="660" t="s">
        <v>5563</v>
      </c>
      <c r="F313" s="663"/>
      <c r="G313" s="663"/>
      <c r="H313" s="663"/>
      <c r="I313" s="663"/>
      <c r="J313" s="663"/>
      <c r="K313" s="663"/>
      <c r="L313" s="663"/>
      <c r="M313" s="663"/>
      <c r="N313" s="663">
        <v>1</v>
      </c>
      <c r="O313" s="663">
        <v>4418.0200000000004</v>
      </c>
      <c r="P313" s="676"/>
      <c r="Q313" s="664">
        <v>4418.0200000000004</v>
      </c>
    </row>
    <row r="314" spans="1:17" ht="14.4" customHeight="1" x14ac:dyDescent="0.3">
      <c r="A314" s="659" t="s">
        <v>561</v>
      </c>
      <c r="B314" s="660" t="s">
        <v>5082</v>
      </c>
      <c r="C314" s="660" t="s">
        <v>5123</v>
      </c>
      <c r="D314" s="660" t="s">
        <v>5564</v>
      </c>
      <c r="E314" s="660" t="s">
        <v>5441</v>
      </c>
      <c r="F314" s="663">
        <v>1</v>
      </c>
      <c r="G314" s="663">
        <v>33119</v>
      </c>
      <c r="H314" s="663">
        <v>1</v>
      </c>
      <c r="I314" s="663">
        <v>33119</v>
      </c>
      <c r="J314" s="663"/>
      <c r="K314" s="663"/>
      <c r="L314" s="663"/>
      <c r="M314" s="663"/>
      <c r="N314" s="663"/>
      <c r="O314" s="663"/>
      <c r="P314" s="676"/>
      <c r="Q314" s="664"/>
    </row>
    <row r="315" spans="1:17" ht="14.4" customHeight="1" x14ac:dyDescent="0.3">
      <c r="A315" s="659" t="s">
        <v>561</v>
      </c>
      <c r="B315" s="660" t="s">
        <v>5082</v>
      </c>
      <c r="C315" s="660" t="s">
        <v>5123</v>
      </c>
      <c r="D315" s="660" t="s">
        <v>5565</v>
      </c>
      <c r="E315" s="660" t="s">
        <v>5566</v>
      </c>
      <c r="F315" s="663"/>
      <c r="G315" s="663"/>
      <c r="H315" s="663"/>
      <c r="I315" s="663"/>
      <c r="J315" s="663">
        <v>4</v>
      </c>
      <c r="K315" s="663">
        <v>53308</v>
      </c>
      <c r="L315" s="663"/>
      <c r="M315" s="663">
        <v>13327</v>
      </c>
      <c r="N315" s="663"/>
      <c r="O315" s="663"/>
      <c r="P315" s="676"/>
      <c r="Q315" s="664"/>
    </row>
    <row r="316" spans="1:17" ht="14.4" customHeight="1" x14ac:dyDescent="0.3">
      <c r="A316" s="659" t="s">
        <v>561</v>
      </c>
      <c r="B316" s="660" t="s">
        <v>5082</v>
      </c>
      <c r="C316" s="660" t="s">
        <v>5123</v>
      </c>
      <c r="D316" s="660" t="s">
        <v>5567</v>
      </c>
      <c r="E316" s="660" t="s">
        <v>5281</v>
      </c>
      <c r="F316" s="663"/>
      <c r="G316" s="663"/>
      <c r="H316" s="663"/>
      <c r="I316" s="663"/>
      <c r="J316" s="663"/>
      <c r="K316" s="663"/>
      <c r="L316" s="663"/>
      <c r="M316" s="663"/>
      <c r="N316" s="663">
        <v>1</v>
      </c>
      <c r="O316" s="663">
        <v>3336</v>
      </c>
      <c r="P316" s="676"/>
      <c r="Q316" s="664">
        <v>3336</v>
      </c>
    </row>
    <row r="317" spans="1:17" ht="14.4" customHeight="1" x14ac:dyDescent="0.3">
      <c r="A317" s="659" t="s">
        <v>561</v>
      </c>
      <c r="B317" s="660" t="s">
        <v>5082</v>
      </c>
      <c r="C317" s="660" t="s">
        <v>5123</v>
      </c>
      <c r="D317" s="660" t="s">
        <v>5568</v>
      </c>
      <c r="E317" s="660" t="s">
        <v>5569</v>
      </c>
      <c r="F317" s="663"/>
      <c r="G317" s="663"/>
      <c r="H317" s="663"/>
      <c r="I317" s="663"/>
      <c r="J317" s="663">
        <v>1</v>
      </c>
      <c r="K317" s="663">
        <v>11628</v>
      </c>
      <c r="L317" s="663"/>
      <c r="M317" s="663">
        <v>11628</v>
      </c>
      <c r="N317" s="663"/>
      <c r="O317" s="663"/>
      <c r="P317" s="676"/>
      <c r="Q317" s="664"/>
    </row>
    <row r="318" spans="1:17" ht="14.4" customHeight="1" x14ac:dyDescent="0.3">
      <c r="A318" s="659" t="s">
        <v>561</v>
      </c>
      <c r="B318" s="660" t="s">
        <v>5082</v>
      </c>
      <c r="C318" s="660" t="s">
        <v>5123</v>
      </c>
      <c r="D318" s="660" t="s">
        <v>5570</v>
      </c>
      <c r="E318" s="660" t="s">
        <v>5571</v>
      </c>
      <c r="F318" s="663"/>
      <c r="G318" s="663"/>
      <c r="H318" s="663"/>
      <c r="I318" s="663"/>
      <c r="J318" s="663"/>
      <c r="K318" s="663"/>
      <c r="L318" s="663"/>
      <c r="M318" s="663"/>
      <c r="N318" s="663">
        <v>2</v>
      </c>
      <c r="O318" s="663">
        <v>79980</v>
      </c>
      <c r="P318" s="676"/>
      <c r="Q318" s="664">
        <v>39990</v>
      </c>
    </row>
    <row r="319" spans="1:17" ht="14.4" customHeight="1" x14ac:dyDescent="0.3">
      <c r="A319" s="659" t="s">
        <v>561</v>
      </c>
      <c r="B319" s="660" t="s">
        <v>5082</v>
      </c>
      <c r="C319" s="660" t="s">
        <v>5123</v>
      </c>
      <c r="D319" s="660" t="s">
        <v>5572</v>
      </c>
      <c r="E319" s="660" t="s">
        <v>5573</v>
      </c>
      <c r="F319" s="663">
        <v>6</v>
      </c>
      <c r="G319" s="663">
        <v>5789.1</v>
      </c>
      <c r="H319" s="663">
        <v>1</v>
      </c>
      <c r="I319" s="663">
        <v>964.85</v>
      </c>
      <c r="J319" s="663"/>
      <c r="K319" s="663"/>
      <c r="L319" s="663"/>
      <c r="M319" s="663"/>
      <c r="N319" s="663"/>
      <c r="O319" s="663"/>
      <c r="P319" s="676"/>
      <c r="Q319" s="664"/>
    </row>
    <row r="320" spans="1:17" ht="14.4" customHeight="1" x14ac:dyDescent="0.3">
      <c r="A320" s="659" t="s">
        <v>561</v>
      </c>
      <c r="B320" s="660" t="s">
        <v>5082</v>
      </c>
      <c r="C320" s="660" t="s">
        <v>5123</v>
      </c>
      <c r="D320" s="660" t="s">
        <v>5574</v>
      </c>
      <c r="E320" s="660" t="s">
        <v>5573</v>
      </c>
      <c r="F320" s="663">
        <v>6</v>
      </c>
      <c r="G320" s="663">
        <v>50224.26</v>
      </c>
      <c r="H320" s="663">
        <v>1</v>
      </c>
      <c r="I320" s="663">
        <v>8370.7100000000009</v>
      </c>
      <c r="J320" s="663"/>
      <c r="K320" s="663"/>
      <c r="L320" s="663"/>
      <c r="M320" s="663"/>
      <c r="N320" s="663"/>
      <c r="O320" s="663"/>
      <c r="P320" s="676"/>
      <c r="Q320" s="664"/>
    </row>
    <row r="321" spans="1:17" ht="14.4" customHeight="1" x14ac:dyDescent="0.3">
      <c r="A321" s="659" t="s">
        <v>561</v>
      </c>
      <c r="B321" s="660" t="s">
        <v>5082</v>
      </c>
      <c r="C321" s="660" t="s">
        <v>5123</v>
      </c>
      <c r="D321" s="660" t="s">
        <v>5575</v>
      </c>
      <c r="E321" s="660" t="s">
        <v>5573</v>
      </c>
      <c r="F321" s="663">
        <v>2</v>
      </c>
      <c r="G321" s="663">
        <v>4506.1000000000004</v>
      </c>
      <c r="H321" s="663">
        <v>1</v>
      </c>
      <c r="I321" s="663">
        <v>2253.0500000000002</v>
      </c>
      <c r="J321" s="663"/>
      <c r="K321" s="663"/>
      <c r="L321" s="663"/>
      <c r="M321" s="663"/>
      <c r="N321" s="663"/>
      <c r="O321" s="663"/>
      <c r="P321" s="676"/>
      <c r="Q321" s="664"/>
    </row>
    <row r="322" spans="1:17" ht="14.4" customHeight="1" x14ac:dyDescent="0.3">
      <c r="A322" s="659" t="s">
        <v>561</v>
      </c>
      <c r="B322" s="660" t="s">
        <v>5082</v>
      </c>
      <c r="C322" s="660" t="s">
        <v>5024</v>
      </c>
      <c r="D322" s="660" t="s">
        <v>5576</v>
      </c>
      <c r="E322" s="660" t="s">
        <v>5577</v>
      </c>
      <c r="F322" s="663">
        <v>21</v>
      </c>
      <c r="G322" s="663">
        <v>5857</v>
      </c>
      <c r="H322" s="663">
        <v>1</v>
      </c>
      <c r="I322" s="663">
        <v>278.90476190476193</v>
      </c>
      <c r="J322" s="663">
        <v>24</v>
      </c>
      <c r="K322" s="663">
        <v>6720</v>
      </c>
      <c r="L322" s="663">
        <v>1.1473450571965169</v>
      </c>
      <c r="M322" s="663">
        <v>280</v>
      </c>
      <c r="N322" s="663">
        <v>21</v>
      </c>
      <c r="O322" s="663">
        <v>5931</v>
      </c>
      <c r="P322" s="676">
        <v>1.0126344544988901</v>
      </c>
      <c r="Q322" s="664">
        <v>282.42857142857144</v>
      </c>
    </row>
    <row r="323" spans="1:17" ht="14.4" customHeight="1" x14ac:dyDescent="0.3">
      <c r="A323" s="659" t="s">
        <v>561</v>
      </c>
      <c r="B323" s="660" t="s">
        <v>5082</v>
      </c>
      <c r="C323" s="660" t="s">
        <v>5024</v>
      </c>
      <c r="D323" s="660" t="s">
        <v>5578</v>
      </c>
      <c r="E323" s="660" t="s">
        <v>5579</v>
      </c>
      <c r="F323" s="663">
        <v>7</v>
      </c>
      <c r="G323" s="663">
        <v>58401</v>
      </c>
      <c r="H323" s="663">
        <v>1</v>
      </c>
      <c r="I323" s="663">
        <v>8343</v>
      </c>
      <c r="J323" s="663">
        <v>5</v>
      </c>
      <c r="K323" s="663">
        <v>41885</v>
      </c>
      <c r="L323" s="663">
        <v>0.71719662334549061</v>
      </c>
      <c r="M323" s="663">
        <v>8377</v>
      </c>
      <c r="N323" s="663">
        <v>3</v>
      </c>
      <c r="O323" s="663">
        <v>25255</v>
      </c>
      <c r="P323" s="676">
        <v>0.43244122532148421</v>
      </c>
      <c r="Q323" s="664">
        <v>8418.3333333333339</v>
      </c>
    </row>
    <row r="324" spans="1:17" ht="14.4" customHeight="1" x14ac:dyDescent="0.3">
      <c r="A324" s="659" t="s">
        <v>561</v>
      </c>
      <c r="B324" s="660" t="s">
        <v>5082</v>
      </c>
      <c r="C324" s="660" t="s">
        <v>5024</v>
      </c>
      <c r="D324" s="660" t="s">
        <v>5580</v>
      </c>
      <c r="E324" s="660" t="s">
        <v>5581</v>
      </c>
      <c r="F324" s="663">
        <v>58</v>
      </c>
      <c r="G324" s="663">
        <v>310795</v>
      </c>
      <c r="H324" s="663">
        <v>1</v>
      </c>
      <c r="I324" s="663">
        <v>5358.5344827586205</v>
      </c>
      <c r="J324" s="663">
        <v>45</v>
      </c>
      <c r="K324" s="663">
        <v>242685</v>
      </c>
      <c r="L324" s="663">
        <v>0.78085233031419421</v>
      </c>
      <c r="M324" s="663">
        <v>5393</v>
      </c>
      <c r="N324" s="663">
        <v>74</v>
      </c>
      <c r="O324" s="663">
        <v>402306</v>
      </c>
      <c r="P324" s="676">
        <v>1.2944416737721005</v>
      </c>
      <c r="Q324" s="664">
        <v>5436.5675675675675</v>
      </c>
    </row>
    <row r="325" spans="1:17" ht="14.4" customHeight="1" x14ac:dyDescent="0.3">
      <c r="A325" s="659" t="s">
        <v>561</v>
      </c>
      <c r="B325" s="660" t="s">
        <v>5082</v>
      </c>
      <c r="C325" s="660" t="s">
        <v>5024</v>
      </c>
      <c r="D325" s="660" t="s">
        <v>5582</v>
      </c>
      <c r="E325" s="660" t="s">
        <v>5583</v>
      </c>
      <c r="F325" s="663">
        <v>14</v>
      </c>
      <c r="G325" s="663">
        <v>158312</v>
      </c>
      <c r="H325" s="663">
        <v>1</v>
      </c>
      <c r="I325" s="663">
        <v>11308</v>
      </c>
      <c r="J325" s="663">
        <v>7</v>
      </c>
      <c r="K325" s="663">
        <v>79513</v>
      </c>
      <c r="L325" s="663">
        <v>0.50225504067916515</v>
      </c>
      <c r="M325" s="663">
        <v>11359</v>
      </c>
      <c r="N325" s="663">
        <v>8</v>
      </c>
      <c r="O325" s="663">
        <v>91332</v>
      </c>
      <c r="P325" s="676">
        <v>0.57691141543281621</v>
      </c>
      <c r="Q325" s="664">
        <v>11416.5</v>
      </c>
    </row>
    <row r="326" spans="1:17" ht="14.4" customHeight="1" x14ac:dyDescent="0.3">
      <c r="A326" s="659" t="s">
        <v>561</v>
      </c>
      <c r="B326" s="660" t="s">
        <v>5082</v>
      </c>
      <c r="C326" s="660" t="s">
        <v>5024</v>
      </c>
      <c r="D326" s="660" t="s">
        <v>5584</v>
      </c>
      <c r="E326" s="660" t="s">
        <v>5585</v>
      </c>
      <c r="F326" s="663">
        <v>3</v>
      </c>
      <c r="G326" s="663">
        <v>32508</v>
      </c>
      <c r="H326" s="663">
        <v>1</v>
      </c>
      <c r="I326" s="663">
        <v>10836</v>
      </c>
      <c r="J326" s="663">
        <v>1</v>
      </c>
      <c r="K326" s="663">
        <v>10881</v>
      </c>
      <c r="L326" s="663">
        <v>0.33471760797342193</v>
      </c>
      <c r="M326" s="663">
        <v>10881</v>
      </c>
      <c r="N326" s="663"/>
      <c r="O326" s="663"/>
      <c r="P326" s="676"/>
      <c r="Q326" s="664"/>
    </row>
    <row r="327" spans="1:17" ht="14.4" customHeight="1" x14ac:dyDescent="0.3">
      <c r="A327" s="659" t="s">
        <v>561</v>
      </c>
      <c r="B327" s="660" t="s">
        <v>5082</v>
      </c>
      <c r="C327" s="660" t="s">
        <v>5024</v>
      </c>
      <c r="D327" s="660" t="s">
        <v>5586</v>
      </c>
      <c r="E327" s="660" t="s">
        <v>5587</v>
      </c>
      <c r="F327" s="663">
        <v>3</v>
      </c>
      <c r="G327" s="663">
        <v>32148</v>
      </c>
      <c r="H327" s="663">
        <v>1</v>
      </c>
      <c r="I327" s="663">
        <v>10716</v>
      </c>
      <c r="J327" s="663">
        <v>2</v>
      </c>
      <c r="K327" s="663">
        <v>21522</v>
      </c>
      <c r="L327" s="663">
        <v>0.66946621873833523</v>
      </c>
      <c r="M327" s="663">
        <v>10761</v>
      </c>
      <c r="N327" s="663">
        <v>1</v>
      </c>
      <c r="O327" s="663">
        <v>10843</v>
      </c>
      <c r="P327" s="676">
        <v>0.33728381236779892</v>
      </c>
      <c r="Q327" s="664">
        <v>10843</v>
      </c>
    </row>
    <row r="328" spans="1:17" ht="14.4" customHeight="1" x14ac:dyDescent="0.3">
      <c r="A328" s="659" t="s">
        <v>561</v>
      </c>
      <c r="B328" s="660" t="s">
        <v>5082</v>
      </c>
      <c r="C328" s="660" t="s">
        <v>5024</v>
      </c>
      <c r="D328" s="660" t="s">
        <v>5588</v>
      </c>
      <c r="E328" s="660" t="s">
        <v>5589</v>
      </c>
      <c r="F328" s="663">
        <v>89</v>
      </c>
      <c r="G328" s="663">
        <v>195417</v>
      </c>
      <c r="H328" s="663">
        <v>1</v>
      </c>
      <c r="I328" s="663">
        <v>2195.696629213483</v>
      </c>
      <c r="J328" s="663">
        <v>86</v>
      </c>
      <c r="K328" s="663">
        <v>189864</v>
      </c>
      <c r="L328" s="663">
        <v>0.97158384378022378</v>
      </c>
      <c r="M328" s="663">
        <v>2207.7209302325582</v>
      </c>
      <c r="N328" s="663">
        <v>69</v>
      </c>
      <c r="O328" s="663">
        <v>153507</v>
      </c>
      <c r="P328" s="676">
        <v>0.78553554706090056</v>
      </c>
      <c r="Q328" s="664">
        <v>2224.7391304347825</v>
      </c>
    </row>
    <row r="329" spans="1:17" ht="14.4" customHeight="1" x14ac:dyDescent="0.3">
      <c r="A329" s="659" t="s">
        <v>561</v>
      </c>
      <c r="B329" s="660" t="s">
        <v>5082</v>
      </c>
      <c r="C329" s="660" t="s">
        <v>5024</v>
      </c>
      <c r="D329" s="660" t="s">
        <v>5590</v>
      </c>
      <c r="E329" s="660" t="s">
        <v>5591</v>
      </c>
      <c r="F329" s="663">
        <v>33</v>
      </c>
      <c r="G329" s="663">
        <v>164439</v>
      </c>
      <c r="H329" s="663">
        <v>1</v>
      </c>
      <c r="I329" s="663">
        <v>4983</v>
      </c>
      <c r="J329" s="663">
        <v>18</v>
      </c>
      <c r="K329" s="663">
        <v>89881</v>
      </c>
      <c r="L329" s="663">
        <v>0.54659174526724197</v>
      </c>
      <c r="M329" s="663">
        <v>4993.3888888888887</v>
      </c>
      <c r="N329" s="663">
        <v>6</v>
      </c>
      <c r="O329" s="663">
        <v>30044</v>
      </c>
      <c r="P329" s="676">
        <v>0.18270604905162402</v>
      </c>
      <c r="Q329" s="664">
        <v>5007.333333333333</v>
      </c>
    </row>
    <row r="330" spans="1:17" ht="14.4" customHeight="1" x14ac:dyDescent="0.3">
      <c r="A330" s="659" t="s">
        <v>561</v>
      </c>
      <c r="B330" s="660" t="s">
        <v>5082</v>
      </c>
      <c r="C330" s="660" t="s">
        <v>5024</v>
      </c>
      <c r="D330" s="660" t="s">
        <v>5592</v>
      </c>
      <c r="E330" s="660" t="s">
        <v>5593</v>
      </c>
      <c r="F330" s="663">
        <v>36</v>
      </c>
      <c r="G330" s="663">
        <v>669924</v>
      </c>
      <c r="H330" s="663">
        <v>1</v>
      </c>
      <c r="I330" s="663">
        <v>18609</v>
      </c>
      <c r="J330" s="663">
        <v>53</v>
      </c>
      <c r="K330" s="663">
        <v>991100</v>
      </c>
      <c r="L330" s="663">
        <v>1.4794215463246578</v>
      </c>
      <c r="M330" s="663">
        <v>18700</v>
      </c>
      <c r="N330" s="663">
        <v>42</v>
      </c>
      <c r="O330" s="663">
        <v>790156</v>
      </c>
      <c r="P330" s="676">
        <v>1.1794711041849524</v>
      </c>
      <c r="Q330" s="664">
        <v>18813.238095238095</v>
      </c>
    </row>
    <row r="331" spans="1:17" ht="14.4" customHeight="1" x14ac:dyDescent="0.3">
      <c r="A331" s="659" t="s">
        <v>561</v>
      </c>
      <c r="B331" s="660" t="s">
        <v>5082</v>
      </c>
      <c r="C331" s="660" t="s">
        <v>5024</v>
      </c>
      <c r="D331" s="660" t="s">
        <v>5594</v>
      </c>
      <c r="E331" s="660" t="s">
        <v>5595</v>
      </c>
      <c r="F331" s="663">
        <v>7</v>
      </c>
      <c r="G331" s="663">
        <v>87185</v>
      </c>
      <c r="H331" s="663">
        <v>1</v>
      </c>
      <c r="I331" s="663">
        <v>12455</v>
      </c>
      <c r="J331" s="663">
        <v>3</v>
      </c>
      <c r="K331" s="663">
        <v>37536</v>
      </c>
      <c r="L331" s="663">
        <v>0.43053277513333715</v>
      </c>
      <c r="M331" s="663">
        <v>12512</v>
      </c>
      <c r="N331" s="663"/>
      <c r="O331" s="663"/>
      <c r="P331" s="676"/>
      <c r="Q331" s="664"/>
    </row>
    <row r="332" spans="1:17" ht="14.4" customHeight="1" x14ac:dyDescent="0.3">
      <c r="A332" s="659" t="s">
        <v>561</v>
      </c>
      <c r="B332" s="660" t="s">
        <v>5082</v>
      </c>
      <c r="C332" s="660" t="s">
        <v>5024</v>
      </c>
      <c r="D332" s="660" t="s">
        <v>5596</v>
      </c>
      <c r="E332" s="660" t="s">
        <v>5597</v>
      </c>
      <c r="F332" s="663"/>
      <c r="G332" s="663"/>
      <c r="H332" s="663"/>
      <c r="I332" s="663"/>
      <c r="J332" s="663">
        <v>1</v>
      </c>
      <c r="K332" s="663">
        <v>2817</v>
      </c>
      <c r="L332" s="663"/>
      <c r="M332" s="663">
        <v>2817</v>
      </c>
      <c r="N332" s="663"/>
      <c r="O332" s="663"/>
      <c r="P332" s="676"/>
      <c r="Q332" s="664"/>
    </row>
    <row r="333" spans="1:17" ht="14.4" customHeight="1" x14ac:dyDescent="0.3">
      <c r="A333" s="659" t="s">
        <v>561</v>
      </c>
      <c r="B333" s="660" t="s">
        <v>5082</v>
      </c>
      <c r="C333" s="660" t="s">
        <v>5024</v>
      </c>
      <c r="D333" s="660" t="s">
        <v>5598</v>
      </c>
      <c r="E333" s="660" t="s">
        <v>5599</v>
      </c>
      <c r="F333" s="663">
        <v>1</v>
      </c>
      <c r="G333" s="663">
        <v>11427</v>
      </c>
      <c r="H333" s="663">
        <v>1</v>
      </c>
      <c r="I333" s="663">
        <v>11427</v>
      </c>
      <c r="J333" s="663"/>
      <c r="K333" s="663"/>
      <c r="L333" s="663"/>
      <c r="M333" s="663"/>
      <c r="N333" s="663"/>
      <c r="O333" s="663"/>
      <c r="P333" s="676"/>
      <c r="Q333" s="664"/>
    </row>
    <row r="334" spans="1:17" ht="14.4" customHeight="1" x14ac:dyDescent="0.3">
      <c r="A334" s="659" t="s">
        <v>561</v>
      </c>
      <c r="B334" s="660" t="s">
        <v>5082</v>
      </c>
      <c r="C334" s="660" t="s">
        <v>5024</v>
      </c>
      <c r="D334" s="660" t="s">
        <v>5600</v>
      </c>
      <c r="E334" s="660" t="s">
        <v>5601</v>
      </c>
      <c r="F334" s="663">
        <v>4</v>
      </c>
      <c r="G334" s="663">
        <v>15496</v>
      </c>
      <c r="H334" s="663">
        <v>1</v>
      </c>
      <c r="I334" s="663">
        <v>3874</v>
      </c>
      <c r="J334" s="663">
        <v>2</v>
      </c>
      <c r="K334" s="663">
        <v>7794</v>
      </c>
      <c r="L334" s="663">
        <v>0.50296850800206505</v>
      </c>
      <c r="M334" s="663">
        <v>3897</v>
      </c>
      <c r="N334" s="663">
        <v>5</v>
      </c>
      <c r="O334" s="663">
        <v>19645</v>
      </c>
      <c r="P334" s="676">
        <v>1.2677465152297367</v>
      </c>
      <c r="Q334" s="664">
        <v>3929</v>
      </c>
    </row>
    <row r="335" spans="1:17" ht="14.4" customHeight="1" x14ac:dyDescent="0.3">
      <c r="A335" s="659" t="s">
        <v>561</v>
      </c>
      <c r="B335" s="660" t="s">
        <v>5082</v>
      </c>
      <c r="C335" s="660" t="s">
        <v>5024</v>
      </c>
      <c r="D335" s="660" t="s">
        <v>5602</v>
      </c>
      <c r="E335" s="660" t="s">
        <v>5603</v>
      </c>
      <c r="F335" s="663"/>
      <c r="G335" s="663"/>
      <c r="H335" s="663"/>
      <c r="I335" s="663"/>
      <c r="J335" s="663"/>
      <c r="K335" s="663"/>
      <c r="L335" s="663"/>
      <c r="M335" s="663"/>
      <c r="N335" s="663">
        <v>1</v>
      </c>
      <c r="O335" s="663">
        <v>9517</v>
      </c>
      <c r="P335" s="676"/>
      <c r="Q335" s="664">
        <v>9517</v>
      </c>
    </row>
    <row r="336" spans="1:17" ht="14.4" customHeight="1" x14ac:dyDescent="0.3">
      <c r="A336" s="659" t="s">
        <v>561</v>
      </c>
      <c r="B336" s="660" t="s">
        <v>5082</v>
      </c>
      <c r="C336" s="660" t="s">
        <v>5024</v>
      </c>
      <c r="D336" s="660" t="s">
        <v>5604</v>
      </c>
      <c r="E336" s="660" t="s">
        <v>5605</v>
      </c>
      <c r="F336" s="663">
        <v>14</v>
      </c>
      <c r="G336" s="663">
        <v>197008</v>
      </c>
      <c r="H336" s="663">
        <v>1</v>
      </c>
      <c r="I336" s="663">
        <v>14072</v>
      </c>
      <c r="J336" s="663">
        <v>4</v>
      </c>
      <c r="K336" s="663">
        <v>56616</v>
      </c>
      <c r="L336" s="663">
        <v>0.28737919272313817</v>
      </c>
      <c r="M336" s="663">
        <v>14154</v>
      </c>
      <c r="N336" s="663">
        <v>3</v>
      </c>
      <c r="O336" s="663">
        <v>42754</v>
      </c>
      <c r="P336" s="676">
        <v>0.21701656785511247</v>
      </c>
      <c r="Q336" s="664">
        <v>14251.333333333334</v>
      </c>
    </row>
    <row r="337" spans="1:17" ht="14.4" customHeight="1" x14ac:dyDescent="0.3">
      <c r="A337" s="659" t="s">
        <v>561</v>
      </c>
      <c r="B337" s="660" t="s">
        <v>5082</v>
      </c>
      <c r="C337" s="660" t="s">
        <v>5024</v>
      </c>
      <c r="D337" s="660" t="s">
        <v>5606</v>
      </c>
      <c r="E337" s="660" t="s">
        <v>5607</v>
      </c>
      <c r="F337" s="663">
        <v>1</v>
      </c>
      <c r="G337" s="663">
        <v>14177</v>
      </c>
      <c r="H337" s="663">
        <v>1</v>
      </c>
      <c r="I337" s="663">
        <v>14177</v>
      </c>
      <c r="J337" s="663"/>
      <c r="K337" s="663"/>
      <c r="L337" s="663"/>
      <c r="M337" s="663"/>
      <c r="N337" s="663"/>
      <c r="O337" s="663"/>
      <c r="P337" s="676"/>
      <c r="Q337" s="664"/>
    </row>
    <row r="338" spans="1:17" ht="14.4" customHeight="1" x14ac:dyDescent="0.3">
      <c r="A338" s="659" t="s">
        <v>561</v>
      </c>
      <c r="B338" s="660" t="s">
        <v>5082</v>
      </c>
      <c r="C338" s="660" t="s">
        <v>5024</v>
      </c>
      <c r="D338" s="660" t="s">
        <v>5608</v>
      </c>
      <c r="E338" s="660" t="s">
        <v>5609</v>
      </c>
      <c r="F338" s="663">
        <v>1</v>
      </c>
      <c r="G338" s="663">
        <v>3709</v>
      </c>
      <c r="H338" s="663">
        <v>1</v>
      </c>
      <c r="I338" s="663">
        <v>3709</v>
      </c>
      <c r="J338" s="663"/>
      <c r="K338" s="663"/>
      <c r="L338" s="663"/>
      <c r="M338" s="663"/>
      <c r="N338" s="663"/>
      <c r="O338" s="663"/>
      <c r="P338" s="676"/>
      <c r="Q338" s="664"/>
    </row>
    <row r="339" spans="1:17" ht="14.4" customHeight="1" x14ac:dyDescent="0.3">
      <c r="A339" s="659" t="s">
        <v>561</v>
      </c>
      <c r="B339" s="660" t="s">
        <v>5082</v>
      </c>
      <c r="C339" s="660" t="s">
        <v>5024</v>
      </c>
      <c r="D339" s="660" t="s">
        <v>5610</v>
      </c>
      <c r="E339" s="660" t="s">
        <v>5611</v>
      </c>
      <c r="F339" s="663">
        <v>27</v>
      </c>
      <c r="G339" s="663">
        <v>64530</v>
      </c>
      <c r="H339" s="663">
        <v>1</v>
      </c>
      <c r="I339" s="663">
        <v>2390</v>
      </c>
      <c r="J339" s="663">
        <v>49</v>
      </c>
      <c r="K339" s="663">
        <v>118237</v>
      </c>
      <c r="L339" s="663">
        <v>1.8322795598946227</v>
      </c>
      <c r="M339" s="663">
        <v>2413</v>
      </c>
      <c r="N339" s="663">
        <v>67</v>
      </c>
      <c r="O339" s="663">
        <v>163813</v>
      </c>
      <c r="P339" s="676">
        <v>2.5385557105222376</v>
      </c>
      <c r="Q339" s="664">
        <v>2444.9701492537315</v>
      </c>
    </row>
    <row r="340" spans="1:17" ht="14.4" customHeight="1" x14ac:dyDescent="0.3">
      <c r="A340" s="659" t="s">
        <v>561</v>
      </c>
      <c r="B340" s="660" t="s">
        <v>5082</v>
      </c>
      <c r="C340" s="660" t="s">
        <v>5024</v>
      </c>
      <c r="D340" s="660" t="s">
        <v>5612</v>
      </c>
      <c r="E340" s="660" t="s">
        <v>5613</v>
      </c>
      <c r="F340" s="663">
        <v>2</v>
      </c>
      <c r="G340" s="663">
        <v>11040</v>
      </c>
      <c r="H340" s="663">
        <v>1</v>
      </c>
      <c r="I340" s="663">
        <v>5520</v>
      </c>
      <c r="J340" s="663">
        <v>3</v>
      </c>
      <c r="K340" s="663">
        <v>16713</v>
      </c>
      <c r="L340" s="663">
        <v>1.513858695652174</v>
      </c>
      <c r="M340" s="663">
        <v>5571</v>
      </c>
      <c r="N340" s="663"/>
      <c r="O340" s="663"/>
      <c r="P340" s="676"/>
      <c r="Q340" s="664"/>
    </row>
    <row r="341" spans="1:17" ht="14.4" customHeight="1" x14ac:dyDescent="0.3">
      <c r="A341" s="659" t="s">
        <v>561</v>
      </c>
      <c r="B341" s="660" t="s">
        <v>5082</v>
      </c>
      <c r="C341" s="660" t="s">
        <v>5024</v>
      </c>
      <c r="D341" s="660" t="s">
        <v>5614</v>
      </c>
      <c r="E341" s="660" t="s">
        <v>5615</v>
      </c>
      <c r="F341" s="663">
        <v>1</v>
      </c>
      <c r="G341" s="663">
        <v>5608</v>
      </c>
      <c r="H341" s="663">
        <v>1</v>
      </c>
      <c r="I341" s="663">
        <v>5608</v>
      </c>
      <c r="J341" s="663">
        <v>2</v>
      </c>
      <c r="K341" s="663">
        <v>11294</v>
      </c>
      <c r="L341" s="663">
        <v>2.0139087018544934</v>
      </c>
      <c r="M341" s="663">
        <v>5647</v>
      </c>
      <c r="N341" s="663"/>
      <c r="O341" s="663"/>
      <c r="P341" s="676"/>
      <c r="Q341" s="664"/>
    </row>
    <row r="342" spans="1:17" ht="14.4" customHeight="1" x14ac:dyDescent="0.3">
      <c r="A342" s="659" t="s">
        <v>561</v>
      </c>
      <c r="B342" s="660" t="s">
        <v>5082</v>
      </c>
      <c r="C342" s="660" t="s">
        <v>5024</v>
      </c>
      <c r="D342" s="660" t="s">
        <v>5131</v>
      </c>
      <c r="E342" s="660" t="s">
        <v>5132</v>
      </c>
      <c r="F342" s="663">
        <v>4145</v>
      </c>
      <c r="G342" s="663">
        <v>708787</v>
      </c>
      <c r="H342" s="663">
        <v>1</v>
      </c>
      <c r="I342" s="663">
        <v>170.99806996381182</v>
      </c>
      <c r="J342" s="663">
        <v>3731</v>
      </c>
      <c r="K342" s="663">
        <v>641727</v>
      </c>
      <c r="L342" s="663">
        <v>0.90538765524762732</v>
      </c>
      <c r="M342" s="663">
        <v>171.99865987670864</v>
      </c>
      <c r="N342" s="663">
        <v>3625</v>
      </c>
      <c r="O342" s="663">
        <v>626283</v>
      </c>
      <c r="P342" s="676">
        <v>0.88359831656054644</v>
      </c>
      <c r="Q342" s="664">
        <v>172.76772413793103</v>
      </c>
    </row>
    <row r="343" spans="1:17" ht="14.4" customHeight="1" x14ac:dyDescent="0.3">
      <c r="A343" s="659" t="s">
        <v>561</v>
      </c>
      <c r="B343" s="660" t="s">
        <v>5082</v>
      </c>
      <c r="C343" s="660" t="s">
        <v>5024</v>
      </c>
      <c r="D343" s="660" t="s">
        <v>5616</v>
      </c>
      <c r="E343" s="660" t="s">
        <v>5617</v>
      </c>
      <c r="F343" s="663">
        <v>4</v>
      </c>
      <c r="G343" s="663">
        <v>37732</v>
      </c>
      <c r="H343" s="663">
        <v>1</v>
      </c>
      <c r="I343" s="663">
        <v>9433</v>
      </c>
      <c r="J343" s="663">
        <v>1</v>
      </c>
      <c r="K343" s="663">
        <v>9490</v>
      </c>
      <c r="L343" s="663">
        <v>0.25151065408671686</v>
      </c>
      <c r="M343" s="663">
        <v>9490</v>
      </c>
      <c r="N343" s="663"/>
      <c r="O343" s="663"/>
      <c r="P343" s="676"/>
      <c r="Q343" s="664"/>
    </row>
    <row r="344" spans="1:17" ht="14.4" customHeight="1" x14ac:dyDescent="0.3">
      <c r="A344" s="659" t="s">
        <v>561</v>
      </c>
      <c r="B344" s="660" t="s">
        <v>5082</v>
      </c>
      <c r="C344" s="660" t="s">
        <v>5024</v>
      </c>
      <c r="D344" s="660" t="s">
        <v>5618</v>
      </c>
      <c r="E344" s="660" t="s">
        <v>5619</v>
      </c>
      <c r="F344" s="663">
        <v>17</v>
      </c>
      <c r="G344" s="663">
        <v>24293</v>
      </c>
      <c r="H344" s="663">
        <v>1</v>
      </c>
      <c r="I344" s="663">
        <v>1429</v>
      </c>
      <c r="J344" s="663">
        <v>2</v>
      </c>
      <c r="K344" s="663">
        <v>2872</v>
      </c>
      <c r="L344" s="663">
        <v>0.11822335652245503</v>
      </c>
      <c r="M344" s="663">
        <v>1436</v>
      </c>
      <c r="N344" s="663">
        <v>2</v>
      </c>
      <c r="O344" s="663">
        <v>2898</v>
      </c>
      <c r="P344" s="676">
        <v>0.1192936236776026</v>
      </c>
      <c r="Q344" s="664">
        <v>1449</v>
      </c>
    </row>
    <row r="345" spans="1:17" ht="14.4" customHeight="1" x14ac:dyDescent="0.3">
      <c r="A345" s="659" t="s">
        <v>561</v>
      </c>
      <c r="B345" s="660" t="s">
        <v>5082</v>
      </c>
      <c r="C345" s="660" t="s">
        <v>5024</v>
      </c>
      <c r="D345" s="660" t="s">
        <v>5620</v>
      </c>
      <c r="E345" s="660" t="s">
        <v>5621</v>
      </c>
      <c r="F345" s="663">
        <v>51</v>
      </c>
      <c r="G345" s="663">
        <v>264765</v>
      </c>
      <c r="H345" s="663">
        <v>1</v>
      </c>
      <c r="I345" s="663">
        <v>5191.4705882352937</v>
      </c>
      <c r="J345" s="663">
        <v>41</v>
      </c>
      <c r="K345" s="663">
        <v>214266</v>
      </c>
      <c r="L345" s="663">
        <v>0.80926859668007478</v>
      </c>
      <c r="M345" s="663">
        <v>5226</v>
      </c>
      <c r="N345" s="663">
        <v>73</v>
      </c>
      <c r="O345" s="663">
        <v>384660</v>
      </c>
      <c r="P345" s="676">
        <v>1.4528355333975411</v>
      </c>
      <c r="Q345" s="664">
        <v>5269.3150684931506</v>
      </c>
    </row>
    <row r="346" spans="1:17" ht="14.4" customHeight="1" x14ac:dyDescent="0.3">
      <c r="A346" s="659" t="s">
        <v>561</v>
      </c>
      <c r="B346" s="660" t="s">
        <v>5082</v>
      </c>
      <c r="C346" s="660" t="s">
        <v>5024</v>
      </c>
      <c r="D346" s="660" t="s">
        <v>5622</v>
      </c>
      <c r="E346" s="660" t="s">
        <v>5623</v>
      </c>
      <c r="F346" s="663">
        <v>24</v>
      </c>
      <c r="G346" s="663">
        <v>7560</v>
      </c>
      <c r="H346" s="663">
        <v>1</v>
      </c>
      <c r="I346" s="663">
        <v>315</v>
      </c>
      <c r="J346" s="663"/>
      <c r="K346" s="663"/>
      <c r="L346" s="663"/>
      <c r="M346" s="663"/>
      <c r="N346" s="663"/>
      <c r="O346" s="663"/>
      <c r="P346" s="676"/>
      <c r="Q346" s="664"/>
    </row>
    <row r="347" spans="1:17" ht="14.4" customHeight="1" x14ac:dyDescent="0.3">
      <c r="A347" s="659" t="s">
        <v>561</v>
      </c>
      <c r="B347" s="660" t="s">
        <v>5082</v>
      </c>
      <c r="C347" s="660" t="s">
        <v>5024</v>
      </c>
      <c r="D347" s="660" t="s">
        <v>5624</v>
      </c>
      <c r="E347" s="660" t="s">
        <v>5625</v>
      </c>
      <c r="F347" s="663">
        <v>1177</v>
      </c>
      <c r="G347" s="663">
        <v>4175816</v>
      </c>
      <c r="H347" s="663">
        <v>1</v>
      </c>
      <c r="I347" s="663">
        <v>3547.8470688190314</v>
      </c>
      <c r="J347" s="663">
        <v>1349</v>
      </c>
      <c r="K347" s="663">
        <v>4817233</v>
      </c>
      <c r="L347" s="663">
        <v>1.1536027928433628</v>
      </c>
      <c r="M347" s="663">
        <v>3570.9659006671609</v>
      </c>
      <c r="N347" s="663">
        <v>1381</v>
      </c>
      <c r="O347" s="663">
        <v>4974591</v>
      </c>
      <c r="P347" s="676">
        <v>1.1912859666230504</v>
      </c>
      <c r="Q347" s="664">
        <v>3602.1658218682114</v>
      </c>
    </row>
    <row r="348" spans="1:17" ht="14.4" customHeight="1" x14ac:dyDescent="0.3">
      <c r="A348" s="659" t="s">
        <v>561</v>
      </c>
      <c r="B348" s="660" t="s">
        <v>5082</v>
      </c>
      <c r="C348" s="660" t="s">
        <v>5024</v>
      </c>
      <c r="D348" s="660" t="s">
        <v>5626</v>
      </c>
      <c r="E348" s="660" t="s">
        <v>5627</v>
      </c>
      <c r="F348" s="663">
        <v>550</v>
      </c>
      <c r="G348" s="663">
        <v>812879</v>
      </c>
      <c r="H348" s="663">
        <v>1</v>
      </c>
      <c r="I348" s="663">
        <v>1477.9618181818182</v>
      </c>
      <c r="J348" s="663">
        <v>591</v>
      </c>
      <c r="K348" s="663">
        <v>879398</v>
      </c>
      <c r="L348" s="663">
        <v>1.0818313672760644</v>
      </c>
      <c r="M348" s="663">
        <v>1487.9830795262267</v>
      </c>
      <c r="N348" s="663">
        <v>573</v>
      </c>
      <c r="O348" s="663">
        <v>860393</v>
      </c>
      <c r="P348" s="676">
        <v>1.058451503852357</v>
      </c>
      <c r="Q348" s="664">
        <v>1501.5584642233857</v>
      </c>
    </row>
    <row r="349" spans="1:17" ht="14.4" customHeight="1" x14ac:dyDescent="0.3">
      <c r="A349" s="659" t="s">
        <v>561</v>
      </c>
      <c r="B349" s="660" t="s">
        <v>5082</v>
      </c>
      <c r="C349" s="660" t="s">
        <v>5024</v>
      </c>
      <c r="D349" s="660" t="s">
        <v>5628</v>
      </c>
      <c r="E349" s="660" t="s">
        <v>5629</v>
      </c>
      <c r="F349" s="663">
        <v>247</v>
      </c>
      <c r="G349" s="663">
        <v>657239</v>
      </c>
      <c r="H349" s="663">
        <v>1</v>
      </c>
      <c r="I349" s="663">
        <v>2660.8866396761132</v>
      </c>
      <c r="J349" s="663">
        <v>285</v>
      </c>
      <c r="K349" s="663">
        <v>763230</v>
      </c>
      <c r="L349" s="663">
        <v>1.1612670581021516</v>
      </c>
      <c r="M349" s="663">
        <v>2678</v>
      </c>
      <c r="N349" s="663">
        <v>234</v>
      </c>
      <c r="O349" s="663">
        <v>632232</v>
      </c>
      <c r="P349" s="676">
        <v>0.9619514362355247</v>
      </c>
      <c r="Q349" s="664">
        <v>2701.8461538461538</v>
      </c>
    </row>
    <row r="350" spans="1:17" ht="14.4" customHeight="1" x14ac:dyDescent="0.3">
      <c r="A350" s="659" t="s">
        <v>561</v>
      </c>
      <c r="B350" s="660" t="s">
        <v>5082</v>
      </c>
      <c r="C350" s="660" t="s">
        <v>5024</v>
      </c>
      <c r="D350" s="660" t="s">
        <v>5630</v>
      </c>
      <c r="E350" s="660" t="s">
        <v>5631</v>
      </c>
      <c r="F350" s="663">
        <v>237</v>
      </c>
      <c r="G350" s="663">
        <v>259264</v>
      </c>
      <c r="H350" s="663">
        <v>1</v>
      </c>
      <c r="I350" s="663">
        <v>1093.9409282700421</v>
      </c>
      <c r="J350" s="663">
        <v>254</v>
      </c>
      <c r="K350" s="663">
        <v>280416</v>
      </c>
      <c r="L350" s="663">
        <v>1.0815847938780547</v>
      </c>
      <c r="M350" s="663">
        <v>1104</v>
      </c>
      <c r="N350" s="663">
        <v>251</v>
      </c>
      <c r="O350" s="663">
        <v>280487</v>
      </c>
      <c r="P350" s="676">
        <v>1.0818586460133301</v>
      </c>
      <c r="Q350" s="664">
        <v>1117.4780876494024</v>
      </c>
    </row>
    <row r="351" spans="1:17" ht="14.4" customHeight="1" x14ac:dyDescent="0.3">
      <c r="A351" s="659" t="s">
        <v>561</v>
      </c>
      <c r="B351" s="660" t="s">
        <v>5082</v>
      </c>
      <c r="C351" s="660" t="s">
        <v>5024</v>
      </c>
      <c r="D351" s="660" t="s">
        <v>5632</v>
      </c>
      <c r="E351" s="660" t="s">
        <v>5633</v>
      </c>
      <c r="F351" s="663">
        <v>47</v>
      </c>
      <c r="G351" s="663">
        <v>285572</v>
      </c>
      <c r="H351" s="663">
        <v>1</v>
      </c>
      <c r="I351" s="663">
        <v>6076</v>
      </c>
      <c r="J351" s="663">
        <v>68</v>
      </c>
      <c r="K351" s="663">
        <v>415140</v>
      </c>
      <c r="L351" s="663">
        <v>1.4537139495468743</v>
      </c>
      <c r="M351" s="663">
        <v>6105</v>
      </c>
      <c r="N351" s="663">
        <v>59</v>
      </c>
      <c r="O351" s="663">
        <v>362847</v>
      </c>
      <c r="P351" s="676">
        <v>1.2705972574342022</v>
      </c>
      <c r="Q351" s="664">
        <v>6149.9491525423728</v>
      </c>
    </row>
    <row r="352" spans="1:17" ht="14.4" customHeight="1" x14ac:dyDescent="0.3">
      <c r="A352" s="659" t="s">
        <v>561</v>
      </c>
      <c r="B352" s="660" t="s">
        <v>5082</v>
      </c>
      <c r="C352" s="660" t="s">
        <v>5024</v>
      </c>
      <c r="D352" s="660" t="s">
        <v>5634</v>
      </c>
      <c r="E352" s="660" t="s">
        <v>5635</v>
      </c>
      <c r="F352" s="663">
        <v>531</v>
      </c>
      <c r="G352" s="663">
        <v>2012430</v>
      </c>
      <c r="H352" s="663">
        <v>1</v>
      </c>
      <c r="I352" s="663">
        <v>3789.8870056497176</v>
      </c>
      <c r="J352" s="663">
        <v>607</v>
      </c>
      <c r="K352" s="663">
        <v>2312025</v>
      </c>
      <c r="L352" s="663">
        <v>1.1488722589108689</v>
      </c>
      <c r="M352" s="663">
        <v>3808.9373970345964</v>
      </c>
      <c r="N352" s="663">
        <v>609</v>
      </c>
      <c r="O352" s="663">
        <v>2335797</v>
      </c>
      <c r="P352" s="676">
        <v>1.1606848436964268</v>
      </c>
      <c r="Q352" s="664">
        <v>3835.463054187192</v>
      </c>
    </row>
    <row r="353" spans="1:17" ht="14.4" customHeight="1" x14ac:dyDescent="0.3">
      <c r="A353" s="659" t="s">
        <v>561</v>
      </c>
      <c r="B353" s="660" t="s">
        <v>5082</v>
      </c>
      <c r="C353" s="660" t="s">
        <v>5024</v>
      </c>
      <c r="D353" s="660" t="s">
        <v>5636</v>
      </c>
      <c r="E353" s="660" t="s">
        <v>5637</v>
      </c>
      <c r="F353" s="663">
        <v>14</v>
      </c>
      <c r="G353" s="663">
        <v>58352</v>
      </c>
      <c r="H353" s="663">
        <v>1</v>
      </c>
      <c r="I353" s="663">
        <v>4168</v>
      </c>
      <c r="J353" s="663">
        <v>9</v>
      </c>
      <c r="K353" s="663">
        <v>37719</v>
      </c>
      <c r="L353" s="663">
        <v>0.6464045791061146</v>
      </c>
      <c r="M353" s="663">
        <v>4191</v>
      </c>
      <c r="N353" s="663">
        <v>9</v>
      </c>
      <c r="O353" s="663">
        <v>38039</v>
      </c>
      <c r="P353" s="676">
        <v>0.65188853852481488</v>
      </c>
      <c r="Q353" s="664">
        <v>4226.5555555555557</v>
      </c>
    </row>
    <row r="354" spans="1:17" ht="14.4" customHeight="1" x14ac:dyDescent="0.3">
      <c r="A354" s="659" t="s">
        <v>561</v>
      </c>
      <c r="B354" s="660" t="s">
        <v>5082</v>
      </c>
      <c r="C354" s="660" t="s">
        <v>5024</v>
      </c>
      <c r="D354" s="660" t="s">
        <v>5638</v>
      </c>
      <c r="E354" s="660" t="s">
        <v>5639</v>
      </c>
      <c r="F354" s="663">
        <v>20</v>
      </c>
      <c r="G354" s="663">
        <v>5640</v>
      </c>
      <c r="H354" s="663">
        <v>1</v>
      </c>
      <c r="I354" s="663">
        <v>282</v>
      </c>
      <c r="J354" s="663">
        <v>2</v>
      </c>
      <c r="K354" s="663">
        <v>566</v>
      </c>
      <c r="L354" s="663">
        <v>0.10035460992907802</v>
      </c>
      <c r="M354" s="663">
        <v>283</v>
      </c>
      <c r="N354" s="663"/>
      <c r="O354" s="663"/>
      <c r="P354" s="676"/>
      <c r="Q354" s="664"/>
    </row>
    <row r="355" spans="1:17" ht="14.4" customHeight="1" x14ac:dyDescent="0.3">
      <c r="A355" s="659" t="s">
        <v>561</v>
      </c>
      <c r="B355" s="660" t="s">
        <v>5082</v>
      </c>
      <c r="C355" s="660" t="s">
        <v>5024</v>
      </c>
      <c r="D355" s="660" t="s">
        <v>5640</v>
      </c>
      <c r="E355" s="660" t="s">
        <v>5641</v>
      </c>
      <c r="F355" s="663">
        <v>2</v>
      </c>
      <c r="G355" s="663">
        <v>1600</v>
      </c>
      <c r="H355" s="663">
        <v>1</v>
      </c>
      <c r="I355" s="663">
        <v>800</v>
      </c>
      <c r="J355" s="663">
        <v>4</v>
      </c>
      <c r="K355" s="663">
        <v>3224</v>
      </c>
      <c r="L355" s="663">
        <v>2.0150000000000001</v>
      </c>
      <c r="M355" s="663">
        <v>806</v>
      </c>
      <c r="N355" s="663">
        <v>1</v>
      </c>
      <c r="O355" s="663">
        <v>815</v>
      </c>
      <c r="P355" s="676">
        <v>0.50937500000000002</v>
      </c>
      <c r="Q355" s="664">
        <v>815</v>
      </c>
    </row>
    <row r="356" spans="1:17" ht="14.4" customHeight="1" x14ac:dyDescent="0.3">
      <c r="A356" s="659" t="s">
        <v>561</v>
      </c>
      <c r="B356" s="660" t="s">
        <v>5082</v>
      </c>
      <c r="C356" s="660" t="s">
        <v>5024</v>
      </c>
      <c r="D356" s="660" t="s">
        <v>5642</v>
      </c>
      <c r="E356" s="660" t="s">
        <v>5643</v>
      </c>
      <c r="F356" s="663">
        <v>2</v>
      </c>
      <c r="G356" s="663">
        <v>3984</v>
      </c>
      <c r="H356" s="663">
        <v>1</v>
      </c>
      <c r="I356" s="663">
        <v>1992</v>
      </c>
      <c r="J356" s="663">
        <v>1</v>
      </c>
      <c r="K356" s="663">
        <v>1999</v>
      </c>
      <c r="L356" s="663">
        <v>0.50175702811244982</v>
      </c>
      <c r="M356" s="663">
        <v>1999</v>
      </c>
      <c r="N356" s="663">
        <v>4</v>
      </c>
      <c r="O356" s="663">
        <v>8035</v>
      </c>
      <c r="P356" s="676">
        <v>2.0168172690763053</v>
      </c>
      <c r="Q356" s="664">
        <v>2008.75</v>
      </c>
    </row>
    <row r="357" spans="1:17" ht="14.4" customHeight="1" x14ac:dyDescent="0.3">
      <c r="A357" s="659" t="s">
        <v>561</v>
      </c>
      <c r="B357" s="660" t="s">
        <v>5082</v>
      </c>
      <c r="C357" s="660" t="s">
        <v>5024</v>
      </c>
      <c r="D357" s="660" t="s">
        <v>5644</v>
      </c>
      <c r="E357" s="660" t="s">
        <v>5645</v>
      </c>
      <c r="F357" s="663">
        <v>0</v>
      </c>
      <c r="G357" s="663">
        <v>0</v>
      </c>
      <c r="H357" s="663"/>
      <c r="I357" s="663"/>
      <c r="J357" s="663">
        <v>0</v>
      </c>
      <c r="K357" s="663">
        <v>0</v>
      </c>
      <c r="L357" s="663"/>
      <c r="M357" s="663"/>
      <c r="N357" s="663">
        <v>0</v>
      </c>
      <c r="O357" s="663">
        <v>0</v>
      </c>
      <c r="P357" s="676"/>
      <c r="Q357" s="664"/>
    </row>
    <row r="358" spans="1:17" ht="14.4" customHeight="1" x14ac:dyDescent="0.3">
      <c r="A358" s="659" t="s">
        <v>561</v>
      </c>
      <c r="B358" s="660" t="s">
        <v>5082</v>
      </c>
      <c r="C358" s="660" t="s">
        <v>5024</v>
      </c>
      <c r="D358" s="660" t="s">
        <v>5646</v>
      </c>
      <c r="E358" s="660" t="s">
        <v>5647</v>
      </c>
      <c r="F358" s="663">
        <v>1880</v>
      </c>
      <c r="G358" s="663">
        <v>0</v>
      </c>
      <c r="H358" s="663"/>
      <c r="I358" s="663">
        <v>0</v>
      </c>
      <c r="J358" s="663">
        <v>1471</v>
      </c>
      <c r="K358" s="663">
        <v>0</v>
      </c>
      <c r="L358" s="663"/>
      <c r="M358" s="663">
        <v>0</v>
      </c>
      <c r="N358" s="663">
        <v>1494</v>
      </c>
      <c r="O358" s="663">
        <v>0</v>
      </c>
      <c r="P358" s="676"/>
      <c r="Q358" s="664">
        <v>0</v>
      </c>
    </row>
    <row r="359" spans="1:17" ht="14.4" customHeight="1" x14ac:dyDescent="0.3">
      <c r="A359" s="659" t="s">
        <v>561</v>
      </c>
      <c r="B359" s="660" t="s">
        <v>5082</v>
      </c>
      <c r="C359" s="660" t="s">
        <v>5024</v>
      </c>
      <c r="D359" s="660" t="s">
        <v>5049</v>
      </c>
      <c r="E359" s="660" t="s">
        <v>5050</v>
      </c>
      <c r="F359" s="663">
        <v>165</v>
      </c>
      <c r="G359" s="663">
        <v>0</v>
      </c>
      <c r="H359" s="663"/>
      <c r="I359" s="663">
        <v>0</v>
      </c>
      <c r="J359" s="663">
        <v>174</v>
      </c>
      <c r="K359" s="663">
        <v>0</v>
      </c>
      <c r="L359" s="663"/>
      <c r="M359" s="663">
        <v>0</v>
      </c>
      <c r="N359" s="663"/>
      <c r="O359" s="663"/>
      <c r="P359" s="676"/>
      <c r="Q359" s="664"/>
    </row>
    <row r="360" spans="1:17" ht="14.4" customHeight="1" x14ac:dyDescent="0.3">
      <c r="A360" s="659" t="s">
        <v>561</v>
      </c>
      <c r="B360" s="660" t="s">
        <v>5082</v>
      </c>
      <c r="C360" s="660" t="s">
        <v>5024</v>
      </c>
      <c r="D360" s="660" t="s">
        <v>5648</v>
      </c>
      <c r="E360" s="660" t="s">
        <v>5649</v>
      </c>
      <c r="F360" s="663">
        <v>68</v>
      </c>
      <c r="G360" s="663">
        <v>0</v>
      </c>
      <c r="H360" s="663"/>
      <c r="I360" s="663">
        <v>0</v>
      </c>
      <c r="J360" s="663">
        <v>90</v>
      </c>
      <c r="K360" s="663">
        <v>0</v>
      </c>
      <c r="L360" s="663"/>
      <c r="M360" s="663">
        <v>0</v>
      </c>
      <c r="N360" s="663">
        <v>90</v>
      </c>
      <c r="O360" s="663">
        <v>0</v>
      </c>
      <c r="P360" s="676"/>
      <c r="Q360" s="664">
        <v>0</v>
      </c>
    </row>
    <row r="361" spans="1:17" ht="14.4" customHeight="1" x14ac:dyDescent="0.3">
      <c r="A361" s="659" t="s">
        <v>561</v>
      </c>
      <c r="B361" s="660" t="s">
        <v>5082</v>
      </c>
      <c r="C361" s="660" t="s">
        <v>5024</v>
      </c>
      <c r="D361" s="660" t="s">
        <v>5650</v>
      </c>
      <c r="E361" s="660" t="s">
        <v>5651</v>
      </c>
      <c r="F361" s="663">
        <v>1</v>
      </c>
      <c r="G361" s="663">
        <v>8223</v>
      </c>
      <c r="H361" s="663">
        <v>1</v>
      </c>
      <c r="I361" s="663">
        <v>8223</v>
      </c>
      <c r="J361" s="663"/>
      <c r="K361" s="663"/>
      <c r="L361" s="663"/>
      <c r="M361" s="663"/>
      <c r="N361" s="663"/>
      <c r="O361" s="663"/>
      <c r="P361" s="676"/>
      <c r="Q361" s="664"/>
    </row>
    <row r="362" spans="1:17" ht="14.4" customHeight="1" x14ac:dyDescent="0.3">
      <c r="A362" s="659" t="s">
        <v>561</v>
      </c>
      <c r="B362" s="660" t="s">
        <v>5082</v>
      </c>
      <c r="C362" s="660" t="s">
        <v>5024</v>
      </c>
      <c r="D362" s="660" t="s">
        <v>5652</v>
      </c>
      <c r="E362" s="660" t="s">
        <v>5653</v>
      </c>
      <c r="F362" s="663"/>
      <c r="G362" s="663"/>
      <c r="H362" s="663"/>
      <c r="I362" s="663"/>
      <c r="J362" s="663">
        <v>1</v>
      </c>
      <c r="K362" s="663">
        <v>10899</v>
      </c>
      <c r="L362" s="663"/>
      <c r="M362" s="663">
        <v>10899</v>
      </c>
      <c r="N362" s="663">
        <v>1</v>
      </c>
      <c r="O362" s="663">
        <v>10899</v>
      </c>
      <c r="P362" s="676"/>
      <c r="Q362" s="664">
        <v>10899</v>
      </c>
    </row>
    <row r="363" spans="1:17" ht="14.4" customHeight="1" x14ac:dyDescent="0.3">
      <c r="A363" s="659" t="s">
        <v>561</v>
      </c>
      <c r="B363" s="660" t="s">
        <v>5082</v>
      </c>
      <c r="C363" s="660" t="s">
        <v>5024</v>
      </c>
      <c r="D363" s="660" t="s">
        <v>5654</v>
      </c>
      <c r="E363" s="660" t="s">
        <v>5655</v>
      </c>
      <c r="F363" s="663">
        <v>667</v>
      </c>
      <c r="G363" s="663">
        <v>492230</v>
      </c>
      <c r="H363" s="663">
        <v>1</v>
      </c>
      <c r="I363" s="663">
        <v>737.97601199400299</v>
      </c>
      <c r="J363" s="663">
        <v>128</v>
      </c>
      <c r="K363" s="663">
        <v>94972</v>
      </c>
      <c r="L363" s="663">
        <v>0.19294232371046055</v>
      </c>
      <c r="M363" s="663">
        <v>741.96875</v>
      </c>
      <c r="N363" s="663"/>
      <c r="O363" s="663"/>
      <c r="P363" s="676"/>
      <c r="Q363" s="664"/>
    </row>
    <row r="364" spans="1:17" ht="14.4" customHeight="1" x14ac:dyDescent="0.3">
      <c r="A364" s="659" t="s">
        <v>561</v>
      </c>
      <c r="B364" s="660" t="s">
        <v>5082</v>
      </c>
      <c r="C364" s="660" t="s">
        <v>5024</v>
      </c>
      <c r="D364" s="660" t="s">
        <v>5656</v>
      </c>
      <c r="E364" s="660" t="s">
        <v>5010</v>
      </c>
      <c r="F364" s="663">
        <v>2349</v>
      </c>
      <c r="G364" s="663">
        <v>0</v>
      </c>
      <c r="H364" s="663"/>
      <c r="I364" s="663">
        <v>0</v>
      </c>
      <c r="J364" s="663">
        <v>2511</v>
      </c>
      <c r="K364" s="663">
        <v>0</v>
      </c>
      <c r="L364" s="663"/>
      <c r="M364" s="663">
        <v>0</v>
      </c>
      <c r="N364" s="663"/>
      <c r="O364" s="663"/>
      <c r="P364" s="676"/>
      <c r="Q364" s="664"/>
    </row>
    <row r="365" spans="1:17" ht="14.4" customHeight="1" x14ac:dyDescent="0.3">
      <c r="A365" s="659" t="s">
        <v>561</v>
      </c>
      <c r="B365" s="660" t="s">
        <v>5082</v>
      </c>
      <c r="C365" s="660" t="s">
        <v>5024</v>
      </c>
      <c r="D365" s="660" t="s">
        <v>5656</v>
      </c>
      <c r="E365" s="660" t="s">
        <v>5657</v>
      </c>
      <c r="F365" s="663">
        <v>4302</v>
      </c>
      <c r="G365" s="663">
        <v>0</v>
      </c>
      <c r="H365" s="663"/>
      <c r="I365" s="663">
        <v>0</v>
      </c>
      <c r="J365" s="663">
        <v>4040</v>
      </c>
      <c r="K365" s="663">
        <v>0</v>
      </c>
      <c r="L365" s="663"/>
      <c r="M365" s="663">
        <v>0</v>
      </c>
      <c r="N365" s="663"/>
      <c r="O365" s="663"/>
      <c r="P365" s="676"/>
      <c r="Q365" s="664"/>
    </row>
    <row r="366" spans="1:17" ht="14.4" customHeight="1" x14ac:dyDescent="0.3">
      <c r="A366" s="659" t="s">
        <v>561</v>
      </c>
      <c r="B366" s="660" t="s">
        <v>5082</v>
      </c>
      <c r="C366" s="660" t="s">
        <v>5024</v>
      </c>
      <c r="D366" s="660" t="s">
        <v>5055</v>
      </c>
      <c r="E366" s="660" t="s">
        <v>5056</v>
      </c>
      <c r="F366" s="663">
        <v>1282</v>
      </c>
      <c r="G366" s="663">
        <v>438444</v>
      </c>
      <c r="H366" s="663">
        <v>1</v>
      </c>
      <c r="I366" s="663">
        <v>342</v>
      </c>
      <c r="J366" s="663">
        <v>1368</v>
      </c>
      <c r="K366" s="663">
        <v>317376</v>
      </c>
      <c r="L366" s="663">
        <v>0.72386895475819035</v>
      </c>
      <c r="M366" s="663">
        <v>232</v>
      </c>
      <c r="N366" s="663">
        <v>1375</v>
      </c>
      <c r="O366" s="663">
        <v>321128</v>
      </c>
      <c r="P366" s="676">
        <v>0.73242649004205784</v>
      </c>
      <c r="Q366" s="664">
        <v>233.54763636363637</v>
      </c>
    </row>
    <row r="367" spans="1:17" ht="14.4" customHeight="1" x14ac:dyDescent="0.3">
      <c r="A367" s="659" t="s">
        <v>561</v>
      </c>
      <c r="B367" s="660" t="s">
        <v>5082</v>
      </c>
      <c r="C367" s="660" t="s">
        <v>5024</v>
      </c>
      <c r="D367" s="660" t="s">
        <v>5658</v>
      </c>
      <c r="E367" s="660" t="s">
        <v>5659</v>
      </c>
      <c r="F367" s="663">
        <v>156</v>
      </c>
      <c r="G367" s="663">
        <v>822882</v>
      </c>
      <c r="H367" s="663">
        <v>1</v>
      </c>
      <c r="I367" s="663">
        <v>5274.8846153846152</v>
      </c>
      <c r="J367" s="663">
        <v>165</v>
      </c>
      <c r="K367" s="663">
        <v>874170</v>
      </c>
      <c r="L367" s="663">
        <v>1.0623272838633</v>
      </c>
      <c r="M367" s="663">
        <v>5298</v>
      </c>
      <c r="N367" s="663">
        <v>141</v>
      </c>
      <c r="O367" s="663">
        <v>751458</v>
      </c>
      <c r="P367" s="676">
        <v>0.91320262200412694</v>
      </c>
      <c r="Q367" s="664">
        <v>5329.489361702128</v>
      </c>
    </row>
    <row r="368" spans="1:17" ht="14.4" customHeight="1" x14ac:dyDescent="0.3">
      <c r="A368" s="659" t="s">
        <v>561</v>
      </c>
      <c r="B368" s="660" t="s">
        <v>5082</v>
      </c>
      <c r="C368" s="660" t="s">
        <v>5024</v>
      </c>
      <c r="D368" s="660" t="s">
        <v>5660</v>
      </c>
      <c r="E368" s="660" t="s">
        <v>5661</v>
      </c>
      <c r="F368" s="663">
        <v>6798</v>
      </c>
      <c r="G368" s="663">
        <v>7297983</v>
      </c>
      <c r="H368" s="663">
        <v>1</v>
      </c>
      <c r="I368" s="663">
        <v>1073.5485436893205</v>
      </c>
      <c r="J368" s="663">
        <v>6648</v>
      </c>
      <c r="K368" s="663">
        <v>7318933</v>
      </c>
      <c r="L368" s="663">
        <v>1.0028706561799337</v>
      </c>
      <c r="M368" s="663">
        <v>1100.9225330926595</v>
      </c>
      <c r="N368" s="663">
        <v>6600</v>
      </c>
      <c r="O368" s="663">
        <v>7295127</v>
      </c>
      <c r="P368" s="676">
        <v>0.99960865899523199</v>
      </c>
      <c r="Q368" s="664">
        <v>1105.3222727272728</v>
      </c>
    </row>
    <row r="369" spans="1:17" ht="14.4" customHeight="1" x14ac:dyDescent="0.3">
      <c r="A369" s="659" t="s">
        <v>561</v>
      </c>
      <c r="B369" s="660" t="s">
        <v>5082</v>
      </c>
      <c r="C369" s="660" t="s">
        <v>5024</v>
      </c>
      <c r="D369" s="660" t="s">
        <v>5662</v>
      </c>
      <c r="E369" s="660" t="s">
        <v>5663</v>
      </c>
      <c r="F369" s="663">
        <v>997</v>
      </c>
      <c r="G369" s="663">
        <v>1228250</v>
      </c>
      <c r="H369" s="663">
        <v>1</v>
      </c>
      <c r="I369" s="663">
        <v>1231.9458375125375</v>
      </c>
      <c r="J369" s="663">
        <v>1074</v>
      </c>
      <c r="K369" s="663">
        <v>1330686</v>
      </c>
      <c r="L369" s="663">
        <v>1.0833999592916752</v>
      </c>
      <c r="M369" s="663">
        <v>1239</v>
      </c>
      <c r="N369" s="663">
        <v>1071</v>
      </c>
      <c r="O369" s="663">
        <v>1338939</v>
      </c>
      <c r="P369" s="676">
        <v>1.0901192753918176</v>
      </c>
      <c r="Q369" s="664">
        <v>1250.1764705882354</v>
      </c>
    </row>
    <row r="370" spans="1:17" ht="14.4" customHeight="1" x14ac:dyDescent="0.3">
      <c r="A370" s="659" t="s">
        <v>561</v>
      </c>
      <c r="B370" s="660" t="s">
        <v>5082</v>
      </c>
      <c r="C370" s="660" t="s">
        <v>5024</v>
      </c>
      <c r="D370" s="660" t="s">
        <v>5664</v>
      </c>
      <c r="E370" s="660" t="s">
        <v>5665</v>
      </c>
      <c r="F370" s="663">
        <v>0</v>
      </c>
      <c r="G370" s="663">
        <v>0</v>
      </c>
      <c r="H370" s="663"/>
      <c r="I370" s="663"/>
      <c r="J370" s="663">
        <v>1</v>
      </c>
      <c r="K370" s="663">
        <v>0</v>
      </c>
      <c r="L370" s="663"/>
      <c r="M370" s="663">
        <v>0</v>
      </c>
      <c r="N370" s="663"/>
      <c r="O370" s="663"/>
      <c r="P370" s="676"/>
      <c r="Q370" s="664"/>
    </row>
    <row r="371" spans="1:17" ht="14.4" customHeight="1" x14ac:dyDescent="0.3">
      <c r="A371" s="659" t="s">
        <v>561</v>
      </c>
      <c r="B371" s="660" t="s">
        <v>5082</v>
      </c>
      <c r="C371" s="660" t="s">
        <v>5024</v>
      </c>
      <c r="D371" s="660" t="s">
        <v>5666</v>
      </c>
      <c r="E371" s="660" t="s">
        <v>5667</v>
      </c>
      <c r="F371" s="663">
        <v>435</v>
      </c>
      <c r="G371" s="663">
        <v>190524</v>
      </c>
      <c r="H371" s="663">
        <v>1</v>
      </c>
      <c r="I371" s="663">
        <v>437.98620689655172</v>
      </c>
      <c r="J371" s="663">
        <v>487</v>
      </c>
      <c r="K371" s="663">
        <v>215254</v>
      </c>
      <c r="L371" s="663">
        <v>1.1297999202200248</v>
      </c>
      <c r="M371" s="663">
        <v>442</v>
      </c>
      <c r="N371" s="663">
        <v>410</v>
      </c>
      <c r="O371" s="663">
        <v>183188</v>
      </c>
      <c r="P371" s="676">
        <v>0.96149566458818836</v>
      </c>
      <c r="Q371" s="664">
        <v>446.8</v>
      </c>
    </row>
    <row r="372" spans="1:17" ht="14.4" customHeight="1" x14ac:dyDescent="0.3">
      <c r="A372" s="659" t="s">
        <v>561</v>
      </c>
      <c r="B372" s="660" t="s">
        <v>5082</v>
      </c>
      <c r="C372" s="660" t="s">
        <v>5024</v>
      </c>
      <c r="D372" s="660" t="s">
        <v>5668</v>
      </c>
      <c r="E372" s="660" t="s">
        <v>5669</v>
      </c>
      <c r="F372" s="663">
        <v>12</v>
      </c>
      <c r="G372" s="663">
        <v>51036</v>
      </c>
      <c r="H372" s="663">
        <v>1</v>
      </c>
      <c r="I372" s="663">
        <v>4253</v>
      </c>
      <c r="J372" s="663">
        <v>14</v>
      </c>
      <c r="K372" s="663">
        <v>59948</v>
      </c>
      <c r="L372" s="663">
        <v>1.1746218355670508</v>
      </c>
      <c r="M372" s="663">
        <v>4282</v>
      </c>
      <c r="N372" s="663">
        <v>12</v>
      </c>
      <c r="O372" s="663">
        <v>51741</v>
      </c>
      <c r="P372" s="676">
        <v>1.0138137785092876</v>
      </c>
      <c r="Q372" s="664">
        <v>4311.75</v>
      </c>
    </row>
    <row r="373" spans="1:17" ht="14.4" customHeight="1" x14ac:dyDescent="0.3">
      <c r="A373" s="659" t="s">
        <v>561</v>
      </c>
      <c r="B373" s="660" t="s">
        <v>5082</v>
      </c>
      <c r="C373" s="660" t="s">
        <v>5024</v>
      </c>
      <c r="D373" s="660" t="s">
        <v>5064</v>
      </c>
      <c r="E373" s="660" t="s">
        <v>5065</v>
      </c>
      <c r="F373" s="663">
        <v>1</v>
      </c>
      <c r="G373" s="663">
        <v>429</v>
      </c>
      <c r="H373" s="663">
        <v>1</v>
      </c>
      <c r="I373" s="663">
        <v>429</v>
      </c>
      <c r="J373" s="663"/>
      <c r="K373" s="663"/>
      <c r="L373" s="663"/>
      <c r="M373" s="663"/>
      <c r="N373" s="663"/>
      <c r="O373" s="663"/>
      <c r="P373" s="676"/>
      <c r="Q373" s="664"/>
    </row>
    <row r="374" spans="1:17" ht="14.4" customHeight="1" x14ac:dyDescent="0.3">
      <c r="A374" s="659" t="s">
        <v>561</v>
      </c>
      <c r="B374" s="660" t="s">
        <v>5082</v>
      </c>
      <c r="C374" s="660" t="s">
        <v>5024</v>
      </c>
      <c r="D374" s="660" t="s">
        <v>5670</v>
      </c>
      <c r="E374" s="660" t="s">
        <v>5671</v>
      </c>
      <c r="F374" s="663">
        <v>127</v>
      </c>
      <c r="G374" s="663">
        <v>496800</v>
      </c>
      <c r="H374" s="663">
        <v>1</v>
      </c>
      <c r="I374" s="663">
        <v>3911.8110236220473</v>
      </c>
      <c r="J374" s="663">
        <v>127</v>
      </c>
      <c r="K374" s="663">
        <v>498824</v>
      </c>
      <c r="L374" s="663">
        <v>1.0040740740740741</v>
      </c>
      <c r="M374" s="663">
        <v>3927.748031496063</v>
      </c>
      <c r="N374" s="663">
        <v>148</v>
      </c>
      <c r="O374" s="663">
        <v>584449</v>
      </c>
      <c r="P374" s="676">
        <v>1.1764271336553944</v>
      </c>
      <c r="Q374" s="664">
        <v>3948.9797297297296</v>
      </c>
    </row>
    <row r="375" spans="1:17" ht="14.4" customHeight="1" x14ac:dyDescent="0.3">
      <c r="A375" s="659" t="s">
        <v>561</v>
      </c>
      <c r="B375" s="660" t="s">
        <v>5082</v>
      </c>
      <c r="C375" s="660" t="s">
        <v>5024</v>
      </c>
      <c r="D375" s="660" t="s">
        <v>5066</v>
      </c>
      <c r="E375" s="660" t="s">
        <v>5067</v>
      </c>
      <c r="F375" s="663">
        <v>21</v>
      </c>
      <c r="G375" s="663">
        <v>207921</v>
      </c>
      <c r="H375" s="663">
        <v>1</v>
      </c>
      <c r="I375" s="663">
        <v>9901</v>
      </c>
      <c r="J375" s="663">
        <v>12</v>
      </c>
      <c r="K375" s="663">
        <v>119352</v>
      </c>
      <c r="L375" s="663">
        <v>0.57402571168857408</v>
      </c>
      <c r="M375" s="663">
        <v>9946</v>
      </c>
      <c r="N375" s="663">
        <v>19</v>
      </c>
      <c r="O375" s="663">
        <v>190040</v>
      </c>
      <c r="P375" s="676">
        <v>0.91400099076091401</v>
      </c>
      <c r="Q375" s="664">
        <v>10002.105263157895</v>
      </c>
    </row>
    <row r="376" spans="1:17" ht="14.4" customHeight="1" x14ac:dyDescent="0.3">
      <c r="A376" s="659" t="s">
        <v>561</v>
      </c>
      <c r="B376" s="660" t="s">
        <v>5082</v>
      </c>
      <c r="C376" s="660" t="s">
        <v>5024</v>
      </c>
      <c r="D376" s="660" t="s">
        <v>5672</v>
      </c>
      <c r="E376" s="660" t="s">
        <v>5673</v>
      </c>
      <c r="F376" s="663">
        <v>888</v>
      </c>
      <c r="G376" s="663">
        <v>291244</v>
      </c>
      <c r="H376" s="663">
        <v>1</v>
      </c>
      <c r="I376" s="663">
        <v>327.97747747747746</v>
      </c>
      <c r="J376" s="663">
        <v>970</v>
      </c>
      <c r="K376" s="663">
        <v>321061</v>
      </c>
      <c r="L376" s="663">
        <v>1.102378074741454</v>
      </c>
      <c r="M376" s="663">
        <v>330.99072164948456</v>
      </c>
      <c r="N376" s="663">
        <v>947</v>
      </c>
      <c r="O376" s="663">
        <v>317197</v>
      </c>
      <c r="P376" s="676">
        <v>1.0891108486355083</v>
      </c>
      <c r="Q376" s="664">
        <v>334.94931362196411</v>
      </c>
    </row>
    <row r="377" spans="1:17" ht="14.4" customHeight="1" x14ac:dyDescent="0.3">
      <c r="A377" s="659" t="s">
        <v>561</v>
      </c>
      <c r="B377" s="660" t="s">
        <v>5082</v>
      </c>
      <c r="C377" s="660" t="s">
        <v>5024</v>
      </c>
      <c r="D377" s="660" t="s">
        <v>5070</v>
      </c>
      <c r="E377" s="660" t="s">
        <v>5071</v>
      </c>
      <c r="F377" s="663"/>
      <c r="G377" s="663"/>
      <c r="H377" s="663"/>
      <c r="I377" s="663"/>
      <c r="J377" s="663">
        <v>3</v>
      </c>
      <c r="K377" s="663">
        <v>531</v>
      </c>
      <c r="L377" s="663"/>
      <c r="M377" s="663">
        <v>177</v>
      </c>
      <c r="N377" s="663">
        <v>1</v>
      </c>
      <c r="O377" s="663">
        <v>178</v>
      </c>
      <c r="P377" s="676"/>
      <c r="Q377" s="664">
        <v>178</v>
      </c>
    </row>
    <row r="378" spans="1:17" ht="14.4" customHeight="1" x14ac:dyDescent="0.3">
      <c r="A378" s="659" t="s">
        <v>561</v>
      </c>
      <c r="B378" s="660" t="s">
        <v>5082</v>
      </c>
      <c r="C378" s="660" t="s">
        <v>5024</v>
      </c>
      <c r="D378" s="660" t="s">
        <v>5674</v>
      </c>
      <c r="E378" s="660" t="s">
        <v>5675</v>
      </c>
      <c r="F378" s="663">
        <v>15</v>
      </c>
      <c r="G378" s="663">
        <v>71265</v>
      </c>
      <c r="H378" s="663">
        <v>1</v>
      </c>
      <c r="I378" s="663">
        <v>4751</v>
      </c>
      <c r="J378" s="663">
        <v>13</v>
      </c>
      <c r="K378" s="663">
        <v>62062</v>
      </c>
      <c r="L378" s="663">
        <v>0.87086227460885424</v>
      </c>
      <c r="M378" s="663">
        <v>4774</v>
      </c>
      <c r="N378" s="663">
        <v>18</v>
      </c>
      <c r="O378" s="663">
        <v>86520</v>
      </c>
      <c r="P378" s="676">
        <v>1.2140601978530836</v>
      </c>
      <c r="Q378" s="664">
        <v>4806.666666666667</v>
      </c>
    </row>
    <row r="379" spans="1:17" ht="14.4" customHeight="1" x14ac:dyDescent="0.3">
      <c r="A379" s="659" t="s">
        <v>561</v>
      </c>
      <c r="B379" s="660" t="s">
        <v>5082</v>
      </c>
      <c r="C379" s="660" t="s">
        <v>5024</v>
      </c>
      <c r="D379" s="660" t="s">
        <v>5074</v>
      </c>
      <c r="E379" s="660" t="s">
        <v>5075</v>
      </c>
      <c r="F379" s="663">
        <v>1156</v>
      </c>
      <c r="G379" s="663">
        <v>781441</v>
      </c>
      <c r="H379" s="663">
        <v>1</v>
      </c>
      <c r="I379" s="663">
        <v>675.98702422145334</v>
      </c>
      <c r="J379" s="663">
        <v>1263</v>
      </c>
      <c r="K379" s="663">
        <v>434804</v>
      </c>
      <c r="L379" s="663">
        <v>0.55641308812821444</v>
      </c>
      <c r="M379" s="663">
        <v>344.26286619160726</v>
      </c>
      <c r="N379" s="663">
        <v>1290</v>
      </c>
      <c r="O379" s="663">
        <v>447768</v>
      </c>
      <c r="P379" s="676">
        <v>0.57300295223823683</v>
      </c>
      <c r="Q379" s="664">
        <v>347.10697674418606</v>
      </c>
    </row>
    <row r="380" spans="1:17" ht="14.4" customHeight="1" x14ac:dyDescent="0.3">
      <c r="A380" s="659" t="s">
        <v>561</v>
      </c>
      <c r="B380" s="660" t="s">
        <v>5082</v>
      </c>
      <c r="C380" s="660" t="s">
        <v>5024</v>
      </c>
      <c r="D380" s="660" t="s">
        <v>5676</v>
      </c>
      <c r="E380" s="660" t="s">
        <v>5677</v>
      </c>
      <c r="F380" s="663">
        <v>49</v>
      </c>
      <c r="G380" s="663">
        <v>86332</v>
      </c>
      <c r="H380" s="663">
        <v>1</v>
      </c>
      <c r="I380" s="663">
        <v>1761.8775510204082</v>
      </c>
      <c r="J380" s="663">
        <v>7</v>
      </c>
      <c r="K380" s="663">
        <v>12383</v>
      </c>
      <c r="L380" s="663">
        <v>0.14343464763934577</v>
      </c>
      <c r="M380" s="663">
        <v>1769</v>
      </c>
      <c r="N380" s="663"/>
      <c r="O380" s="663"/>
      <c r="P380" s="676"/>
      <c r="Q380" s="664"/>
    </row>
    <row r="381" spans="1:17" ht="14.4" customHeight="1" x14ac:dyDescent="0.3">
      <c r="A381" s="659" t="s">
        <v>561</v>
      </c>
      <c r="B381" s="660" t="s">
        <v>5082</v>
      </c>
      <c r="C381" s="660" t="s">
        <v>5024</v>
      </c>
      <c r="D381" s="660" t="s">
        <v>5133</v>
      </c>
      <c r="E381" s="660" t="s">
        <v>5134</v>
      </c>
      <c r="F381" s="663">
        <v>356</v>
      </c>
      <c r="G381" s="663">
        <v>106800</v>
      </c>
      <c r="H381" s="663">
        <v>1</v>
      </c>
      <c r="I381" s="663">
        <v>300</v>
      </c>
      <c r="J381" s="663">
        <v>328</v>
      </c>
      <c r="K381" s="663">
        <v>98728</v>
      </c>
      <c r="L381" s="663">
        <v>0.9244194756554307</v>
      </c>
      <c r="M381" s="663">
        <v>301</v>
      </c>
      <c r="N381" s="663">
        <v>421</v>
      </c>
      <c r="O381" s="663">
        <v>127078</v>
      </c>
      <c r="P381" s="676">
        <v>1.1898689138576779</v>
      </c>
      <c r="Q381" s="664">
        <v>301.84798099762469</v>
      </c>
    </row>
    <row r="382" spans="1:17" ht="14.4" customHeight="1" x14ac:dyDescent="0.3">
      <c r="A382" s="659" t="s">
        <v>561</v>
      </c>
      <c r="B382" s="660" t="s">
        <v>5082</v>
      </c>
      <c r="C382" s="660" t="s">
        <v>5024</v>
      </c>
      <c r="D382" s="660" t="s">
        <v>5678</v>
      </c>
      <c r="E382" s="660" t="s">
        <v>5679</v>
      </c>
      <c r="F382" s="663">
        <v>10</v>
      </c>
      <c r="G382" s="663">
        <v>112420</v>
      </c>
      <c r="H382" s="663">
        <v>1</v>
      </c>
      <c r="I382" s="663">
        <v>11242</v>
      </c>
      <c r="J382" s="663">
        <v>10</v>
      </c>
      <c r="K382" s="663">
        <v>112930</v>
      </c>
      <c r="L382" s="663">
        <v>1.0045365593310798</v>
      </c>
      <c r="M382" s="663">
        <v>11293</v>
      </c>
      <c r="N382" s="663">
        <v>14</v>
      </c>
      <c r="O382" s="663">
        <v>159022</v>
      </c>
      <c r="P382" s="676">
        <v>1.4145347802882049</v>
      </c>
      <c r="Q382" s="664">
        <v>11358.714285714286</v>
      </c>
    </row>
    <row r="383" spans="1:17" ht="14.4" customHeight="1" x14ac:dyDescent="0.3">
      <c r="A383" s="659" t="s">
        <v>561</v>
      </c>
      <c r="B383" s="660" t="s">
        <v>5082</v>
      </c>
      <c r="C383" s="660" t="s">
        <v>5024</v>
      </c>
      <c r="D383" s="660" t="s">
        <v>5150</v>
      </c>
      <c r="E383" s="660" t="s">
        <v>5151</v>
      </c>
      <c r="F383" s="663">
        <v>11</v>
      </c>
      <c r="G383" s="663">
        <v>74481</v>
      </c>
      <c r="H383" s="663">
        <v>1</v>
      </c>
      <c r="I383" s="663">
        <v>6771</v>
      </c>
      <c r="J383" s="663">
        <v>4</v>
      </c>
      <c r="K383" s="663">
        <v>27176</v>
      </c>
      <c r="L383" s="663">
        <v>0.36487157798633207</v>
      </c>
      <c r="M383" s="663">
        <v>6794</v>
      </c>
      <c r="N383" s="663"/>
      <c r="O383" s="663"/>
      <c r="P383" s="676"/>
      <c r="Q383" s="664"/>
    </row>
    <row r="384" spans="1:17" ht="14.4" customHeight="1" x14ac:dyDescent="0.3">
      <c r="A384" s="659" t="s">
        <v>561</v>
      </c>
      <c r="B384" s="660" t="s">
        <v>5082</v>
      </c>
      <c r="C384" s="660" t="s">
        <v>5024</v>
      </c>
      <c r="D384" s="660" t="s">
        <v>5135</v>
      </c>
      <c r="E384" s="660" t="s">
        <v>5136</v>
      </c>
      <c r="F384" s="663">
        <v>183</v>
      </c>
      <c r="G384" s="663">
        <v>765489</v>
      </c>
      <c r="H384" s="663">
        <v>1</v>
      </c>
      <c r="I384" s="663">
        <v>4183</v>
      </c>
      <c r="J384" s="663">
        <v>148</v>
      </c>
      <c r="K384" s="663">
        <v>622465</v>
      </c>
      <c r="L384" s="663">
        <v>0.81315995396406737</v>
      </c>
      <c r="M384" s="663">
        <v>4205.844594594595</v>
      </c>
      <c r="N384" s="663">
        <v>187</v>
      </c>
      <c r="O384" s="663">
        <v>792570</v>
      </c>
      <c r="P384" s="676">
        <v>1.0353773862197888</v>
      </c>
      <c r="Q384" s="664">
        <v>4238.3422459893045</v>
      </c>
    </row>
    <row r="385" spans="1:17" ht="14.4" customHeight="1" x14ac:dyDescent="0.3">
      <c r="A385" s="659" t="s">
        <v>561</v>
      </c>
      <c r="B385" s="660" t="s">
        <v>5082</v>
      </c>
      <c r="C385" s="660" t="s">
        <v>5024</v>
      </c>
      <c r="D385" s="660" t="s">
        <v>5137</v>
      </c>
      <c r="E385" s="660" t="s">
        <v>5138</v>
      </c>
      <c r="F385" s="663">
        <v>117</v>
      </c>
      <c r="G385" s="663">
        <v>1443312</v>
      </c>
      <c r="H385" s="663">
        <v>1</v>
      </c>
      <c r="I385" s="663">
        <v>12336</v>
      </c>
      <c r="J385" s="663">
        <v>100</v>
      </c>
      <c r="K385" s="663">
        <v>1239300</v>
      </c>
      <c r="L385" s="663">
        <v>0.85865010475905412</v>
      </c>
      <c r="M385" s="663">
        <v>12393</v>
      </c>
      <c r="N385" s="663">
        <v>150</v>
      </c>
      <c r="O385" s="663">
        <v>1870884</v>
      </c>
      <c r="P385" s="676">
        <v>1.2962436396288537</v>
      </c>
      <c r="Q385" s="664">
        <v>12472.56</v>
      </c>
    </row>
    <row r="386" spans="1:17" ht="14.4" customHeight="1" x14ac:dyDescent="0.3">
      <c r="A386" s="659" t="s">
        <v>561</v>
      </c>
      <c r="B386" s="660" t="s">
        <v>5082</v>
      </c>
      <c r="C386" s="660" t="s">
        <v>5024</v>
      </c>
      <c r="D386" s="660" t="s">
        <v>5680</v>
      </c>
      <c r="E386" s="660" t="s">
        <v>5681</v>
      </c>
      <c r="F386" s="663">
        <v>177</v>
      </c>
      <c r="G386" s="663">
        <v>410980</v>
      </c>
      <c r="H386" s="663">
        <v>1</v>
      </c>
      <c r="I386" s="663">
        <v>2321.9209039548023</v>
      </c>
      <c r="J386" s="663">
        <v>237</v>
      </c>
      <c r="K386" s="663">
        <v>554343</v>
      </c>
      <c r="L386" s="663">
        <v>1.3488320599542556</v>
      </c>
      <c r="M386" s="663">
        <v>2339</v>
      </c>
      <c r="N386" s="663">
        <v>220</v>
      </c>
      <c r="O386" s="663">
        <v>519380</v>
      </c>
      <c r="P386" s="676">
        <v>1.2637597936639253</v>
      </c>
      <c r="Q386" s="664">
        <v>2360.818181818182</v>
      </c>
    </row>
    <row r="387" spans="1:17" ht="14.4" customHeight="1" x14ac:dyDescent="0.3">
      <c r="A387" s="659" t="s">
        <v>561</v>
      </c>
      <c r="B387" s="660" t="s">
        <v>5082</v>
      </c>
      <c r="C387" s="660" t="s">
        <v>5024</v>
      </c>
      <c r="D387" s="660" t="s">
        <v>5682</v>
      </c>
      <c r="E387" s="660" t="s">
        <v>5683</v>
      </c>
      <c r="F387" s="663">
        <v>11</v>
      </c>
      <c r="G387" s="663">
        <v>59488</v>
      </c>
      <c r="H387" s="663">
        <v>1</v>
      </c>
      <c r="I387" s="663">
        <v>5408</v>
      </c>
      <c r="J387" s="663">
        <v>4</v>
      </c>
      <c r="K387" s="663">
        <v>21788</v>
      </c>
      <c r="L387" s="663">
        <v>0.36625874125874125</v>
      </c>
      <c r="M387" s="663">
        <v>5447</v>
      </c>
      <c r="N387" s="663">
        <v>1</v>
      </c>
      <c r="O387" s="663">
        <v>5516</v>
      </c>
      <c r="P387" s="676">
        <v>9.2724583109198497E-2</v>
      </c>
      <c r="Q387" s="664">
        <v>5516</v>
      </c>
    </row>
    <row r="388" spans="1:17" ht="14.4" customHeight="1" x14ac:dyDescent="0.3">
      <c r="A388" s="659" t="s">
        <v>561</v>
      </c>
      <c r="B388" s="660" t="s">
        <v>5082</v>
      </c>
      <c r="C388" s="660" t="s">
        <v>5024</v>
      </c>
      <c r="D388" s="660" t="s">
        <v>5684</v>
      </c>
      <c r="E388" s="660" t="s">
        <v>5685</v>
      </c>
      <c r="F388" s="663">
        <v>163</v>
      </c>
      <c r="G388" s="663">
        <v>106924</v>
      </c>
      <c r="H388" s="663">
        <v>1</v>
      </c>
      <c r="I388" s="663">
        <v>655.97546012269936</v>
      </c>
      <c r="J388" s="663">
        <v>181</v>
      </c>
      <c r="K388" s="663">
        <v>119822</v>
      </c>
      <c r="L388" s="663">
        <v>1.1206277355878942</v>
      </c>
      <c r="M388" s="663">
        <v>662</v>
      </c>
      <c r="N388" s="663">
        <v>163</v>
      </c>
      <c r="O388" s="663">
        <v>109136</v>
      </c>
      <c r="P388" s="676">
        <v>1.0206875911862632</v>
      </c>
      <c r="Q388" s="664">
        <v>669.54601226993861</v>
      </c>
    </row>
    <row r="389" spans="1:17" ht="14.4" customHeight="1" x14ac:dyDescent="0.3">
      <c r="A389" s="659" t="s">
        <v>561</v>
      </c>
      <c r="B389" s="660" t="s">
        <v>5082</v>
      </c>
      <c r="C389" s="660" t="s">
        <v>5024</v>
      </c>
      <c r="D389" s="660" t="s">
        <v>5686</v>
      </c>
      <c r="E389" s="660" t="s">
        <v>5687</v>
      </c>
      <c r="F389" s="663">
        <v>11</v>
      </c>
      <c r="G389" s="663">
        <v>0</v>
      </c>
      <c r="H389" s="663"/>
      <c r="I389" s="663">
        <v>0</v>
      </c>
      <c r="J389" s="663">
        <v>18</v>
      </c>
      <c r="K389" s="663">
        <v>0</v>
      </c>
      <c r="L389" s="663"/>
      <c r="M389" s="663">
        <v>0</v>
      </c>
      <c r="N389" s="663">
        <v>3</v>
      </c>
      <c r="O389" s="663">
        <v>0</v>
      </c>
      <c r="P389" s="676"/>
      <c r="Q389" s="664">
        <v>0</v>
      </c>
    </row>
    <row r="390" spans="1:17" ht="14.4" customHeight="1" x14ac:dyDescent="0.3">
      <c r="A390" s="659" t="s">
        <v>561</v>
      </c>
      <c r="B390" s="660" t="s">
        <v>5082</v>
      </c>
      <c r="C390" s="660" t="s">
        <v>5024</v>
      </c>
      <c r="D390" s="660" t="s">
        <v>5688</v>
      </c>
      <c r="E390" s="660" t="s">
        <v>5689</v>
      </c>
      <c r="F390" s="663">
        <v>16</v>
      </c>
      <c r="G390" s="663">
        <v>0</v>
      </c>
      <c r="H390" s="663"/>
      <c r="I390" s="663">
        <v>0</v>
      </c>
      <c r="J390" s="663">
        <v>13</v>
      </c>
      <c r="K390" s="663">
        <v>0</v>
      </c>
      <c r="L390" s="663"/>
      <c r="M390" s="663">
        <v>0</v>
      </c>
      <c r="N390" s="663">
        <v>17</v>
      </c>
      <c r="O390" s="663">
        <v>0</v>
      </c>
      <c r="P390" s="676"/>
      <c r="Q390" s="664">
        <v>0</v>
      </c>
    </row>
    <row r="391" spans="1:17" ht="14.4" customHeight="1" x14ac:dyDescent="0.3">
      <c r="A391" s="659" t="s">
        <v>561</v>
      </c>
      <c r="B391" s="660" t="s">
        <v>5082</v>
      </c>
      <c r="C391" s="660" t="s">
        <v>5024</v>
      </c>
      <c r="D391" s="660" t="s">
        <v>5690</v>
      </c>
      <c r="E391" s="660" t="s">
        <v>5691</v>
      </c>
      <c r="F391" s="663">
        <v>551</v>
      </c>
      <c r="G391" s="663">
        <v>741622</v>
      </c>
      <c r="H391" s="663">
        <v>1</v>
      </c>
      <c r="I391" s="663">
        <v>1345.956442831216</v>
      </c>
      <c r="J391" s="663">
        <v>581</v>
      </c>
      <c r="K391" s="663">
        <v>786079</v>
      </c>
      <c r="L391" s="663">
        <v>1.0599456326807997</v>
      </c>
      <c r="M391" s="663">
        <v>1352.9759036144578</v>
      </c>
      <c r="N391" s="663">
        <v>564</v>
      </c>
      <c r="O391" s="663">
        <v>769350</v>
      </c>
      <c r="P391" s="676">
        <v>1.0373883191167468</v>
      </c>
      <c r="Q391" s="664">
        <v>1364.0957446808511</v>
      </c>
    </row>
    <row r="392" spans="1:17" ht="14.4" customHeight="1" x14ac:dyDescent="0.3">
      <c r="A392" s="659" t="s">
        <v>561</v>
      </c>
      <c r="B392" s="660" t="s">
        <v>5082</v>
      </c>
      <c r="C392" s="660" t="s">
        <v>5024</v>
      </c>
      <c r="D392" s="660" t="s">
        <v>5692</v>
      </c>
      <c r="E392" s="660" t="s">
        <v>5693</v>
      </c>
      <c r="F392" s="663">
        <v>18</v>
      </c>
      <c r="G392" s="663">
        <v>94104</v>
      </c>
      <c r="H392" s="663">
        <v>1</v>
      </c>
      <c r="I392" s="663">
        <v>5228</v>
      </c>
      <c r="J392" s="663">
        <v>30</v>
      </c>
      <c r="K392" s="663">
        <v>157650</v>
      </c>
      <c r="L392" s="663">
        <v>1.6752741647538893</v>
      </c>
      <c r="M392" s="663">
        <v>5255</v>
      </c>
      <c r="N392" s="663">
        <v>32</v>
      </c>
      <c r="O392" s="663">
        <v>169504</v>
      </c>
      <c r="P392" s="676">
        <v>1.8012411799710959</v>
      </c>
      <c r="Q392" s="664">
        <v>5297</v>
      </c>
    </row>
    <row r="393" spans="1:17" ht="14.4" customHeight="1" x14ac:dyDescent="0.3">
      <c r="A393" s="659" t="s">
        <v>561</v>
      </c>
      <c r="B393" s="660" t="s">
        <v>5082</v>
      </c>
      <c r="C393" s="660" t="s">
        <v>5024</v>
      </c>
      <c r="D393" s="660" t="s">
        <v>5694</v>
      </c>
      <c r="E393" s="660" t="s">
        <v>5695</v>
      </c>
      <c r="F393" s="663">
        <v>21</v>
      </c>
      <c r="G393" s="663">
        <v>215880</v>
      </c>
      <c r="H393" s="663">
        <v>1</v>
      </c>
      <c r="I393" s="663">
        <v>10280</v>
      </c>
      <c r="J393" s="663">
        <v>14</v>
      </c>
      <c r="K393" s="663">
        <v>144550</v>
      </c>
      <c r="L393" s="663">
        <v>0.66958495460440981</v>
      </c>
      <c r="M393" s="663">
        <v>10325</v>
      </c>
      <c r="N393" s="663">
        <v>23</v>
      </c>
      <c r="O393" s="663">
        <v>238787</v>
      </c>
      <c r="P393" s="676">
        <v>1.1061098758569576</v>
      </c>
      <c r="Q393" s="664">
        <v>10382.04347826087</v>
      </c>
    </row>
    <row r="394" spans="1:17" ht="14.4" customHeight="1" x14ac:dyDescent="0.3">
      <c r="A394" s="659" t="s">
        <v>561</v>
      </c>
      <c r="B394" s="660" t="s">
        <v>5082</v>
      </c>
      <c r="C394" s="660" t="s">
        <v>5024</v>
      </c>
      <c r="D394" s="660" t="s">
        <v>5078</v>
      </c>
      <c r="E394" s="660" t="s">
        <v>5079</v>
      </c>
      <c r="F394" s="663">
        <v>4</v>
      </c>
      <c r="G394" s="663">
        <v>14796</v>
      </c>
      <c r="H394" s="663">
        <v>1</v>
      </c>
      <c r="I394" s="663">
        <v>3699</v>
      </c>
      <c r="J394" s="663">
        <v>2</v>
      </c>
      <c r="K394" s="663">
        <v>7444</v>
      </c>
      <c r="L394" s="663">
        <v>0.50310894836442277</v>
      </c>
      <c r="M394" s="663">
        <v>3722</v>
      </c>
      <c r="N394" s="663"/>
      <c r="O394" s="663"/>
      <c r="P394" s="676"/>
      <c r="Q394" s="664"/>
    </row>
    <row r="395" spans="1:17" ht="14.4" customHeight="1" x14ac:dyDescent="0.3">
      <c r="A395" s="659" t="s">
        <v>561</v>
      </c>
      <c r="B395" s="660" t="s">
        <v>5082</v>
      </c>
      <c r="C395" s="660" t="s">
        <v>5024</v>
      </c>
      <c r="D395" s="660" t="s">
        <v>5696</v>
      </c>
      <c r="E395" s="660" t="s">
        <v>5697</v>
      </c>
      <c r="F395" s="663">
        <v>1</v>
      </c>
      <c r="G395" s="663">
        <v>604</v>
      </c>
      <c r="H395" s="663">
        <v>1</v>
      </c>
      <c r="I395" s="663">
        <v>604</v>
      </c>
      <c r="J395" s="663"/>
      <c r="K395" s="663"/>
      <c r="L395" s="663"/>
      <c r="M395" s="663"/>
      <c r="N395" s="663"/>
      <c r="O395" s="663"/>
      <c r="P395" s="676"/>
      <c r="Q395" s="664"/>
    </row>
    <row r="396" spans="1:17" ht="14.4" customHeight="1" x14ac:dyDescent="0.3">
      <c r="A396" s="659" t="s">
        <v>561</v>
      </c>
      <c r="B396" s="660" t="s">
        <v>5082</v>
      </c>
      <c r="C396" s="660" t="s">
        <v>5024</v>
      </c>
      <c r="D396" s="660" t="s">
        <v>5698</v>
      </c>
      <c r="E396" s="660" t="s">
        <v>5699</v>
      </c>
      <c r="F396" s="663">
        <v>20</v>
      </c>
      <c r="G396" s="663">
        <v>61560</v>
      </c>
      <c r="H396" s="663">
        <v>1</v>
      </c>
      <c r="I396" s="663">
        <v>3078</v>
      </c>
      <c r="J396" s="663">
        <v>27</v>
      </c>
      <c r="K396" s="663">
        <v>83727</v>
      </c>
      <c r="L396" s="663">
        <v>1.3600877192982457</v>
      </c>
      <c r="M396" s="663">
        <v>3101</v>
      </c>
      <c r="N396" s="663">
        <v>25</v>
      </c>
      <c r="O396" s="663">
        <v>78285</v>
      </c>
      <c r="P396" s="676">
        <v>1.2716861598440545</v>
      </c>
      <c r="Q396" s="664">
        <v>3131.4</v>
      </c>
    </row>
    <row r="397" spans="1:17" ht="14.4" customHeight="1" x14ac:dyDescent="0.3">
      <c r="A397" s="659" t="s">
        <v>561</v>
      </c>
      <c r="B397" s="660" t="s">
        <v>5082</v>
      </c>
      <c r="C397" s="660" t="s">
        <v>5024</v>
      </c>
      <c r="D397" s="660" t="s">
        <v>5700</v>
      </c>
      <c r="E397" s="660" t="s">
        <v>5701</v>
      </c>
      <c r="F397" s="663"/>
      <c r="G397" s="663"/>
      <c r="H397" s="663"/>
      <c r="I397" s="663"/>
      <c r="J397" s="663"/>
      <c r="K397" s="663"/>
      <c r="L397" s="663"/>
      <c r="M397" s="663"/>
      <c r="N397" s="663">
        <v>1</v>
      </c>
      <c r="O397" s="663">
        <v>1779</v>
      </c>
      <c r="P397" s="676"/>
      <c r="Q397" s="664">
        <v>1779</v>
      </c>
    </row>
    <row r="398" spans="1:17" ht="14.4" customHeight="1" x14ac:dyDescent="0.3">
      <c r="A398" s="659" t="s">
        <v>561</v>
      </c>
      <c r="B398" s="660" t="s">
        <v>5082</v>
      </c>
      <c r="C398" s="660" t="s">
        <v>5024</v>
      </c>
      <c r="D398" s="660" t="s">
        <v>5154</v>
      </c>
      <c r="E398" s="660" t="s">
        <v>5155</v>
      </c>
      <c r="F398" s="663">
        <v>4</v>
      </c>
      <c r="G398" s="663">
        <v>18060</v>
      </c>
      <c r="H398" s="663">
        <v>1</v>
      </c>
      <c r="I398" s="663">
        <v>4515</v>
      </c>
      <c r="J398" s="663"/>
      <c r="K398" s="663"/>
      <c r="L398" s="663"/>
      <c r="M398" s="663"/>
      <c r="N398" s="663"/>
      <c r="O398" s="663"/>
      <c r="P398" s="676"/>
      <c r="Q398" s="664"/>
    </row>
    <row r="399" spans="1:17" ht="14.4" customHeight="1" x14ac:dyDescent="0.3">
      <c r="A399" s="659" t="s">
        <v>561</v>
      </c>
      <c r="B399" s="660" t="s">
        <v>5082</v>
      </c>
      <c r="C399" s="660" t="s">
        <v>5024</v>
      </c>
      <c r="D399" s="660" t="s">
        <v>5702</v>
      </c>
      <c r="E399" s="660" t="s">
        <v>5703</v>
      </c>
      <c r="F399" s="663">
        <v>22</v>
      </c>
      <c r="G399" s="663">
        <v>171688</v>
      </c>
      <c r="H399" s="663">
        <v>1</v>
      </c>
      <c r="I399" s="663">
        <v>7804</v>
      </c>
      <c r="J399" s="663">
        <v>21</v>
      </c>
      <c r="K399" s="663">
        <v>164724</v>
      </c>
      <c r="L399" s="663">
        <v>0.95943805041703556</v>
      </c>
      <c r="M399" s="663">
        <v>7844</v>
      </c>
      <c r="N399" s="663">
        <v>10</v>
      </c>
      <c r="O399" s="663">
        <v>78944</v>
      </c>
      <c r="P399" s="676">
        <v>0.45981081962629888</v>
      </c>
      <c r="Q399" s="664">
        <v>7894.4</v>
      </c>
    </row>
    <row r="400" spans="1:17" ht="14.4" customHeight="1" x14ac:dyDescent="0.3">
      <c r="A400" s="659" t="s">
        <v>561</v>
      </c>
      <c r="B400" s="660" t="s">
        <v>5082</v>
      </c>
      <c r="C400" s="660" t="s">
        <v>5024</v>
      </c>
      <c r="D400" s="660" t="s">
        <v>5704</v>
      </c>
      <c r="E400" s="660" t="s">
        <v>5653</v>
      </c>
      <c r="F400" s="663">
        <v>8</v>
      </c>
      <c r="G400" s="663">
        <v>75616</v>
      </c>
      <c r="H400" s="663">
        <v>1</v>
      </c>
      <c r="I400" s="663">
        <v>9452</v>
      </c>
      <c r="J400" s="663">
        <v>9</v>
      </c>
      <c r="K400" s="663">
        <v>85527</v>
      </c>
      <c r="L400" s="663">
        <v>1.131070143884892</v>
      </c>
      <c r="M400" s="663">
        <v>9503</v>
      </c>
      <c r="N400" s="663">
        <v>5</v>
      </c>
      <c r="O400" s="663">
        <v>47791</v>
      </c>
      <c r="P400" s="676">
        <v>0.63202232331781638</v>
      </c>
      <c r="Q400" s="664">
        <v>9558.2000000000007</v>
      </c>
    </row>
    <row r="401" spans="1:17" ht="14.4" customHeight="1" x14ac:dyDescent="0.3">
      <c r="A401" s="659" t="s">
        <v>561</v>
      </c>
      <c r="B401" s="660" t="s">
        <v>5082</v>
      </c>
      <c r="C401" s="660" t="s">
        <v>5024</v>
      </c>
      <c r="D401" s="660" t="s">
        <v>5705</v>
      </c>
      <c r="E401" s="660" t="s">
        <v>5706</v>
      </c>
      <c r="F401" s="663">
        <v>82</v>
      </c>
      <c r="G401" s="663">
        <v>355880</v>
      </c>
      <c r="H401" s="663">
        <v>1</v>
      </c>
      <c r="I401" s="663">
        <v>4340</v>
      </c>
      <c r="J401" s="663">
        <v>75</v>
      </c>
      <c r="K401" s="663">
        <v>327424</v>
      </c>
      <c r="L401" s="663">
        <v>0.92004046307744181</v>
      </c>
      <c r="M401" s="663">
        <v>4365.6533333333336</v>
      </c>
      <c r="N401" s="663">
        <v>42</v>
      </c>
      <c r="O401" s="663">
        <v>184764</v>
      </c>
      <c r="P401" s="676">
        <v>0.51917500280993589</v>
      </c>
      <c r="Q401" s="664">
        <v>4399.1428571428569</v>
      </c>
    </row>
    <row r="402" spans="1:17" ht="14.4" customHeight="1" x14ac:dyDescent="0.3">
      <c r="A402" s="659" t="s">
        <v>561</v>
      </c>
      <c r="B402" s="660" t="s">
        <v>5082</v>
      </c>
      <c r="C402" s="660" t="s">
        <v>5024</v>
      </c>
      <c r="D402" s="660" t="s">
        <v>5707</v>
      </c>
      <c r="E402" s="660" t="s">
        <v>5708</v>
      </c>
      <c r="F402" s="663">
        <v>17</v>
      </c>
      <c r="G402" s="663">
        <v>60298</v>
      </c>
      <c r="H402" s="663">
        <v>1</v>
      </c>
      <c r="I402" s="663">
        <v>3546.9411764705883</v>
      </c>
      <c r="J402" s="663">
        <v>13</v>
      </c>
      <c r="K402" s="663">
        <v>46423</v>
      </c>
      <c r="L402" s="663">
        <v>0.76989286543500612</v>
      </c>
      <c r="M402" s="663">
        <v>3571</v>
      </c>
      <c r="N402" s="663">
        <v>16</v>
      </c>
      <c r="O402" s="663">
        <v>57616</v>
      </c>
      <c r="P402" s="676">
        <v>0.95552091279976115</v>
      </c>
      <c r="Q402" s="664">
        <v>3601</v>
      </c>
    </row>
    <row r="403" spans="1:17" ht="14.4" customHeight="1" x14ac:dyDescent="0.3">
      <c r="A403" s="659" t="s">
        <v>561</v>
      </c>
      <c r="B403" s="660" t="s">
        <v>5082</v>
      </c>
      <c r="C403" s="660" t="s">
        <v>5024</v>
      </c>
      <c r="D403" s="660" t="s">
        <v>5709</v>
      </c>
      <c r="E403" s="660" t="s">
        <v>5710</v>
      </c>
      <c r="F403" s="663"/>
      <c r="G403" s="663"/>
      <c r="H403" s="663"/>
      <c r="I403" s="663"/>
      <c r="J403" s="663"/>
      <c r="K403" s="663"/>
      <c r="L403" s="663"/>
      <c r="M403" s="663"/>
      <c r="N403" s="663">
        <v>1</v>
      </c>
      <c r="O403" s="663">
        <v>1162</v>
      </c>
      <c r="P403" s="676"/>
      <c r="Q403" s="664">
        <v>1162</v>
      </c>
    </row>
    <row r="404" spans="1:17" ht="14.4" customHeight="1" x14ac:dyDescent="0.3">
      <c r="A404" s="659" t="s">
        <v>561</v>
      </c>
      <c r="B404" s="660" t="s">
        <v>5082</v>
      </c>
      <c r="C404" s="660" t="s">
        <v>5024</v>
      </c>
      <c r="D404" s="660" t="s">
        <v>5711</v>
      </c>
      <c r="E404" s="660" t="s">
        <v>5712</v>
      </c>
      <c r="F404" s="663">
        <v>13</v>
      </c>
      <c r="G404" s="663">
        <v>28691</v>
      </c>
      <c r="H404" s="663">
        <v>1</v>
      </c>
      <c r="I404" s="663">
        <v>2207</v>
      </c>
      <c r="J404" s="663">
        <v>4</v>
      </c>
      <c r="K404" s="663">
        <v>8892</v>
      </c>
      <c r="L404" s="663">
        <v>0.30992297236067057</v>
      </c>
      <c r="M404" s="663">
        <v>2223</v>
      </c>
      <c r="N404" s="663">
        <v>2</v>
      </c>
      <c r="O404" s="663">
        <v>4473</v>
      </c>
      <c r="P404" s="676">
        <v>0.1559025478373009</v>
      </c>
      <c r="Q404" s="664">
        <v>2236.5</v>
      </c>
    </row>
    <row r="405" spans="1:17" ht="14.4" customHeight="1" x14ac:dyDescent="0.3">
      <c r="A405" s="659" t="s">
        <v>561</v>
      </c>
      <c r="B405" s="660" t="s">
        <v>5082</v>
      </c>
      <c r="C405" s="660" t="s">
        <v>5024</v>
      </c>
      <c r="D405" s="660" t="s">
        <v>5713</v>
      </c>
      <c r="E405" s="660" t="s">
        <v>5714</v>
      </c>
      <c r="F405" s="663">
        <v>1</v>
      </c>
      <c r="G405" s="663">
        <v>1200</v>
      </c>
      <c r="H405" s="663">
        <v>1</v>
      </c>
      <c r="I405" s="663">
        <v>1200</v>
      </c>
      <c r="J405" s="663"/>
      <c r="K405" s="663"/>
      <c r="L405" s="663"/>
      <c r="M405" s="663"/>
      <c r="N405" s="663"/>
      <c r="O405" s="663"/>
      <c r="P405" s="676"/>
      <c r="Q405" s="664"/>
    </row>
    <row r="406" spans="1:17" ht="14.4" customHeight="1" x14ac:dyDescent="0.3">
      <c r="A406" s="659" t="s">
        <v>561</v>
      </c>
      <c r="B406" s="660" t="s">
        <v>5082</v>
      </c>
      <c r="C406" s="660" t="s">
        <v>5024</v>
      </c>
      <c r="D406" s="660" t="s">
        <v>5715</v>
      </c>
      <c r="E406" s="660" t="s">
        <v>5716</v>
      </c>
      <c r="F406" s="663">
        <v>9</v>
      </c>
      <c r="G406" s="663">
        <v>13685</v>
      </c>
      <c r="H406" s="663">
        <v>1</v>
      </c>
      <c r="I406" s="663">
        <v>1520.5555555555557</v>
      </c>
      <c r="J406" s="663">
        <v>15</v>
      </c>
      <c r="K406" s="663">
        <v>22905</v>
      </c>
      <c r="L406" s="663">
        <v>1.6737303617099013</v>
      </c>
      <c r="M406" s="663">
        <v>1527</v>
      </c>
      <c r="N406" s="663">
        <v>16</v>
      </c>
      <c r="O406" s="663">
        <v>24572</v>
      </c>
      <c r="P406" s="676">
        <v>1.7955425648520278</v>
      </c>
      <c r="Q406" s="664">
        <v>1535.75</v>
      </c>
    </row>
    <row r="407" spans="1:17" ht="14.4" customHeight="1" x14ac:dyDescent="0.3">
      <c r="A407" s="659" t="s">
        <v>561</v>
      </c>
      <c r="B407" s="660" t="s">
        <v>5082</v>
      </c>
      <c r="C407" s="660" t="s">
        <v>5024</v>
      </c>
      <c r="D407" s="660" t="s">
        <v>5717</v>
      </c>
      <c r="E407" s="660" t="s">
        <v>5718</v>
      </c>
      <c r="F407" s="663">
        <v>18</v>
      </c>
      <c r="G407" s="663">
        <v>176220</v>
      </c>
      <c r="H407" s="663">
        <v>1</v>
      </c>
      <c r="I407" s="663">
        <v>9790</v>
      </c>
      <c r="J407" s="663">
        <v>14</v>
      </c>
      <c r="K407" s="663">
        <v>137620</v>
      </c>
      <c r="L407" s="663">
        <v>0.78095562365225291</v>
      </c>
      <c r="M407" s="663">
        <v>9830</v>
      </c>
      <c r="N407" s="663">
        <v>5</v>
      </c>
      <c r="O407" s="663">
        <v>49438</v>
      </c>
      <c r="P407" s="676">
        <v>0.28054704346839177</v>
      </c>
      <c r="Q407" s="664">
        <v>9887.6</v>
      </c>
    </row>
    <row r="408" spans="1:17" ht="14.4" customHeight="1" x14ac:dyDescent="0.3">
      <c r="A408" s="659" t="s">
        <v>561</v>
      </c>
      <c r="B408" s="660" t="s">
        <v>5082</v>
      </c>
      <c r="C408" s="660" t="s">
        <v>5024</v>
      </c>
      <c r="D408" s="660" t="s">
        <v>5719</v>
      </c>
      <c r="E408" s="660" t="s">
        <v>5720</v>
      </c>
      <c r="F408" s="663">
        <v>2</v>
      </c>
      <c r="G408" s="663">
        <v>3398</v>
      </c>
      <c r="H408" s="663">
        <v>1</v>
      </c>
      <c r="I408" s="663">
        <v>1699</v>
      </c>
      <c r="J408" s="663"/>
      <c r="K408" s="663"/>
      <c r="L408" s="663"/>
      <c r="M408" s="663"/>
      <c r="N408" s="663"/>
      <c r="O408" s="663"/>
      <c r="P408" s="676"/>
      <c r="Q408" s="664"/>
    </row>
    <row r="409" spans="1:17" ht="14.4" customHeight="1" x14ac:dyDescent="0.3">
      <c r="A409" s="659" t="s">
        <v>561</v>
      </c>
      <c r="B409" s="660" t="s">
        <v>5082</v>
      </c>
      <c r="C409" s="660" t="s">
        <v>5024</v>
      </c>
      <c r="D409" s="660" t="s">
        <v>5721</v>
      </c>
      <c r="E409" s="660" t="s">
        <v>5722</v>
      </c>
      <c r="F409" s="663">
        <v>7</v>
      </c>
      <c r="G409" s="663">
        <v>13391</v>
      </c>
      <c r="H409" s="663">
        <v>1</v>
      </c>
      <c r="I409" s="663">
        <v>1913</v>
      </c>
      <c r="J409" s="663">
        <v>2</v>
      </c>
      <c r="K409" s="663">
        <v>3840</v>
      </c>
      <c r="L409" s="663">
        <v>0.28675976402061087</v>
      </c>
      <c r="M409" s="663">
        <v>1920</v>
      </c>
      <c r="N409" s="663"/>
      <c r="O409" s="663"/>
      <c r="P409" s="676"/>
      <c r="Q409" s="664"/>
    </row>
    <row r="410" spans="1:17" ht="14.4" customHeight="1" x14ac:dyDescent="0.3">
      <c r="A410" s="659" t="s">
        <v>561</v>
      </c>
      <c r="B410" s="660" t="s">
        <v>5082</v>
      </c>
      <c r="C410" s="660" t="s">
        <v>5024</v>
      </c>
      <c r="D410" s="660" t="s">
        <v>5723</v>
      </c>
      <c r="E410" s="660" t="s">
        <v>5724</v>
      </c>
      <c r="F410" s="663">
        <v>13</v>
      </c>
      <c r="G410" s="663">
        <v>57174</v>
      </c>
      <c r="H410" s="663">
        <v>1</v>
      </c>
      <c r="I410" s="663">
        <v>4398</v>
      </c>
      <c r="J410" s="663">
        <v>25</v>
      </c>
      <c r="K410" s="663">
        <v>110525</v>
      </c>
      <c r="L410" s="663">
        <v>1.9331339420016092</v>
      </c>
      <c r="M410" s="663">
        <v>4421</v>
      </c>
      <c r="N410" s="663">
        <v>21</v>
      </c>
      <c r="O410" s="663">
        <v>93601</v>
      </c>
      <c r="P410" s="676">
        <v>1.6371252667296323</v>
      </c>
      <c r="Q410" s="664">
        <v>4457.1904761904761</v>
      </c>
    </row>
    <row r="411" spans="1:17" ht="14.4" customHeight="1" x14ac:dyDescent="0.3">
      <c r="A411" s="659" t="s">
        <v>561</v>
      </c>
      <c r="B411" s="660" t="s">
        <v>5082</v>
      </c>
      <c r="C411" s="660" t="s">
        <v>5024</v>
      </c>
      <c r="D411" s="660" t="s">
        <v>5725</v>
      </c>
      <c r="E411" s="660" t="s">
        <v>5726</v>
      </c>
      <c r="F411" s="663"/>
      <c r="G411" s="663"/>
      <c r="H411" s="663"/>
      <c r="I411" s="663"/>
      <c r="J411" s="663"/>
      <c r="K411" s="663"/>
      <c r="L411" s="663"/>
      <c r="M411" s="663"/>
      <c r="N411" s="663">
        <v>1</v>
      </c>
      <c r="O411" s="663">
        <v>12997</v>
      </c>
      <c r="P411" s="676"/>
      <c r="Q411" s="664">
        <v>12997</v>
      </c>
    </row>
    <row r="412" spans="1:17" ht="14.4" customHeight="1" x14ac:dyDescent="0.3">
      <c r="A412" s="659" t="s">
        <v>561</v>
      </c>
      <c r="B412" s="660" t="s">
        <v>5082</v>
      </c>
      <c r="C412" s="660" t="s">
        <v>5024</v>
      </c>
      <c r="D412" s="660" t="s">
        <v>5727</v>
      </c>
      <c r="E412" s="660" t="s">
        <v>5728</v>
      </c>
      <c r="F412" s="663">
        <v>12</v>
      </c>
      <c r="G412" s="663">
        <v>79932</v>
      </c>
      <c r="H412" s="663">
        <v>1</v>
      </c>
      <c r="I412" s="663">
        <v>6661</v>
      </c>
      <c r="J412" s="663">
        <v>9</v>
      </c>
      <c r="K412" s="663">
        <v>60300</v>
      </c>
      <c r="L412" s="663">
        <v>0.75439123254766549</v>
      </c>
      <c r="M412" s="663">
        <v>6700</v>
      </c>
      <c r="N412" s="663">
        <v>7</v>
      </c>
      <c r="O412" s="663">
        <v>47245</v>
      </c>
      <c r="P412" s="676">
        <v>0.59106490516939403</v>
      </c>
      <c r="Q412" s="664">
        <v>6749.2857142857147</v>
      </c>
    </row>
    <row r="413" spans="1:17" ht="14.4" customHeight="1" x14ac:dyDescent="0.3">
      <c r="A413" s="659" t="s">
        <v>561</v>
      </c>
      <c r="B413" s="660" t="s">
        <v>5082</v>
      </c>
      <c r="C413" s="660" t="s">
        <v>5024</v>
      </c>
      <c r="D413" s="660" t="s">
        <v>5729</v>
      </c>
      <c r="E413" s="660" t="s">
        <v>5730</v>
      </c>
      <c r="F413" s="663">
        <v>2</v>
      </c>
      <c r="G413" s="663">
        <v>3447</v>
      </c>
      <c r="H413" s="663">
        <v>1</v>
      </c>
      <c r="I413" s="663">
        <v>1723.5</v>
      </c>
      <c r="J413" s="663">
        <v>12</v>
      </c>
      <c r="K413" s="663">
        <v>20748</v>
      </c>
      <c r="L413" s="663">
        <v>6.0191470844212356</v>
      </c>
      <c r="M413" s="663">
        <v>1729</v>
      </c>
      <c r="N413" s="663">
        <v>13</v>
      </c>
      <c r="O413" s="663">
        <v>22554</v>
      </c>
      <c r="P413" s="676">
        <v>6.5430809399477807</v>
      </c>
      <c r="Q413" s="664">
        <v>1734.9230769230769</v>
      </c>
    </row>
    <row r="414" spans="1:17" ht="14.4" customHeight="1" x14ac:dyDescent="0.3">
      <c r="A414" s="659" t="s">
        <v>561</v>
      </c>
      <c r="B414" s="660" t="s">
        <v>5082</v>
      </c>
      <c r="C414" s="660" t="s">
        <v>5024</v>
      </c>
      <c r="D414" s="660" t="s">
        <v>5731</v>
      </c>
      <c r="E414" s="660" t="s">
        <v>5732</v>
      </c>
      <c r="F414" s="663">
        <v>2</v>
      </c>
      <c r="G414" s="663">
        <v>16446</v>
      </c>
      <c r="H414" s="663">
        <v>1</v>
      </c>
      <c r="I414" s="663">
        <v>8223</v>
      </c>
      <c r="J414" s="663">
        <v>1</v>
      </c>
      <c r="K414" s="663">
        <v>8257</v>
      </c>
      <c r="L414" s="663">
        <v>0.5020673720053509</v>
      </c>
      <c r="M414" s="663">
        <v>8257</v>
      </c>
      <c r="N414" s="663"/>
      <c r="O414" s="663"/>
      <c r="P414" s="676"/>
      <c r="Q414" s="664"/>
    </row>
    <row r="415" spans="1:17" ht="14.4" customHeight="1" x14ac:dyDescent="0.3">
      <c r="A415" s="659" t="s">
        <v>561</v>
      </c>
      <c r="B415" s="660" t="s">
        <v>5082</v>
      </c>
      <c r="C415" s="660" t="s">
        <v>5024</v>
      </c>
      <c r="D415" s="660" t="s">
        <v>5733</v>
      </c>
      <c r="E415" s="660" t="s">
        <v>5734</v>
      </c>
      <c r="F415" s="663">
        <v>2</v>
      </c>
      <c r="G415" s="663">
        <v>10718</v>
      </c>
      <c r="H415" s="663">
        <v>1</v>
      </c>
      <c r="I415" s="663">
        <v>5359</v>
      </c>
      <c r="J415" s="663">
        <v>2</v>
      </c>
      <c r="K415" s="663">
        <v>10786</v>
      </c>
      <c r="L415" s="663">
        <v>1.0063444672513528</v>
      </c>
      <c r="M415" s="663">
        <v>5393</v>
      </c>
      <c r="N415" s="663">
        <v>1</v>
      </c>
      <c r="O415" s="663">
        <v>5393</v>
      </c>
      <c r="P415" s="676">
        <v>0.50317223362567642</v>
      </c>
      <c r="Q415" s="664">
        <v>5393</v>
      </c>
    </row>
    <row r="416" spans="1:17" ht="14.4" customHeight="1" x14ac:dyDescent="0.3">
      <c r="A416" s="659" t="s">
        <v>561</v>
      </c>
      <c r="B416" s="660" t="s">
        <v>5082</v>
      </c>
      <c r="C416" s="660" t="s">
        <v>5024</v>
      </c>
      <c r="D416" s="660" t="s">
        <v>5735</v>
      </c>
      <c r="E416" s="660" t="s">
        <v>5736</v>
      </c>
      <c r="F416" s="663"/>
      <c r="G416" s="663"/>
      <c r="H416" s="663"/>
      <c r="I416" s="663"/>
      <c r="J416" s="663">
        <v>2</v>
      </c>
      <c r="K416" s="663">
        <v>4470</v>
      </c>
      <c r="L416" s="663"/>
      <c r="M416" s="663">
        <v>2235</v>
      </c>
      <c r="N416" s="663">
        <v>1</v>
      </c>
      <c r="O416" s="663">
        <v>2235</v>
      </c>
      <c r="P416" s="676"/>
      <c r="Q416" s="664">
        <v>2235</v>
      </c>
    </row>
    <row r="417" spans="1:17" ht="14.4" customHeight="1" x14ac:dyDescent="0.3">
      <c r="A417" s="659" t="s">
        <v>561</v>
      </c>
      <c r="B417" s="660" t="s">
        <v>5082</v>
      </c>
      <c r="C417" s="660" t="s">
        <v>5024</v>
      </c>
      <c r="D417" s="660" t="s">
        <v>5737</v>
      </c>
      <c r="E417" s="660" t="s">
        <v>5738</v>
      </c>
      <c r="F417" s="663">
        <v>3</v>
      </c>
      <c r="G417" s="663">
        <v>41571</v>
      </c>
      <c r="H417" s="663">
        <v>1</v>
      </c>
      <c r="I417" s="663">
        <v>13857</v>
      </c>
      <c r="J417" s="663">
        <v>6</v>
      </c>
      <c r="K417" s="663">
        <v>83634</v>
      </c>
      <c r="L417" s="663">
        <v>2.0118351735584903</v>
      </c>
      <c r="M417" s="663">
        <v>13939</v>
      </c>
      <c r="N417" s="663">
        <v>5</v>
      </c>
      <c r="O417" s="663">
        <v>70279</v>
      </c>
      <c r="P417" s="676">
        <v>1.6905775660917466</v>
      </c>
      <c r="Q417" s="664">
        <v>14055.8</v>
      </c>
    </row>
    <row r="418" spans="1:17" ht="14.4" customHeight="1" x14ac:dyDescent="0.3">
      <c r="A418" s="659" t="s">
        <v>561</v>
      </c>
      <c r="B418" s="660" t="s">
        <v>5082</v>
      </c>
      <c r="C418" s="660" t="s">
        <v>5024</v>
      </c>
      <c r="D418" s="660" t="s">
        <v>5739</v>
      </c>
      <c r="E418" s="660" t="s">
        <v>5740</v>
      </c>
      <c r="F418" s="663">
        <v>1</v>
      </c>
      <c r="G418" s="663">
        <v>5182</v>
      </c>
      <c r="H418" s="663">
        <v>1</v>
      </c>
      <c r="I418" s="663">
        <v>5182</v>
      </c>
      <c r="J418" s="663">
        <v>2</v>
      </c>
      <c r="K418" s="663">
        <v>10432</v>
      </c>
      <c r="L418" s="663">
        <v>2.0131223465843302</v>
      </c>
      <c r="M418" s="663">
        <v>5216</v>
      </c>
      <c r="N418" s="663">
        <v>3</v>
      </c>
      <c r="O418" s="663">
        <v>15772</v>
      </c>
      <c r="P418" s="676">
        <v>3.0436125048243921</v>
      </c>
      <c r="Q418" s="664">
        <v>5257.333333333333</v>
      </c>
    </row>
    <row r="419" spans="1:17" ht="14.4" customHeight="1" x14ac:dyDescent="0.3">
      <c r="A419" s="659" t="s">
        <v>561</v>
      </c>
      <c r="B419" s="660" t="s">
        <v>5082</v>
      </c>
      <c r="C419" s="660" t="s">
        <v>5024</v>
      </c>
      <c r="D419" s="660" t="s">
        <v>5741</v>
      </c>
      <c r="E419" s="660" t="s">
        <v>5742</v>
      </c>
      <c r="F419" s="663"/>
      <c r="G419" s="663"/>
      <c r="H419" s="663"/>
      <c r="I419" s="663"/>
      <c r="J419" s="663"/>
      <c r="K419" s="663"/>
      <c r="L419" s="663"/>
      <c r="M419" s="663"/>
      <c r="N419" s="663">
        <v>20</v>
      </c>
      <c r="O419" s="663">
        <v>2220</v>
      </c>
      <c r="P419" s="676"/>
      <c r="Q419" s="664">
        <v>111</v>
      </c>
    </row>
    <row r="420" spans="1:17" ht="14.4" customHeight="1" x14ac:dyDescent="0.3">
      <c r="A420" s="659" t="s">
        <v>561</v>
      </c>
      <c r="B420" s="660" t="s">
        <v>5082</v>
      </c>
      <c r="C420" s="660" t="s">
        <v>5024</v>
      </c>
      <c r="D420" s="660" t="s">
        <v>5743</v>
      </c>
      <c r="E420" s="660" t="s">
        <v>5744</v>
      </c>
      <c r="F420" s="663"/>
      <c r="G420" s="663"/>
      <c r="H420" s="663"/>
      <c r="I420" s="663"/>
      <c r="J420" s="663"/>
      <c r="K420" s="663"/>
      <c r="L420" s="663"/>
      <c r="M420" s="663"/>
      <c r="N420" s="663">
        <v>1</v>
      </c>
      <c r="O420" s="663">
        <v>4103</v>
      </c>
      <c r="P420" s="676"/>
      <c r="Q420" s="664">
        <v>4103</v>
      </c>
    </row>
    <row r="421" spans="1:17" ht="14.4" customHeight="1" x14ac:dyDescent="0.3">
      <c r="A421" s="659" t="s">
        <v>561</v>
      </c>
      <c r="B421" s="660" t="s">
        <v>5082</v>
      </c>
      <c r="C421" s="660" t="s">
        <v>5024</v>
      </c>
      <c r="D421" s="660" t="s">
        <v>5745</v>
      </c>
      <c r="E421" s="660" t="s">
        <v>5738</v>
      </c>
      <c r="F421" s="663">
        <v>2</v>
      </c>
      <c r="G421" s="663">
        <v>28232</v>
      </c>
      <c r="H421" s="663">
        <v>1</v>
      </c>
      <c r="I421" s="663">
        <v>14116</v>
      </c>
      <c r="J421" s="663">
        <v>1</v>
      </c>
      <c r="K421" s="663">
        <v>14190</v>
      </c>
      <c r="L421" s="663">
        <v>0.50262113913289885</v>
      </c>
      <c r="M421" s="663">
        <v>14190</v>
      </c>
      <c r="N421" s="663"/>
      <c r="O421" s="663"/>
      <c r="P421" s="676"/>
      <c r="Q421" s="664"/>
    </row>
    <row r="422" spans="1:17" ht="14.4" customHeight="1" x14ac:dyDescent="0.3">
      <c r="A422" s="659" t="s">
        <v>561</v>
      </c>
      <c r="B422" s="660" t="s">
        <v>5082</v>
      </c>
      <c r="C422" s="660" t="s">
        <v>5024</v>
      </c>
      <c r="D422" s="660" t="s">
        <v>5746</v>
      </c>
      <c r="E422" s="660" t="s">
        <v>5747</v>
      </c>
      <c r="F422" s="663">
        <v>1</v>
      </c>
      <c r="G422" s="663">
        <v>5742</v>
      </c>
      <c r="H422" s="663">
        <v>1</v>
      </c>
      <c r="I422" s="663">
        <v>5742</v>
      </c>
      <c r="J422" s="663"/>
      <c r="K422" s="663"/>
      <c r="L422" s="663"/>
      <c r="M422" s="663"/>
      <c r="N422" s="663"/>
      <c r="O422" s="663"/>
      <c r="P422" s="676"/>
      <c r="Q422" s="664"/>
    </row>
    <row r="423" spans="1:17" ht="14.4" customHeight="1" x14ac:dyDescent="0.3">
      <c r="A423" s="659" t="s">
        <v>561</v>
      </c>
      <c r="B423" s="660" t="s">
        <v>5082</v>
      </c>
      <c r="C423" s="660" t="s">
        <v>5024</v>
      </c>
      <c r="D423" s="660" t="s">
        <v>5748</v>
      </c>
      <c r="E423" s="660" t="s">
        <v>5749</v>
      </c>
      <c r="F423" s="663">
        <v>5</v>
      </c>
      <c r="G423" s="663">
        <v>28240</v>
      </c>
      <c r="H423" s="663">
        <v>1</v>
      </c>
      <c r="I423" s="663">
        <v>5648</v>
      </c>
      <c r="J423" s="663"/>
      <c r="K423" s="663"/>
      <c r="L423" s="663"/>
      <c r="M423" s="663"/>
      <c r="N423" s="663"/>
      <c r="O423" s="663"/>
      <c r="P423" s="676"/>
      <c r="Q423" s="664"/>
    </row>
    <row r="424" spans="1:17" ht="14.4" customHeight="1" x14ac:dyDescent="0.3">
      <c r="A424" s="659" t="s">
        <v>561</v>
      </c>
      <c r="B424" s="660" t="s">
        <v>5750</v>
      </c>
      <c r="C424" s="660" t="s">
        <v>5021</v>
      </c>
      <c r="D424" s="660" t="s">
        <v>5751</v>
      </c>
      <c r="E424" s="660" t="s">
        <v>5752</v>
      </c>
      <c r="F424" s="663">
        <v>2</v>
      </c>
      <c r="G424" s="663">
        <v>325.82</v>
      </c>
      <c r="H424" s="663">
        <v>1</v>
      </c>
      <c r="I424" s="663">
        <v>162.91</v>
      </c>
      <c r="J424" s="663"/>
      <c r="K424" s="663"/>
      <c r="L424" s="663"/>
      <c r="M424" s="663"/>
      <c r="N424" s="663"/>
      <c r="O424" s="663"/>
      <c r="P424" s="676"/>
      <c r="Q424" s="664"/>
    </row>
    <row r="425" spans="1:17" ht="14.4" customHeight="1" x14ac:dyDescent="0.3">
      <c r="A425" s="659" t="s">
        <v>561</v>
      </c>
      <c r="B425" s="660" t="s">
        <v>5750</v>
      </c>
      <c r="C425" s="660" t="s">
        <v>5021</v>
      </c>
      <c r="D425" s="660" t="s">
        <v>5753</v>
      </c>
      <c r="E425" s="660" t="s">
        <v>3067</v>
      </c>
      <c r="F425" s="663"/>
      <c r="G425" s="663"/>
      <c r="H425" s="663"/>
      <c r="I425" s="663"/>
      <c r="J425" s="663"/>
      <c r="K425" s="663"/>
      <c r="L425" s="663"/>
      <c r="M425" s="663"/>
      <c r="N425" s="663">
        <v>5</v>
      </c>
      <c r="O425" s="663">
        <v>5321.6</v>
      </c>
      <c r="P425" s="676"/>
      <c r="Q425" s="664">
        <v>1064.3200000000002</v>
      </c>
    </row>
    <row r="426" spans="1:17" ht="14.4" customHeight="1" x14ac:dyDescent="0.3">
      <c r="A426" s="659" t="s">
        <v>561</v>
      </c>
      <c r="B426" s="660" t="s">
        <v>5750</v>
      </c>
      <c r="C426" s="660" t="s">
        <v>5021</v>
      </c>
      <c r="D426" s="660" t="s">
        <v>5754</v>
      </c>
      <c r="E426" s="660" t="s">
        <v>5755</v>
      </c>
      <c r="F426" s="663"/>
      <c r="G426" s="663"/>
      <c r="H426" s="663"/>
      <c r="I426" s="663"/>
      <c r="J426" s="663">
        <v>3</v>
      </c>
      <c r="K426" s="663">
        <v>15644.46</v>
      </c>
      <c r="L426" s="663"/>
      <c r="M426" s="663">
        <v>5214.82</v>
      </c>
      <c r="N426" s="663"/>
      <c r="O426" s="663"/>
      <c r="P426" s="676"/>
      <c r="Q426" s="664"/>
    </row>
    <row r="427" spans="1:17" ht="14.4" customHeight="1" x14ac:dyDescent="0.3">
      <c r="A427" s="659" t="s">
        <v>561</v>
      </c>
      <c r="B427" s="660" t="s">
        <v>5750</v>
      </c>
      <c r="C427" s="660" t="s">
        <v>5021</v>
      </c>
      <c r="D427" s="660" t="s">
        <v>5203</v>
      </c>
      <c r="E427" s="660" t="s">
        <v>1858</v>
      </c>
      <c r="F427" s="663">
        <v>16</v>
      </c>
      <c r="G427" s="663">
        <v>2207.04</v>
      </c>
      <c r="H427" s="663">
        <v>1</v>
      </c>
      <c r="I427" s="663">
        <v>137.94</v>
      </c>
      <c r="J427" s="663">
        <v>202</v>
      </c>
      <c r="K427" s="663">
        <v>25546.200000000004</v>
      </c>
      <c r="L427" s="663">
        <v>11.574869508481951</v>
      </c>
      <c r="M427" s="663">
        <v>126.46633663366339</v>
      </c>
      <c r="N427" s="663">
        <v>43</v>
      </c>
      <c r="O427" s="663">
        <v>5072.2800000000007</v>
      </c>
      <c r="P427" s="676">
        <v>2.2982274902131365</v>
      </c>
      <c r="Q427" s="664">
        <v>117.96000000000002</v>
      </c>
    </row>
    <row r="428" spans="1:17" ht="14.4" customHeight="1" x14ac:dyDescent="0.3">
      <c r="A428" s="659" t="s">
        <v>561</v>
      </c>
      <c r="B428" s="660" t="s">
        <v>5750</v>
      </c>
      <c r="C428" s="660" t="s">
        <v>5021</v>
      </c>
      <c r="D428" s="660" t="s">
        <v>5204</v>
      </c>
      <c r="E428" s="660" t="s">
        <v>1858</v>
      </c>
      <c r="F428" s="663">
        <v>47</v>
      </c>
      <c r="G428" s="663">
        <v>10161.530000000001</v>
      </c>
      <c r="H428" s="663">
        <v>1</v>
      </c>
      <c r="I428" s="663">
        <v>216.20276595744681</v>
      </c>
      <c r="J428" s="663">
        <v>98</v>
      </c>
      <c r="K428" s="663">
        <v>7945.14</v>
      </c>
      <c r="L428" s="663">
        <v>0.78188422412766578</v>
      </c>
      <c r="M428" s="663">
        <v>81.072857142857146</v>
      </c>
      <c r="N428" s="663">
        <v>21</v>
      </c>
      <c r="O428" s="663">
        <v>1671.3899999999999</v>
      </c>
      <c r="P428" s="676">
        <v>0.16448212031062248</v>
      </c>
      <c r="Q428" s="664">
        <v>79.589999999999989</v>
      </c>
    </row>
    <row r="429" spans="1:17" ht="14.4" customHeight="1" x14ac:dyDescent="0.3">
      <c r="A429" s="659" t="s">
        <v>561</v>
      </c>
      <c r="B429" s="660" t="s">
        <v>5750</v>
      </c>
      <c r="C429" s="660" t="s">
        <v>5021</v>
      </c>
      <c r="D429" s="660" t="s">
        <v>5205</v>
      </c>
      <c r="E429" s="660" t="s">
        <v>5206</v>
      </c>
      <c r="F429" s="663">
        <v>2.8</v>
      </c>
      <c r="G429" s="663">
        <v>1764.6799999999998</v>
      </c>
      <c r="H429" s="663">
        <v>1</v>
      </c>
      <c r="I429" s="663">
        <v>630.24285714285713</v>
      </c>
      <c r="J429" s="663">
        <v>1.2</v>
      </c>
      <c r="K429" s="663">
        <v>767.94</v>
      </c>
      <c r="L429" s="663">
        <v>0.43517238252827717</v>
      </c>
      <c r="M429" s="663">
        <v>639.95000000000005</v>
      </c>
      <c r="N429" s="663"/>
      <c r="O429" s="663"/>
      <c r="P429" s="676"/>
      <c r="Q429" s="664"/>
    </row>
    <row r="430" spans="1:17" ht="14.4" customHeight="1" x14ac:dyDescent="0.3">
      <c r="A430" s="659" t="s">
        <v>561</v>
      </c>
      <c r="B430" s="660" t="s">
        <v>5750</v>
      </c>
      <c r="C430" s="660" t="s">
        <v>5021</v>
      </c>
      <c r="D430" s="660" t="s">
        <v>5207</v>
      </c>
      <c r="E430" s="660" t="s">
        <v>5208</v>
      </c>
      <c r="F430" s="663">
        <v>15</v>
      </c>
      <c r="G430" s="663">
        <v>4220.68</v>
      </c>
      <c r="H430" s="663">
        <v>1</v>
      </c>
      <c r="I430" s="663">
        <v>281.37866666666667</v>
      </c>
      <c r="J430" s="663">
        <v>34</v>
      </c>
      <c r="K430" s="663">
        <v>2858.72</v>
      </c>
      <c r="L430" s="663">
        <v>0.67731266051915795</v>
      </c>
      <c r="M430" s="663">
        <v>84.08</v>
      </c>
      <c r="N430" s="663">
        <v>35</v>
      </c>
      <c r="O430" s="663">
        <v>2942.7999999999997</v>
      </c>
      <c r="P430" s="676">
        <v>0.69723362112266263</v>
      </c>
      <c r="Q430" s="664">
        <v>84.08</v>
      </c>
    </row>
    <row r="431" spans="1:17" ht="14.4" customHeight="1" x14ac:dyDescent="0.3">
      <c r="A431" s="659" t="s">
        <v>561</v>
      </c>
      <c r="B431" s="660" t="s">
        <v>5750</v>
      </c>
      <c r="C431" s="660" t="s">
        <v>5021</v>
      </c>
      <c r="D431" s="660" t="s">
        <v>5209</v>
      </c>
      <c r="E431" s="660" t="s">
        <v>5010</v>
      </c>
      <c r="F431" s="663">
        <v>7.2</v>
      </c>
      <c r="G431" s="663">
        <v>7771.05</v>
      </c>
      <c r="H431" s="663">
        <v>1</v>
      </c>
      <c r="I431" s="663">
        <v>1079.3125</v>
      </c>
      <c r="J431" s="663">
        <v>6.4</v>
      </c>
      <c r="K431" s="663">
        <v>6907.68</v>
      </c>
      <c r="L431" s="663">
        <v>0.88889918350802022</v>
      </c>
      <c r="M431" s="663">
        <v>1079.325</v>
      </c>
      <c r="N431" s="663"/>
      <c r="O431" s="663"/>
      <c r="P431" s="676"/>
      <c r="Q431" s="664"/>
    </row>
    <row r="432" spans="1:17" ht="14.4" customHeight="1" x14ac:dyDescent="0.3">
      <c r="A432" s="659" t="s">
        <v>561</v>
      </c>
      <c r="B432" s="660" t="s">
        <v>5750</v>
      </c>
      <c r="C432" s="660" t="s">
        <v>5021</v>
      </c>
      <c r="D432" s="660" t="s">
        <v>5209</v>
      </c>
      <c r="E432" s="660" t="s">
        <v>2785</v>
      </c>
      <c r="F432" s="663">
        <v>18.8</v>
      </c>
      <c r="G432" s="663">
        <v>20291.21</v>
      </c>
      <c r="H432" s="663">
        <v>1</v>
      </c>
      <c r="I432" s="663">
        <v>1079.3196808510638</v>
      </c>
      <c r="J432" s="663">
        <v>7.6</v>
      </c>
      <c r="K432" s="663">
        <v>8202.82</v>
      </c>
      <c r="L432" s="663">
        <v>0.40425484729594735</v>
      </c>
      <c r="M432" s="663">
        <v>1079.3184210526315</v>
      </c>
      <c r="N432" s="663"/>
      <c r="O432" s="663"/>
      <c r="P432" s="676"/>
      <c r="Q432" s="664"/>
    </row>
    <row r="433" spans="1:17" ht="14.4" customHeight="1" x14ac:dyDescent="0.3">
      <c r="A433" s="659" t="s">
        <v>561</v>
      </c>
      <c r="B433" s="660" t="s">
        <v>5750</v>
      </c>
      <c r="C433" s="660" t="s">
        <v>5021</v>
      </c>
      <c r="D433" s="660" t="s">
        <v>5210</v>
      </c>
      <c r="E433" s="660" t="s">
        <v>5010</v>
      </c>
      <c r="F433" s="663">
        <v>159</v>
      </c>
      <c r="G433" s="663">
        <v>10585.69</v>
      </c>
      <c r="H433" s="663">
        <v>1</v>
      </c>
      <c r="I433" s="663">
        <v>66.576666666666668</v>
      </c>
      <c r="J433" s="663"/>
      <c r="K433" s="663"/>
      <c r="L433" s="663"/>
      <c r="M433" s="663"/>
      <c r="N433" s="663"/>
      <c r="O433" s="663"/>
      <c r="P433" s="676"/>
      <c r="Q433" s="664"/>
    </row>
    <row r="434" spans="1:17" ht="14.4" customHeight="1" x14ac:dyDescent="0.3">
      <c r="A434" s="659" t="s">
        <v>561</v>
      </c>
      <c r="B434" s="660" t="s">
        <v>5750</v>
      </c>
      <c r="C434" s="660" t="s">
        <v>5021</v>
      </c>
      <c r="D434" s="660" t="s">
        <v>5756</v>
      </c>
      <c r="E434" s="660" t="s">
        <v>2252</v>
      </c>
      <c r="F434" s="663"/>
      <c r="G434" s="663"/>
      <c r="H434" s="663"/>
      <c r="I434" s="663"/>
      <c r="J434" s="663"/>
      <c r="K434" s="663"/>
      <c r="L434" s="663"/>
      <c r="M434" s="663"/>
      <c r="N434" s="663">
        <v>4</v>
      </c>
      <c r="O434" s="663">
        <v>2897.6</v>
      </c>
      <c r="P434" s="676"/>
      <c r="Q434" s="664">
        <v>724.4</v>
      </c>
    </row>
    <row r="435" spans="1:17" ht="14.4" customHeight="1" x14ac:dyDescent="0.3">
      <c r="A435" s="659" t="s">
        <v>561</v>
      </c>
      <c r="B435" s="660" t="s">
        <v>5750</v>
      </c>
      <c r="C435" s="660" t="s">
        <v>5021</v>
      </c>
      <c r="D435" s="660" t="s">
        <v>5211</v>
      </c>
      <c r="E435" s="660" t="s">
        <v>1140</v>
      </c>
      <c r="F435" s="663">
        <v>465</v>
      </c>
      <c r="G435" s="663">
        <v>34628.120000000003</v>
      </c>
      <c r="H435" s="663">
        <v>1</v>
      </c>
      <c r="I435" s="663">
        <v>74.469075268817207</v>
      </c>
      <c r="J435" s="663">
        <v>533</v>
      </c>
      <c r="K435" s="663">
        <v>32980.21</v>
      </c>
      <c r="L435" s="663">
        <v>0.95241121955220198</v>
      </c>
      <c r="M435" s="663">
        <v>61.876566604127575</v>
      </c>
      <c r="N435" s="663">
        <v>556</v>
      </c>
      <c r="O435" s="663">
        <v>33943.800000000003</v>
      </c>
      <c r="P435" s="676">
        <v>0.9802380262052921</v>
      </c>
      <c r="Q435" s="664">
        <v>61.050000000000004</v>
      </c>
    </row>
    <row r="436" spans="1:17" ht="14.4" customHeight="1" x14ac:dyDescent="0.3">
      <c r="A436" s="659" t="s">
        <v>561</v>
      </c>
      <c r="B436" s="660" t="s">
        <v>5750</v>
      </c>
      <c r="C436" s="660" t="s">
        <v>5021</v>
      </c>
      <c r="D436" s="660" t="s">
        <v>5212</v>
      </c>
      <c r="E436" s="660" t="s">
        <v>5010</v>
      </c>
      <c r="F436" s="663">
        <v>10.57</v>
      </c>
      <c r="G436" s="663">
        <v>38359.259999999995</v>
      </c>
      <c r="H436" s="663">
        <v>1</v>
      </c>
      <c r="I436" s="663">
        <v>3629.0690633869435</v>
      </c>
      <c r="J436" s="663"/>
      <c r="K436" s="663"/>
      <c r="L436" s="663"/>
      <c r="M436" s="663"/>
      <c r="N436" s="663"/>
      <c r="O436" s="663"/>
      <c r="P436" s="676"/>
      <c r="Q436" s="664"/>
    </row>
    <row r="437" spans="1:17" ht="14.4" customHeight="1" x14ac:dyDescent="0.3">
      <c r="A437" s="659" t="s">
        <v>561</v>
      </c>
      <c r="B437" s="660" t="s">
        <v>5750</v>
      </c>
      <c r="C437" s="660" t="s">
        <v>5021</v>
      </c>
      <c r="D437" s="660" t="s">
        <v>5213</v>
      </c>
      <c r="E437" s="660" t="s">
        <v>2749</v>
      </c>
      <c r="F437" s="663">
        <v>1.95</v>
      </c>
      <c r="G437" s="663">
        <v>2273.11</v>
      </c>
      <c r="H437" s="663">
        <v>1</v>
      </c>
      <c r="I437" s="663">
        <v>1165.697435897436</v>
      </c>
      <c r="J437" s="663">
        <v>4.6500000000000004</v>
      </c>
      <c r="K437" s="663">
        <v>3739.61</v>
      </c>
      <c r="L437" s="663">
        <v>1.6451513565115634</v>
      </c>
      <c r="M437" s="663">
        <v>804.21720430107518</v>
      </c>
      <c r="N437" s="663">
        <v>25.300000000000004</v>
      </c>
      <c r="O437" s="663">
        <v>18310.97</v>
      </c>
      <c r="P437" s="676">
        <v>8.0554702588084162</v>
      </c>
      <c r="Q437" s="664">
        <v>723.75375494071136</v>
      </c>
    </row>
    <row r="438" spans="1:17" ht="14.4" customHeight="1" x14ac:dyDescent="0.3">
      <c r="A438" s="659" t="s">
        <v>561</v>
      </c>
      <c r="B438" s="660" t="s">
        <v>5750</v>
      </c>
      <c r="C438" s="660" t="s">
        <v>5021</v>
      </c>
      <c r="D438" s="660" t="s">
        <v>5757</v>
      </c>
      <c r="E438" s="660" t="s">
        <v>5758</v>
      </c>
      <c r="F438" s="663">
        <v>3</v>
      </c>
      <c r="G438" s="663">
        <v>4684.5600000000004</v>
      </c>
      <c r="H438" s="663">
        <v>1</v>
      </c>
      <c r="I438" s="663">
        <v>1561.5200000000002</v>
      </c>
      <c r="J438" s="663"/>
      <c r="K438" s="663"/>
      <c r="L438" s="663"/>
      <c r="M438" s="663"/>
      <c r="N438" s="663"/>
      <c r="O438" s="663"/>
      <c r="P438" s="676"/>
      <c r="Q438" s="664"/>
    </row>
    <row r="439" spans="1:17" ht="14.4" customHeight="1" x14ac:dyDescent="0.3">
      <c r="A439" s="659" t="s">
        <v>561</v>
      </c>
      <c r="B439" s="660" t="s">
        <v>5750</v>
      </c>
      <c r="C439" s="660" t="s">
        <v>5021</v>
      </c>
      <c r="D439" s="660" t="s">
        <v>5759</v>
      </c>
      <c r="E439" s="660" t="s">
        <v>2806</v>
      </c>
      <c r="F439" s="663"/>
      <c r="G439" s="663"/>
      <c r="H439" s="663"/>
      <c r="I439" s="663"/>
      <c r="J439" s="663">
        <v>4</v>
      </c>
      <c r="K439" s="663">
        <v>14009.64</v>
      </c>
      <c r="L439" s="663"/>
      <c r="M439" s="663">
        <v>3502.41</v>
      </c>
      <c r="N439" s="663">
        <v>5</v>
      </c>
      <c r="O439" s="663">
        <v>17512.05</v>
      </c>
      <c r="P439" s="676"/>
      <c r="Q439" s="664">
        <v>3502.41</v>
      </c>
    </row>
    <row r="440" spans="1:17" ht="14.4" customHeight="1" x14ac:dyDescent="0.3">
      <c r="A440" s="659" t="s">
        <v>561</v>
      </c>
      <c r="B440" s="660" t="s">
        <v>5750</v>
      </c>
      <c r="C440" s="660" t="s">
        <v>5021</v>
      </c>
      <c r="D440" s="660" t="s">
        <v>5760</v>
      </c>
      <c r="E440" s="660" t="s">
        <v>5010</v>
      </c>
      <c r="F440" s="663">
        <v>13</v>
      </c>
      <c r="G440" s="663">
        <v>42970.46</v>
      </c>
      <c r="H440" s="663">
        <v>1</v>
      </c>
      <c r="I440" s="663">
        <v>3305.42</v>
      </c>
      <c r="J440" s="663"/>
      <c r="K440" s="663"/>
      <c r="L440" s="663"/>
      <c r="M440" s="663"/>
      <c r="N440" s="663"/>
      <c r="O440" s="663"/>
      <c r="P440" s="676"/>
      <c r="Q440" s="664"/>
    </row>
    <row r="441" spans="1:17" ht="14.4" customHeight="1" x14ac:dyDescent="0.3">
      <c r="A441" s="659" t="s">
        <v>561</v>
      </c>
      <c r="B441" s="660" t="s">
        <v>5750</v>
      </c>
      <c r="C441" s="660" t="s">
        <v>5021</v>
      </c>
      <c r="D441" s="660" t="s">
        <v>5214</v>
      </c>
      <c r="E441" s="660" t="s">
        <v>1575</v>
      </c>
      <c r="F441" s="663">
        <v>419.55999999999995</v>
      </c>
      <c r="G441" s="663">
        <v>146837.28</v>
      </c>
      <c r="H441" s="663">
        <v>1</v>
      </c>
      <c r="I441" s="663">
        <v>349.97921632186103</v>
      </c>
      <c r="J441" s="663">
        <v>731.02</v>
      </c>
      <c r="K441" s="663">
        <v>140688.6</v>
      </c>
      <c r="L441" s="663">
        <v>0.95812589282503735</v>
      </c>
      <c r="M441" s="663">
        <v>192.45519958414272</v>
      </c>
      <c r="N441" s="663">
        <v>721.86</v>
      </c>
      <c r="O441" s="663">
        <v>117416.44</v>
      </c>
      <c r="P441" s="676">
        <v>0.79963644109997134</v>
      </c>
      <c r="Q441" s="664">
        <v>162.65818856842046</v>
      </c>
    </row>
    <row r="442" spans="1:17" ht="14.4" customHeight="1" x14ac:dyDescent="0.3">
      <c r="A442" s="659" t="s">
        <v>561</v>
      </c>
      <c r="B442" s="660" t="s">
        <v>5750</v>
      </c>
      <c r="C442" s="660" t="s">
        <v>5021</v>
      </c>
      <c r="D442" s="660" t="s">
        <v>5761</v>
      </c>
      <c r="E442" s="660" t="s">
        <v>5762</v>
      </c>
      <c r="F442" s="663">
        <v>116.9</v>
      </c>
      <c r="G442" s="663">
        <v>79613.08</v>
      </c>
      <c r="H442" s="663">
        <v>1</v>
      </c>
      <c r="I442" s="663">
        <v>681.03575705731396</v>
      </c>
      <c r="J442" s="663"/>
      <c r="K442" s="663"/>
      <c r="L442" s="663"/>
      <c r="M442" s="663"/>
      <c r="N442" s="663">
        <v>1.2</v>
      </c>
      <c r="O442" s="663">
        <v>529.74</v>
      </c>
      <c r="P442" s="676">
        <v>6.6539317408646917E-3</v>
      </c>
      <c r="Q442" s="664">
        <v>441.45000000000005</v>
      </c>
    </row>
    <row r="443" spans="1:17" ht="14.4" customHeight="1" x14ac:dyDescent="0.3">
      <c r="A443" s="659" t="s">
        <v>561</v>
      </c>
      <c r="B443" s="660" t="s">
        <v>5750</v>
      </c>
      <c r="C443" s="660" t="s">
        <v>5021</v>
      </c>
      <c r="D443" s="660" t="s">
        <v>5215</v>
      </c>
      <c r="E443" s="660" t="s">
        <v>3064</v>
      </c>
      <c r="F443" s="663">
        <v>70</v>
      </c>
      <c r="G443" s="663">
        <v>4083.26</v>
      </c>
      <c r="H443" s="663">
        <v>1</v>
      </c>
      <c r="I443" s="663">
        <v>58.332285714285717</v>
      </c>
      <c r="J443" s="663">
        <v>6</v>
      </c>
      <c r="K443" s="663">
        <v>348.06</v>
      </c>
      <c r="L443" s="663">
        <v>8.5240714527118039E-2</v>
      </c>
      <c r="M443" s="663">
        <v>58.01</v>
      </c>
      <c r="N443" s="663">
        <v>83</v>
      </c>
      <c r="O443" s="663">
        <v>3349.88</v>
      </c>
      <c r="P443" s="676">
        <v>0.82039350910791864</v>
      </c>
      <c r="Q443" s="664">
        <v>40.36</v>
      </c>
    </row>
    <row r="444" spans="1:17" ht="14.4" customHeight="1" x14ac:dyDescent="0.3">
      <c r="A444" s="659" t="s">
        <v>561</v>
      </c>
      <c r="B444" s="660" t="s">
        <v>5750</v>
      </c>
      <c r="C444" s="660" t="s">
        <v>5021</v>
      </c>
      <c r="D444" s="660" t="s">
        <v>5763</v>
      </c>
      <c r="E444" s="660" t="s">
        <v>5010</v>
      </c>
      <c r="F444" s="663">
        <v>35</v>
      </c>
      <c r="G444" s="663">
        <v>9516.15</v>
      </c>
      <c r="H444" s="663">
        <v>1</v>
      </c>
      <c r="I444" s="663">
        <v>271.89</v>
      </c>
      <c r="J444" s="663">
        <v>47</v>
      </c>
      <c r="K444" s="663">
        <v>12778.83</v>
      </c>
      <c r="L444" s="663">
        <v>1.342857142857143</v>
      </c>
      <c r="M444" s="663">
        <v>271.89</v>
      </c>
      <c r="N444" s="663"/>
      <c r="O444" s="663"/>
      <c r="P444" s="676"/>
      <c r="Q444" s="664"/>
    </row>
    <row r="445" spans="1:17" ht="14.4" customHeight="1" x14ac:dyDescent="0.3">
      <c r="A445" s="659" t="s">
        <v>561</v>
      </c>
      <c r="B445" s="660" t="s">
        <v>5750</v>
      </c>
      <c r="C445" s="660" t="s">
        <v>5021</v>
      </c>
      <c r="D445" s="660" t="s">
        <v>5216</v>
      </c>
      <c r="E445" s="660" t="s">
        <v>5217</v>
      </c>
      <c r="F445" s="663"/>
      <c r="G445" s="663"/>
      <c r="H445" s="663"/>
      <c r="I445" s="663"/>
      <c r="J445" s="663">
        <v>0.1</v>
      </c>
      <c r="K445" s="663">
        <v>40.42</v>
      </c>
      <c r="L445" s="663"/>
      <c r="M445" s="663">
        <v>404.2</v>
      </c>
      <c r="N445" s="663"/>
      <c r="O445" s="663"/>
      <c r="P445" s="676"/>
      <c r="Q445" s="664"/>
    </row>
    <row r="446" spans="1:17" ht="14.4" customHeight="1" x14ac:dyDescent="0.3">
      <c r="A446" s="659" t="s">
        <v>561</v>
      </c>
      <c r="B446" s="660" t="s">
        <v>5750</v>
      </c>
      <c r="C446" s="660" t="s">
        <v>5021</v>
      </c>
      <c r="D446" s="660" t="s">
        <v>5764</v>
      </c>
      <c r="E446" s="660" t="s">
        <v>5765</v>
      </c>
      <c r="F446" s="663"/>
      <c r="G446" s="663"/>
      <c r="H446" s="663"/>
      <c r="I446" s="663"/>
      <c r="J446" s="663"/>
      <c r="K446" s="663"/>
      <c r="L446" s="663"/>
      <c r="M446" s="663"/>
      <c r="N446" s="663">
        <v>0.3</v>
      </c>
      <c r="O446" s="663">
        <v>122.85</v>
      </c>
      <c r="P446" s="676"/>
      <c r="Q446" s="664">
        <v>409.5</v>
      </c>
    </row>
    <row r="447" spans="1:17" ht="14.4" customHeight="1" x14ac:dyDescent="0.3">
      <c r="A447" s="659" t="s">
        <v>561</v>
      </c>
      <c r="B447" s="660" t="s">
        <v>5750</v>
      </c>
      <c r="C447" s="660" t="s">
        <v>5021</v>
      </c>
      <c r="D447" s="660" t="s">
        <v>5218</v>
      </c>
      <c r="E447" s="660" t="s">
        <v>3019</v>
      </c>
      <c r="F447" s="663">
        <v>127</v>
      </c>
      <c r="G447" s="663">
        <v>8953.08</v>
      </c>
      <c r="H447" s="663">
        <v>1</v>
      </c>
      <c r="I447" s="663">
        <v>70.496692913385829</v>
      </c>
      <c r="J447" s="663">
        <v>299.39999999999998</v>
      </c>
      <c r="K447" s="663">
        <v>14221.5</v>
      </c>
      <c r="L447" s="663">
        <v>1.5884477743971908</v>
      </c>
      <c r="M447" s="663">
        <v>47.500000000000007</v>
      </c>
      <c r="N447" s="663">
        <v>133.19999999999999</v>
      </c>
      <c r="O447" s="663">
        <v>6327</v>
      </c>
      <c r="P447" s="676">
        <v>0.70668418019273815</v>
      </c>
      <c r="Q447" s="664">
        <v>47.500000000000007</v>
      </c>
    </row>
    <row r="448" spans="1:17" ht="14.4" customHeight="1" x14ac:dyDescent="0.3">
      <c r="A448" s="659" t="s">
        <v>561</v>
      </c>
      <c r="B448" s="660" t="s">
        <v>5750</v>
      </c>
      <c r="C448" s="660" t="s">
        <v>5021</v>
      </c>
      <c r="D448" s="660" t="s">
        <v>5219</v>
      </c>
      <c r="E448" s="660" t="s">
        <v>1854</v>
      </c>
      <c r="F448" s="663">
        <v>97</v>
      </c>
      <c r="G448" s="663">
        <v>10916.2</v>
      </c>
      <c r="H448" s="663">
        <v>1</v>
      </c>
      <c r="I448" s="663">
        <v>112.53814432989691</v>
      </c>
      <c r="J448" s="663">
        <v>138</v>
      </c>
      <c r="K448" s="663">
        <v>16008</v>
      </c>
      <c r="L448" s="663">
        <v>1.4664443670874479</v>
      </c>
      <c r="M448" s="663">
        <v>116</v>
      </c>
      <c r="N448" s="663">
        <v>82</v>
      </c>
      <c r="O448" s="663">
        <v>6619.8600000000006</v>
      </c>
      <c r="P448" s="676">
        <v>0.60642531283780077</v>
      </c>
      <c r="Q448" s="664">
        <v>80.73</v>
      </c>
    </row>
    <row r="449" spans="1:17" ht="14.4" customHeight="1" x14ac:dyDescent="0.3">
      <c r="A449" s="659" t="s">
        <v>561</v>
      </c>
      <c r="B449" s="660" t="s">
        <v>5750</v>
      </c>
      <c r="C449" s="660" t="s">
        <v>5021</v>
      </c>
      <c r="D449" s="660" t="s">
        <v>5220</v>
      </c>
      <c r="E449" s="660" t="s">
        <v>2958</v>
      </c>
      <c r="F449" s="663">
        <v>175.9</v>
      </c>
      <c r="G449" s="663">
        <v>90186.12000000001</v>
      </c>
      <c r="H449" s="663">
        <v>1</v>
      </c>
      <c r="I449" s="663">
        <v>512.71245025582721</v>
      </c>
      <c r="J449" s="663">
        <v>215.5</v>
      </c>
      <c r="K449" s="663">
        <v>81826.39</v>
      </c>
      <c r="L449" s="663">
        <v>0.90730580271110439</v>
      </c>
      <c r="M449" s="663">
        <v>379.7048259860789</v>
      </c>
      <c r="N449" s="663">
        <v>138.4</v>
      </c>
      <c r="O449" s="663">
        <v>52557.400000000009</v>
      </c>
      <c r="P449" s="676">
        <v>0.58276595112418628</v>
      </c>
      <c r="Q449" s="664">
        <v>379.75000000000006</v>
      </c>
    </row>
    <row r="450" spans="1:17" ht="14.4" customHeight="1" x14ac:dyDescent="0.3">
      <c r="A450" s="659" t="s">
        <v>561</v>
      </c>
      <c r="B450" s="660" t="s">
        <v>5750</v>
      </c>
      <c r="C450" s="660" t="s">
        <v>5021</v>
      </c>
      <c r="D450" s="660" t="s">
        <v>5766</v>
      </c>
      <c r="E450" s="660" t="s">
        <v>5767</v>
      </c>
      <c r="F450" s="663">
        <v>7</v>
      </c>
      <c r="G450" s="663">
        <v>43423.79</v>
      </c>
      <c r="H450" s="663">
        <v>1</v>
      </c>
      <c r="I450" s="663">
        <v>6203.3985714285718</v>
      </c>
      <c r="J450" s="663">
        <v>4</v>
      </c>
      <c r="K450" s="663">
        <v>25031.16</v>
      </c>
      <c r="L450" s="663">
        <v>0.57643885989684451</v>
      </c>
      <c r="M450" s="663">
        <v>6257.79</v>
      </c>
      <c r="N450" s="663"/>
      <c r="O450" s="663"/>
      <c r="P450" s="676"/>
      <c r="Q450" s="664"/>
    </row>
    <row r="451" spans="1:17" ht="14.4" customHeight="1" x14ac:dyDescent="0.3">
      <c r="A451" s="659" t="s">
        <v>561</v>
      </c>
      <c r="B451" s="660" t="s">
        <v>5750</v>
      </c>
      <c r="C451" s="660" t="s">
        <v>5021</v>
      </c>
      <c r="D451" s="660" t="s">
        <v>5221</v>
      </c>
      <c r="E451" s="660" t="s">
        <v>5222</v>
      </c>
      <c r="F451" s="663">
        <v>18</v>
      </c>
      <c r="G451" s="663">
        <v>1119.98</v>
      </c>
      <c r="H451" s="663">
        <v>1</v>
      </c>
      <c r="I451" s="663">
        <v>62.221111111111114</v>
      </c>
      <c r="J451" s="663">
        <v>16</v>
      </c>
      <c r="K451" s="663">
        <v>1003.36</v>
      </c>
      <c r="L451" s="663">
        <v>0.89587314059179624</v>
      </c>
      <c r="M451" s="663">
        <v>62.71</v>
      </c>
      <c r="N451" s="663">
        <v>20</v>
      </c>
      <c r="O451" s="663">
        <v>1254.2</v>
      </c>
      <c r="P451" s="676">
        <v>1.1198414257397453</v>
      </c>
      <c r="Q451" s="664">
        <v>62.71</v>
      </c>
    </row>
    <row r="452" spans="1:17" ht="14.4" customHeight="1" x14ac:dyDescent="0.3">
      <c r="A452" s="659" t="s">
        <v>561</v>
      </c>
      <c r="B452" s="660" t="s">
        <v>5750</v>
      </c>
      <c r="C452" s="660" t="s">
        <v>5021</v>
      </c>
      <c r="D452" s="660" t="s">
        <v>5768</v>
      </c>
      <c r="E452" s="660" t="s">
        <v>5769</v>
      </c>
      <c r="F452" s="663">
        <v>6</v>
      </c>
      <c r="G452" s="663">
        <v>484.08</v>
      </c>
      <c r="H452" s="663">
        <v>1</v>
      </c>
      <c r="I452" s="663">
        <v>80.679999999999993</v>
      </c>
      <c r="J452" s="663">
        <v>8</v>
      </c>
      <c r="K452" s="663">
        <v>830.43000000000006</v>
      </c>
      <c r="L452" s="663">
        <v>1.71548091224591</v>
      </c>
      <c r="M452" s="663">
        <v>103.80375000000001</v>
      </c>
      <c r="N452" s="663">
        <v>28</v>
      </c>
      <c r="O452" s="663">
        <v>3202.6800000000003</v>
      </c>
      <c r="P452" s="676">
        <v>6.6160138820029752</v>
      </c>
      <c r="Q452" s="664">
        <v>114.38142857142859</v>
      </c>
    </row>
    <row r="453" spans="1:17" ht="14.4" customHeight="1" x14ac:dyDescent="0.3">
      <c r="A453" s="659" t="s">
        <v>561</v>
      </c>
      <c r="B453" s="660" t="s">
        <v>5750</v>
      </c>
      <c r="C453" s="660" t="s">
        <v>5021</v>
      </c>
      <c r="D453" s="660" t="s">
        <v>5122</v>
      </c>
      <c r="E453" s="660" t="s">
        <v>2964</v>
      </c>
      <c r="F453" s="663">
        <v>525</v>
      </c>
      <c r="G453" s="663">
        <v>26510.97</v>
      </c>
      <c r="H453" s="663">
        <v>1</v>
      </c>
      <c r="I453" s="663">
        <v>50.497085714285717</v>
      </c>
      <c r="J453" s="663">
        <v>398</v>
      </c>
      <c r="K453" s="663">
        <v>16479.72</v>
      </c>
      <c r="L453" s="663">
        <v>0.62161889964795702</v>
      </c>
      <c r="M453" s="663">
        <v>41.406331658291457</v>
      </c>
      <c r="N453" s="663">
        <v>415</v>
      </c>
      <c r="O453" s="663">
        <v>22594.2</v>
      </c>
      <c r="P453" s="676">
        <v>0.85225851788900975</v>
      </c>
      <c r="Q453" s="664">
        <v>54.443855421686749</v>
      </c>
    </row>
    <row r="454" spans="1:17" ht="14.4" customHeight="1" x14ac:dyDescent="0.3">
      <c r="A454" s="659" t="s">
        <v>561</v>
      </c>
      <c r="B454" s="660" t="s">
        <v>5750</v>
      </c>
      <c r="C454" s="660" t="s">
        <v>5021</v>
      </c>
      <c r="D454" s="660" t="s">
        <v>5223</v>
      </c>
      <c r="E454" s="660" t="s">
        <v>1183</v>
      </c>
      <c r="F454" s="663"/>
      <c r="G454" s="663"/>
      <c r="H454" s="663"/>
      <c r="I454" s="663"/>
      <c r="J454" s="663">
        <v>348</v>
      </c>
      <c r="K454" s="663">
        <v>24878.34</v>
      </c>
      <c r="L454" s="663"/>
      <c r="M454" s="663">
        <v>71.489482758620696</v>
      </c>
      <c r="N454" s="663">
        <v>441</v>
      </c>
      <c r="O454" s="663">
        <v>30314.340000000004</v>
      </c>
      <c r="P454" s="676"/>
      <c r="Q454" s="664">
        <v>68.740000000000009</v>
      </c>
    </row>
    <row r="455" spans="1:17" ht="14.4" customHeight="1" x14ac:dyDescent="0.3">
      <c r="A455" s="659" t="s">
        <v>561</v>
      </c>
      <c r="B455" s="660" t="s">
        <v>5750</v>
      </c>
      <c r="C455" s="660" t="s">
        <v>5021</v>
      </c>
      <c r="D455" s="660" t="s">
        <v>5224</v>
      </c>
      <c r="E455" s="660" t="s">
        <v>5225</v>
      </c>
      <c r="F455" s="663">
        <v>8.9999999999999982</v>
      </c>
      <c r="G455" s="663">
        <v>55414.17</v>
      </c>
      <c r="H455" s="663">
        <v>1</v>
      </c>
      <c r="I455" s="663">
        <v>6157.130000000001</v>
      </c>
      <c r="J455" s="663">
        <v>10.3</v>
      </c>
      <c r="K455" s="663">
        <v>40436.81</v>
      </c>
      <c r="L455" s="663">
        <v>0.72971967278405503</v>
      </c>
      <c r="M455" s="663">
        <v>3925.9038834951452</v>
      </c>
      <c r="N455" s="663">
        <v>14.1</v>
      </c>
      <c r="O455" s="663">
        <v>55355.32</v>
      </c>
      <c r="P455" s="676">
        <v>0.99893799726676413</v>
      </c>
      <c r="Q455" s="664">
        <v>3925.9092198581561</v>
      </c>
    </row>
    <row r="456" spans="1:17" ht="14.4" customHeight="1" x14ac:dyDescent="0.3">
      <c r="A456" s="659" t="s">
        <v>561</v>
      </c>
      <c r="B456" s="660" t="s">
        <v>5750</v>
      </c>
      <c r="C456" s="660" t="s">
        <v>5021</v>
      </c>
      <c r="D456" s="660" t="s">
        <v>5770</v>
      </c>
      <c r="E456" s="660" t="s">
        <v>5771</v>
      </c>
      <c r="F456" s="663"/>
      <c r="G456" s="663"/>
      <c r="H456" s="663"/>
      <c r="I456" s="663"/>
      <c r="J456" s="663">
        <v>2.9</v>
      </c>
      <c r="K456" s="663">
        <v>6388.99</v>
      </c>
      <c r="L456" s="663"/>
      <c r="M456" s="663">
        <v>2203.1</v>
      </c>
      <c r="N456" s="663"/>
      <c r="O456" s="663"/>
      <c r="P456" s="676"/>
      <c r="Q456" s="664"/>
    </row>
    <row r="457" spans="1:17" ht="14.4" customHeight="1" x14ac:dyDescent="0.3">
      <c r="A457" s="659" t="s">
        <v>561</v>
      </c>
      <c r="B457" s="660" t="s">
        <v>5750</v>
      </c>
      <c r="C457" s="660" t="s">
        <v>5021</v>
      </c>
      <c r="D457" s="660" t="s">
        <v>5772</v>
      </c>
      <c r="E457" s="660" t="s">
        <v>5773</v>
      </c>
      <c r="F457" s="663">
        <v>14</v>
      </c>
      <c r="G457" s="663">
        <v>140598.64000000001</v>
      </c>
      <c r="H457" s="663">
        <v>1</v>
      </c>
      <c r="I457" s="663">
        <v>10042.76</v>
      </c>
      <c r="J457" s="663"/>
      <c r="K457" s="663"/>
      <c r="L457" s="663"/>
      <c r="M457" s="663"/>
      <c r="N457" s="663"/>
      <c r="O457" s="663"/>
      <c r="P457" s="676"/>
      <c r="Q457" s="664"/>
    </row>
    <row r="458" spans="1:17" ht="14.4" customHeight="1" x14ac:dyDescent="0.3">
      <c r="A458" s="659" t="s">
        <v>561</v>
      </c>
      <c r="B458" s="660" t="s">
        <v>5750</v>
      </c>
      <c r="C458" s="660" t="s">
        <v>5021</v>
      </c>
      <c r="D458" s="660" t="s">
        <v>5226</v>
      </c>
      <c r="E458" s="660" t="s">
        <v>5227</v>
      </c>
      <c r="F458" s="663">
        <v>10</v>
      </c>
      <c r="G458" s="663">
        <v>1145.8</v>
      </c>
      <c r="H458" s="663">
        <v>1</v>
      </c>
      <c r="I458" s="663">
        <v>114.58</v>
      </c>
      <c r="J458" s="663">
        <v>48</v>
      </c>
      <c r="K458" s="663">
        <v>5499.84</v>
      </c>
      <c r="L458" s="663">
        <v>4.8000000000000007</v>
      </c>
      <c r="M458" s="663">
        <v>114.58</v>
      </c>
      <c r="N458" s="663"/>
      <c r="O458" s="663"/>
      <c r="P458" s="676"/>
      <c r="Q458" s="664"/>
    </row>
    <row r="459" spans="1:17" ht="14.4" customHeight="1" x14ac:dyDescent="0.3">
      <c r="A459" s="659" t="s">
        <v>561</v>
      </c>
      <c r="B459" s="660" t="s">
        <v>5750</v>
      </c>
      <c r="C459" s="660" t="s">
        <v>5021</v>
      </c>
      <c r="D459" s="660" t="s">
        <v>5228</v>
      </c>
      <c r="E459" s="660" t="s">
        <v>1846</v>
      </c>
      <c r="F459" s="663">
        <v>34</v>
      </c>
      <c r="G459" s="663">
        <v>8587.86</v>
      </c>
      <c r="H459" s="663">
        <v>1</v>
      </c>
      <c r="I459" s="663">
        <v>252.58411764705883</v>
      </c>
      <c r="J459" s="663">
        <v>37</v>
      </c>
      <c r="K459" s="663">
        <v>8478.92</v>
      </c>
      <c r="L459" s="663">
        <v>0.98731465114708428</v>
      </c>
      <c r="M459" s="663">
        <v>229.16</v>
      </c>
      <c r="N459" s="663">
        <v>41</v>
      </c>
      <c r="O459" s="663">
        <v>9395.56</v>
      </c>
      <c r="P459" s="676">
        <v>1.0940513701900123</v>
      </c>
      <c r="Q459" s="664">
        <v>229.16</v>
      </c>
    </row>
    <row r="460" spans="1:17" ht="14.4" customHeight="1" x14ac:dyDescent="0.3">
      <c r="A460" s="659" t="s">
        <v>561</v>
      </c>
      <c r="B460" s="660" t="s">
        <v>5750</v>
      </c>
      <c r="C460" s="660" t="s">
        <v>5021</v>
      </c>
      <c r="D460" s="660" t="s">
        <v>5229</v>
      </c>
      <c r="E460" s="660" t="s">
        <v>1186</v>
      </c>
      <c r="F460" s="663"/>
      <c r="G460" s="663"/>
      <c r="H460" s="663"/>
      <c r="I460" s="663"/>
      <c r="J460" s="663">
        <v>8</v>
      </c>
      <c r="K460" s="663">
        <v>571.12</v>
      </c>
      <c r="L460" s="663"/>
      <c r="M460" s="663">
        <v>71.39</v>
      </c>
      <c r="N460" s="663">
        <v>114</v>
      </c>
      <c r="O460" s="663">
        <v>7836.36</v>
      </c>
      <c r="P460" s="676"/>
      <c r="Q460" s="664">
        <v>68.739999999999995</v>
      </c>
    </row>
    <row r="461" spans="1:17" ht="14.4" customHeight="1" x14ac:dyDescent="0.3">
      <c r="A461" s="659" t="s">
        <v>561</v>
      </c>
      <c r="B461" s="660" t="s">
        <v>5750</v>
      </c>
      <c r="C461" s="660" t="s">
        <v>5021</v>
      </c>
      <c r="D461" s="660" t="s">
        <v>5774</v>
      </c>
      <c r="E461" s="660" t="s">
        <v>5775</v>
      </c>
      <c r="F461" s="663"/>
      <c r="G461" s="663"/>
      <c r="H461" s="663"/>
      <c r="I461" s="663"/>
      <c r="J461" s="663"/>
      <c r="K461" s="663"/>
      <c r="L461" s="663"/>
      <c r="M461" s="663"/>
      <c r="N461" s="663">
        <v>0.5</v>
      </c>
      <c r="O461" s="663">
        <v>24.22</v>
      </c>
      <c r="P461" s="676"/>
      <c r="Q461" s="664">
        <v>48.44</v>
      </c>
    </row>
    <row r="462" spans="1:17" ht="14.4" customHeight="1" x14ac:dyDescent="0.3">
      <c r="A462" s="659" t="s">
        <v>561</v>
      </c>
      <c r="B462" s="660" t="s">
        <v>5750</v>
      </c>
      <c r="C462" s="660" t="s">
        <v>5021</v>
      </c>
      <c r="D462" s="660" t="s">
        <v>5230</v>
      </c>
      <c r="E462" s="660" t="s">
        <v>1121</v>
      </c>
      <c r="F462" s="663">
        <v>16.799999999999997</v>
      </c>
      <c r="G462" s="663">
        <v>1606.05</v>
      </c>
      <c r="H462" s="663">
        <v>1</v>
      </c>
      <c r="I462" s="663">
        <v>95.598214285714306</v>
      </c>
      <c r="J462" s="663">
        <v>36.299999999999997</v>
      </c>
      <c r="K462" s="663">
        <v>3519.8799999999997</v>
      </c>
      <c r="L462" s="663">
        <v>2.191637869306684</v>
      </c>
      <c r="M462" s="663">
        <v>96.966391184572998</v>
      </c>
      <c r="N462" s="663">
        <v>50.699999999999996</v>
      </c>
      <c r="O462" s="663">
        <v>4916.1400000000003</v>
      </c>
      <c r="P462" s="676">
        <v>3.0610130444257653</v>
      </c>
      <c r="Q462" s="664">
        <v>96.965285996055243</v>
      </c>
    </row>
    <row r="463" spans="1:17" ht="14.4" customHeight="1" x14ac:dyDescent="0.3">
      <c r="A463" s="659" t="s">
        <v>561</v>
      </c>
      <c r="B463" s="660" t="s">
        <v>5750</v>
      </c>
      <c r="C463" s="660" t="s">
        <v>5021</v>
      </c>
      <c r="D463" s="660" t="s">
        <v>5231</v>
      </c>
      <c r="E463" s="660" t="s">
        <v>5232</v>
      </c>
      <c r="F463" s="663">
        <v>88</v>
      </c>
      <c r="G463" s="663">
        <v>5292.32</v>
      </c>
      <c r="H463" s="663">
        <v>1</v>
      </c>
      <c r="I463" s="663">
        <v>60.139999999999993</v>
      </c>
      <c r="J463" s="663">
        <v>25</v>
      </c>
      <c r="K463" s="663">
        <v>1600</v>
      </c>
      <c r="L463" s="663">
        <v>0.30232487831423649</v>
      </c>
      <c r="M463" s="663">
        <v>64</v>
      </c>
      <c r="N463" s="663">
        <v>277</v>
      </c>
      <c r="O463" s="663">
        <v>17728</v>
      </c>
      <c r="P463" s="676">
        <v>3.3497596517217403</v>
      </c>
      <c r="Q463" s="664">
        <v>64</v>
      </c>
    </row>
    <row r="464" spans="1:17" ht="14.4" customHeight="1" x14ac:dyDescent="0.3">
      <c r="A464" s="659" t="s">
        <v>561</v>
      </c>
      <c r="B464" s="660" t="s">
        <v>5750</v>
      </c>
      <c r="C464" s="660" t="s">
        <v>5021</v>
      </c>
      <c r="D464" s="660" t="s">
        <v>5776</v>
      </c>
      <c r="E464" s="660" t="s">
        <v>5777</v>
      </c>
      <c r="F464" s="663"/>
      <c r="G464" s="663"/>
      <c r="H464" s="663"/>
      <c r="I464" s="663"/>
      <c r="J464" s="663">
        <v>1</v>
      </c>
      <c r="K464" s="663">
        <v>672.94</v>
      </c>
      <c r="L464" s="663"/>
      <c r="M464" s="663">
        <v>672.94</v>
      </c>
      <c r="N464" s="663"/>
      <c r="O464" s="663"/>
      <c r="P464" s="676"/>
      <c r="Q464" s="664"/>
    </row>
    <row r="465" spans="1:17" ht="14.4" customHeight="1" x14ac:dyDescent="0.3">
      <c r="A465" s="659" t="s">
        <v>561</v>
      </c>
      <c r="B465" s="660" t="s">
        <v>5750</v>
      </c>
      <c r="C465" s="660" t="s">
        <v>5021</v>
      </c>
      <c r="D465" s="660" t="s">
        <v>5778</v>
      </c>
      <c r="E465" s="660" t="s">
        <v>5779</v>
      </c>
      <c r="F465" s="663">
        <v>0.25</v>
      </c>
      <c r="G465" s="663">
        <v>4037.64</v>
      </c>
      <c r="H465" s="663">
        <v>1</v>
      </c>
      <c r="I465" s="663">
        <v>16150.56</v>
      </c>
      <c r="J465" s="663"/>
      <c r="K465" s="663"/>
      <c r="L465" s="663"/>
      <c r="M465" s="663"/>
      <c r="N465" s="663"/>
      <c r="O465" s="663"/>
      <c r="P465" s="676"/>
      <c r="Q465" s="664"/>
    </row>
    <row r="466" spans="1:17" ht="14.4" customHeight="1" x14ac:dyDescent="0.3">
      <c r="A466" s="659" t="s">
        <v>561</v>
      </c>
      <c r="B466" s="660" t="s">
        <v>5750</v>
      </c>
      <c r="C466" s="660" t="s">
        <v>5021</v>
      </c>
      <c r="D466" s="660" t="s">
        <v>5234</v>
      </c>
      <c r="E466" s="660" t="s">
        <v>5235</v>
      </c>
      <c r="F466" s="663">
        <v>1.2</v>
      </c>
      <c r="G466" s="663">
        <v>1164.5999999999999</v>
      </c>
      <c r="H466" s="663">
        <v>1</v>
      </c>
      <c r="I466" s="663">
        <v>970.5</v>
      </c>
      <c r="J466" s="663"/>
      <c r="K466" s="663"/>
      <c r="L466" s="663"/>
      <c r="M466" s="663"/>
      <c r="N466" s="663"/>
      <c r="O466" s="663"/>
      <c r="P466" s="676"/>
      <c r="Q466" s="664"/>
    </row>
    <row r="467" spans="1:17" ht="14.4" customHeight="1" x14ac:dyDescent="0.3">
      <c r="A467" s="659" t="s">
        <v>561</v>
      </c>
      <c r="B467" s="660" t="s">
        <v>5750</v>
      </c>
      <c r="C467" s="660" t="s">
        <v>5021</v>
      </c>
      <c r="D467" s="660" t="s">
        <v>5236</v>
      </c>
      <c r="E467" s="660" t="s">
        <v>1177</v>
      </c>
      <c r="F467" s="663"/>
      <c r="G467" s="663"/>
      <c r="H467" s="663"/>
      <c r="I467" s="663"/>
      <c r="J467" s="663"/>
      <c r="K467" s="663"/>
      <c r="L467" s="663"/>
      <c r="M467" s="663"/>
      <c r="N467" s="663">
        <v>0.6</v>
      </c>
      <c r="O467" s="663">
        <v>1164</v>
      </c>
      <c r="P467" s="676"/>
      <c r="Q467" s="664">
        <v>1940</v>
      </c>
    </row>
    <row r="468" spans="1:17" ht="14.4" customHeight="1" x14ac:dyDescent="0.3">
      <c r="A468" s="659" t="s">
        <v>561</v>
      </c>
      <c r="B468" s="660" t="s">
        <v>5750</v>
      </c>
      <c r="C468" s="660" t="s">
        <v>5021</v>
      </c>
      <c r="D468" s="660" t="s">
        <v>5780</v>
      </c>
      <c r="E468" s="660" t="s">
        <v>5010</v>
      </c>
      <c r="F468" s="663"/>
      <c r="G468" s="663"/>
      <c r="H468" s="663"/>
      <c r="I468" s="663"/>
      <c r="J468" s="663">
        <v>10</v>
      </c>
      <c r="K468" s="663">
        <v>9024</v>
      </c>
      <c r="L468" s="663"/>
      <c r="M468" s="663">
        <v>902.4</v>
      </c>
      <c r="N468" s="663"/>
      <c r="O468" s="663"/>
      <c r="P468" s="676"/>
      <c r="Q468" s="664"/>
    </row>
    <row r="469" spans="1:17" ht="14.4" customHeight="1" x14ac:dyDescent="0.3">
      <c r="A469" s="659" t="s">
        <v>561</v>
      </c>
      <c r="B469" s="660" t="s">
        <v>5750</v>
      </c>
      <c r="C469" s="660" t="s">
        <v>5021</v>
      </c>
      <c r="D469" s="660" t="s">
        <v>5781</v>
      </c>
      <c r="E469" s="660" t="s">
        <v>1143</v>
      </c>
      <c r="F469" s="663">
        <v>2.1</v>
      </c>
      <c r="G469" s="663">
        <v>1270.71</v>
      </c>
      <c r="H469" s="663">
        <v>1</v>
      </c>
      <c r="I469" s="663">
        <v>605.1</v>
      </c>
      <c r="J469" s="663">
        <v>10.3</v>
      </c>
      <c r="K469" s="663">
        <v>6360.1299999999992</v>
      </c>
      <c r="L469" s="663">
        <v>5.0051782074588216</v>
      </c>
      <c r="M469" s="663">
        <v>617.48834951456297</v>
      </c>
      <c r="N469" s="663">
        <v>1.8</v>
      </c>
      <c r="O469" s="663">
        <v>1089.18</v>
      </c>
      <c r="P469" s="676">
        <v>0.85714285714285721</v>
      </c>
      <c r="Q469" s="664">
        <v>605.1</v>
      </c>
    </row>
    <row r="470" spans="1:17" ht="14.4" customHeight="1" x14ac:dyDescent="0.3">
      <c r="A470" s="659" t="s">
        <v>561</v>
      </c>
      <c r="B470" s="660" t="s">
        <v>5750</v>
      </c>
      <c r="C470" s="660" t="s">
        <v>5021</v>
      </c>
      <c r="D470" s="660" t="s">
        <v>5239</v>
      </c>
      <c r="E470" s="660" t="s">
        <v>1162</v>
      </c>
      <c r="F470" s="663">
        <v>8.5</v>
      </c>
      <c r="G470" s="663">
        <v>7065.9599999999991</v>
      </c>
      <c r="H470" s="663">
        <v>1</v>
      </c>
      <c r="I470" s="663">
        <v>831.28941176470573</v>
      </c>
      <c r="J470" s="663">
        <v>8.7000000000000011</v>
      </c>
      <c r="K470" s="663">
        <v>7092.4100000000008</v>
      </c>
      <c r="L470" s="663">
        <v>1.003743298858188</v>
      </c>
      <c r="M470" s="663">
        <v>815.21954022988507</v>
      </c>
      <c r="N470" s="663">
        <v>13.3</v>
      </c>
      <c r="O470" s="663">
        <v>10888.78</v>
      </c>
      <c r="P470" s="676">
        <v>1.5410191962592488</v>
      </c>
      <c r="Q470" s="664">
        <v>818.70526315789471</v>
      </c>
    </row>
    <row r="471" spans="1:17" ht="14.4" customHeight="1" x14ac:dyDescent="0.3">
      <c r="A471" s="659" t="s">
        <v>561</v>
      </c>
      <c r="B471" s="660" t="s">
        <v>5750</v>
      </c>
      <c r="C471" s="660" t="s">
        <v>5021</v>
      </c>
      <c r="D471" s="660" t="s">
        <v>5240</v>
      </c>
      <c r="E471" s="660" t="s">
        <v>1225</v>
      </c>
      <c r="F471" s="663"/>
      <c r="G471" s="663"/>
      <c r="H471" s="663"/>
      <c r="I471" s="663"/>
      <c r="J471" s="663">
        <v>35</v>
      </c>
      <c r="K471" s="663">
        <v>9599.4500000000007</v>
      </c>
      <c r="L471" s="663"/>
      <c r="M471" s="663">
        <v>274.27000000000004</v>
      </c>
      <c r="N471" s="663">
        <v>24</v>
      </c>
      <c r="O471" s="663">
        <v>2320.56</v>
      </c>
      <c r="P471" s="676"/>
      <c r="Q471" s="664">
        <v>96.69</v>
      </c>
    </row>
    <row r="472" spans="1:17" ht="14.4" customHeight="1" x14ac:dyDescent="0.3">
      <c r="A472" s="659" t="s">
        <v>561</v>
      </c>
      <c r="B472" s="660" t="s">
        <v>5750</v>
      </c>
      <c r="C472" s="660" t="s">
        <v>5021</v>
      </c>
      <c r="D472" s="660" t="s">
        <v>5241</v>
      </c>
      <c r="E472" s="660" t="s">
        <v>2785</v>
      </c>
      <c r="F472" s="663"/>
      <c r="G472" s="663"/>
      <c r="H472" s="663"/>
      <c r="I472" s="663"/>
      <c r="J472" s="663">
        <v>3.9</v>
      </c>
      <c r="K472" s="663">
        <v>8418.6299999999992</v>
      </c>
      <c r="L472" s="663"/>
      <c r="M472" s="663">
        <v>2158.623076923077</v>
      </c>
      <c r="N472" s="663">
        <v>4.5</v>
      </c>
      <c r="O472" s="663">
        <v>9713.75</v>
      </c>
      <c r="P472" s="676"/>
      <c r="Q472" s="664">
        <v>2158.6111111111113</v>
      </c>
    </row>
    <row r="473" spans="1:17" ht="14.4" customHeight="1" x14ac:dyDescent="0.3">
      <c r="A473" s="659" t="s">
        <v>561</v>
      </c>
      <c r="B473" s="660" t="s">
        <v>5750</v>
      </c>
      <c r="C473" s="660" t="s">
        <v>5021</v>
      </c>
      <c r="D473" s="660" t="s">
        <v>5782</v>
      </c>
      <c r="E473" s="660" t="s">
        <v>5783</v>
      </c>
      <c r="F473" s="663"/>
      <c r="G473" s="663"/>
      <c r="H473" s="663"/>
      <c r="I473" s="663"/>
      <c r="J473" s="663">
        <v>0.3</v>
      </c>
      <c r="K473" s="663">
        <v>660.92</v>
      </c>
      <c r="L473" s="663"/>
      <c r="M473" s="663">
        <v>2203.0666666666666</v>
      </c>
      <c r="N473" s="663"/>
      <c r="O473" s="663"/>
      <c r="P473" s="676"/>
      <c r="Q473" s="664"/>
    </row>
    <row r="474" spans="1:17" ht="14.4" customHeight="1" x14ac:dyDescent="0.3">
      <c r="A474" s="659" t="s">
        <v>561</v>
      </c>
      <c r="B474" s="660" t="s">
        <v>5750</v>
      </c>
      <c r="C474" s="660" t="s">
        <v>5021</v>
      </c>
      <c r="D474" s="660" t="s">
        <v>5242</v>
      </c>
      <c r="E474" s="660" t="s">
        <v>5243</v>
      </c>
      <c r="F474" s="663"/>
      <c r="G474" s="663"/>
      <c r="H474" s="663"/>
      <c r="I474" s="663"/>
      <c r="J474" s="663">
        <v>4.9000000000000004</v>
      </c>
      <c r="K474" s="663">
        <v>2817.3199999999997</v>
      </c>
      <c r="L474" s="663"/>
      <c r="M474" s="663">
        <v>574.96326530612237</v>
      </c>
      <c r="N474" s="663">
        <v>1.6</v>
      </c>
      <c r="O474" s="663">
        <v>645.79</v>
      </c>
      <c r="P474" s="676"/>
      <c r="Q474" s="664">
        <v>403.61874999999998</v>
      </c>
    </row>
    <row r="475" spans="1:17" ht="14.4" customHeight="1" x14ac:dyDescent="0.3">
      <c r="A475" s="659" t="s">
        <v>561</v>
      </c>
      <c r="B475" s="660" t="s">
        <v>5750</v>
      </c>
      <c r="C475" s="660" t="s">
        <v>5021</v>
      </c>
      <c r="D475" s="660" t="s">
        <v>5244</v>
      </c>
      <c r="E475" s="660" t="s">
        <v>1155</v>
      </c>
      <c r="F475" s="663">
        <v>6.8</v>
      </c>
      <c r="G475" s="663">
        <v>7819.6900000000014</v>
      </c>
      <c r="H475" s="663">
        <v>1</v>
      </c>
      <c r="I475" s="663">
        <v>1149.954411764706</v>
      </c>
      <c r="J475" s="663">
        <v>17.2</v>
      </c>
      <c r="K475" s="663">
        <v>19779.3</v>
      </c>
      <c r="L475" s="663">
        <v>2.5294225218646771</v>
      </c>
      <c r="M475" s="663">
        <v>1149.9593023255813</v>
      </c>
      <c r="N475" s="663">
        <v>3.6</v>
      </c>
      <c r="O475" s="663">
        <v>2906.13</v>
      </c>
      <c r="P475" s="676">
        <v>0.37164260987328135</v>
      </c>
      <c r="Q475" s="664">
        <v>807.25833333333333</v>
      </c>
    </row>
    <row r="476" spans="1:17" ht="14.4" customHeight="1" x14ac:dyDescent="0.3">
      <c r="A476" s="659" t="s">
        <v>561</v>
      </c>
      <c r="B476" s="660" t="s">
        <v>5750</v>
      </c>
      <c r="C476" s="660" t="s">
        <v>5021</v>
      </c>
      <c r="D476" s="660" t="s">
        <v>5784</v>
      </c>
      <c r="E476" s="660" t="s">
        <v>5785</v>
      </c>
      <c r="F476" s="663">
        <v>0.4</v>
      </c>
      <c r="G476" s="663">
        <v>250.84</v>
      </c>
      <c r="H476" s="663">
        <v>1</v>
      </c>
      <c r="I476" s="663">
        <v>627.1</v>
      </c>
      <c r="J476" s="663"/>
      <c r="K476" s="663"/>
      <c r="L476" s="663"/>
      <c r="M476" s="663"/>
      <c r="N476" s="663"/>
      <c r="O476" s="663"/>
      <c r="P476" s="676"/>
      <c r="Q476" s="664"/>
    </row>
    <row r="477" spans="1:17" ht="14.4" customHeight="1" x14ac:dyDescent="0.3">
      <c r="A477" s="659" t="s">
        <v>561</v>
      </c>
      <c r="B477" s="660" t="s">
        <v>5750</v>
      </c>
      <c r="C477" s="660" t="s">
        <v>5021</v>
      </c>
      <c r="D477" s="660" t="s">
        <v>5245</v>
      </c>
      <c r="E477" s="660" t="s">
        <v>5246</v>
      </c>
      <c r="F477" s="663"/>
      <c r="G477" s="663"/>
      <c r="H477" s="663"/>
      <c r="I477" s="663"/>
      <c r="J477" s="663"/>
      <c r="K477" s="663"/>
      <c r="L477" s="663"/>
      <c r="M477" s="663"/>
      <c r="N477" s="663">
        <v>1.2</v>
      </c>
      <c r="O477" s="663">
        <v>1649.48</v>
      </c>
      <c r="P477" s="676"/>
      <c r="Q477" s="664">
        <v>1374.5666666666668</v>
      </c>
    </row>
    <row r="478" spans="1:17" ht="14.4" customHeight="1" x14ac:dyDescent="0.3">
      <c r="A478" s="659" t="s">
        <v>561</v>
      </c>
      <c r="B478" s="660" t="s">
        <v>5750</v>
      </c>
      <c r="C478" s="660" t="s">
        <v>5021</v>
      </c>
      <c r="D478" s="660" t="s">
        <v>5247</v>
      </c>
      <c r="E478" s="660" t="s">
        <v>5248</v>
      </c>
      <c r="F478" s="663">
        <v>0.76</v>
      </c>
      <c r="G478" s="663">
        <v>2742.8</v>
      </c>
      <c r="H478" s="663">
        <v>1</v>
      </c>
      <c r="I478" s="663">
        <v>3608.9473684210529</v>
      </c>
      <c r="J478" s="663">
        <v>15.87</v>
      </c>
      <c r="K478" s="663">
        <v>57559.229999999996</v>
      </c>
      <c r="L478" s="663">
        <v>20.985573136940349</v>
      </c>
      <c r="M478" s="663">
        <v>3626.9206049149338</v>
      </c>
      <c r="N478" s="663">
        <v>16.84</v>
      </c>
      <c r="O478" s="663">
        <v>61048.959999999992</v>
      </c>
      <c r="P478" s="676">
        <v>22.257897039521652</v>
      </c>
      <c r="Q478" s="664">
        <v>3625.2351543942987</v>
      </c>
    </row>
    <row r="479" spans="1:17" ht="14.4" customHeight="1" x14ac:dyDescent="0.3">
      <c r="A479" s="659" t="s">
        <v>561</v>
      </c>
      <c r="B479" s="660" t="s">
        <v>5750</v>
      </c>
      <c r="C479" s="660" t="s">
        <v>5021</v>
      </c>
      <c r="D479" s="660" t="s">
        <v>5249</v>
      </c>
      <c r="E479" s="660" t="s">
        <v>5250</v>
      </c>
      <c r="F479" s="663">
        <v>3</v>
      </c>
      <c r="G479" s="663">
        <v>687.48</v>
      </c>
      <c r="H479" s="663">
        <v>1</v>
      </c>
      <c r="I479" s="663">
        <v>229.16</v>
      </c>
      <c r="J479" s="663"/>
      <c r="K479" s="663"/>
      <c r="L479" s="663"/>
      <c r="M479" s="663"/>
      <c r="N479" s="663"/>
      <c r="O479" s="663"/>
      <c r="P479" s="676"/>
      <c r="Q479" s="664"/>
    </row>
    <row r="480" spans="1:17" ht="14.4" customHeight="1" x14ac:dyDescent="0.3">
      <c r="A480" s="659" t="s">
        <v>561</v>
      </c>
      <c r="B480" s="660" t="s">
        <v>5750</v>
      </c>
      <c r="C480" s="660" t="s">
        <v>5021</v>
      </c>
      <c r="D480" s="660" t="s">
        <v>5786</v>
      </c>
      <c r="E480" s="660" t="s">
        <v>5787</v>
      </c>
      <c r="F480" s="663"/>
      <c r="G480" s="663"/>
      <c r="H480" s="663"/>
      <c r="I480" s="663"/>
      <c r="J480" s="663">
        <v>1</v>
      </c>
      <c r="K480" s="663">
        <v>35978.71</v>
      </c>
      <c r="L480" s="663"/>
      <c r="M480" s="663">
        <v>35978.71</v>
      </c>
      <c r="N480" s="663">
        <v>3</v>
      </c>
      <c r="O480" s="663">
        <v>107936.13</v>
      </c>
      <c r="P480" s="676"/>
      <c r="Q480" s="664">
        <v>35978.71</v>
      </c>
    </row>
    <row r="481" spans="1:17" ht="14.4" customHeight="1" x14ac:dyDescent="0.3">
      <c r="A481" s="659" t="s">
        <v>561</v>
      </c>
      <c r="B481" s="660" t="s">
        <v>5750</v>
      </c>
      <c r="C481" s="660" t="s">
        <v>5021</v>
      </c>
      <c r="D481" s="660" t="s">
        <v>5251</v>
      </c>
      <c r="E481" s="660" t="s">
        <v>5010</v>
      </c>
      <c r="F481" s="663">
        <v>0.9</v>
      </c>
      <c r="G481" s="663">
        <v>1034.97</v>
      </c>
      <c r="H481" s="663">
        <v>1</v>
      </c>
      <c r="I481" s="663">
        <v>1149.9666666666667</v>
      </c>
      <c r="J481" s="663"/>
      <c r="K481" s="663"/>
      <c r="L481" s="663"/>
      <c r="M481" s="663"/>
      <c r="N481" s="663"/>
      <c r="O481" s="663"/>
      <c r="P481" s="676"/>
      <c r="Q481" s="664"/>
    </row>
    <row r="482" spans="1:17" ht="14.4" customHeight="1" x14ac:dyDescent="0.3">
      <c r="A482" s="659" t="s">
        <v>561</v>
      </c>
      <c r="B482" s="660" t="s">
        <v>5750</v>
      </c>
      <c r="C482" s="660" t="s">
        <v>5021</v>
      </c>
      <c r="D482" s="660" t="s">
        <v>5253</v>
      </c>
      <c r="E482" s="660" t="s">
        <v>1115</v>
      </c>
      <c r="F482" s="663"/>
      <c r="G482" s="663"/>
      <c r="H482" s="663"/>
      <c r="I482" s="663"/>
      <c r="J482" s="663"/>
      <c r="K482" s="663"/>
      <c r="L482" s="663"/>
      <c r="M482" s="663"/>
      <c r="N482" s="663">
        <v>14.7</v>
      </c>
      <c r="O482" s="663">
        <v>7827.58</v>
      </c>
      <c r="P482" s="676"/>
      <c r="Q482" s="664">
        <v>532.48843537414973</v>
      </c>
    </row>
    <row r="483" spans="1:17" ht="14.4" customHeight="1" x14ac:dyDescent="0.3">
      <c r="A483" s="659" t="s">
        <v>561</v>
      </c>
      <c r="B483" s="660" t="s">
        <v>5750</v>
      </c>
      <c r="C483" s="660" t="s">
        <v>5021</v>
      </c>
      <c r="D483" s="660" t="s">
        <v>5788</v>
      </c>
      <c r="E483" s="660" t="s">
        <v>5010</v>
      </c>
      <c r="F483" s="663">
        <v>1</v>
      </c>
      <c r="G483" s="663">
        <v>62.71</v>
      </c>
      <c r="H483" s="663">
        <v>1</v>
      </c>
      <c r="I483" s="663">
        <v>62.71</v>
      </c>
      <c r="J483" s="663"/>
      <c r="K483" s="663"/>
      <c r="L483" s="663"/>
      <c r="M483" s="663"/>
      <c r="N483" s="663"/>
      <c r="O483" s="663"/>
      <c r="P483" s="676"/>
      <c r="Q483" s="664"/>
    </row>
    <row r="484" spans="1:17" ht="14.4" customHeight="1" x14ac:dyDescent="0.3">
      <c r="A484" s="659" t="s">
        <v>561</v>
      </c>
      <c r="B484" s="660" t="s">
        <v>5750</v>
      </c>
      <c r="C484" s="660" t="s">
        <v>5021</v>
      </c>
      <c r="D484" s="660" t="s">
        <v>5789</v>
      </c>
      <c r="E484" s="660" t="s">
        <v>2791</v>
      </c>
      <c r="F484" s="663"/>
      <c r="G484" s="663"/>
      <c r="H484" s="663"/>
      <c r="I484" s="663"/>
      <c r="J484" s="663"/>
      <c r="K484" s="663"/>
      <c r="L484" s="663"/>
      <c r="M484" s="663"/>
      <c r="N484" s="663">
        <v>0.1</v>
      </c>
      <c r="O484" s="663">
        <v>392.59</v>
      </c>
      <c r="P484" s="676"/>
      <c r="Q484" s="664">
        <v>3925.8999999999996</v>
      </c>
    </row>
    <row r="485" spans="1:17" ht="14.4" customHeight="1" x14ac:dyDescent="0.3">
      <c r="A485" s="659" t="s">
        <v>561</v>
      </c>
      <c r="B485" s="660" t="s">
        <v>5750</v>
      </c>
      <c r="C485" s="660" t="s">
        <v>5254</v>
      </c>
      <c r="D485" s="660" t="s">
        <v>5255</v>
      </c>
      <c r="E485" s="660" t="s">
        <v>5010</v>
      </c>
      <c r="F485" s="663">
        <v>1</v>
      </c>
      <c r="G485" s="663">
        <v>1172.68</v>
      </c>
      <c r="H485" s="663">
        <v>1</v>
      </c>
      <c r="I485" s="663">
        <v>1172.68</v>
      </c>
      <c r="J485" s="663"/>
      <c r="K485" s="663"/>
      <c r="L485" s="663"/>
      <c r="M485" s="663"/>
      <c r="N485" s="663"/>
      <c r="O485" s="663"/>
      <c r="P485" s="676"/>
      <c r="Q485" s="664"/>
    </row>
    <row r="486" spans="1:17" ht="14.4" customHeight="1" x14ac:dyDescent="0.3">
      <c r="A486" s="659" t="s">
        <v>561</v>
      </c>
      <c r="B486" s="660" t="s">
        <v>5750</v>
      </c>
      <c r="C486" s="660" t="s">
        <v>5254</v>
      </c>
      <c r="D486" s="660" t="s">
        <v>5255</v>
      </c>
      <c r="E486" s="660" t="s">
        <v>5256</v>
      </c>
      <c r="F486" s="663"/>
      <c r="G486" s="663"/>
      <c r="H486" s="663"/>
      <c r="I486" s="663"/>
      <c r="J486" s="663"/>
      <c r="K486" s="663"/>
      <c r="L486" s="663"/>
      <c r="M486" s="663"/>
      <c r="N486" s="663">
        <v>1</v>
      </c>
      <c r="O486" s="663">
        <v>1215.8499999999999</v>
      </c>
      <c r="P486" s="676"/>
      <c r="Q486" s="664">
        <v>1215.8499999999999</v>
      </c>
    </row>
    <row r="487" spans="1:17" ht="14.4" customHeight="1" x14ac:dyDescent="0.3">
      <c r="A487" s="659" t="s">
        <v>561</v>
      </c>
      <c r="B487" s="660" t="s">
        <v>5750</v>
      </c>
      <c r="C487" s="660" t="s">
        <v>5254</v>
      </c>
      <c r="D487" s="660" t="s">
        <v>5257</v>
      </c>
      <c r="E487" s="660" t="s">
        <v>5010</v>
      </c>
      <c r="F487" s="663">
        <v>213</v>
      </c>
      <c r="G487" s="663">
        <v>382050.77999999997</v>
      </c>
      <c r="H487" s="663">
        <v>1</v>
      </c>
      <c r="I487" s="663">
        <v>1793.6656338028167</v>
      </c>
      <c r="J487" s="663">
        <v>181</v>
      </c>
      <c r="K487" s="663">
        <v>336288.13999999996</v>
      </c>
      <c r="L487" s="663">
        <v>0.88021843588436066</v>
      </c>
      <c r="M487" s="663">
        <v>1857.9455248618783</v>
      </c>
      <c r="N487" s="663">
        <v>167</v>
      </c>
      <c r="O487" s="663">
        <v>311551.86</v>
      </c>
      <c r="P487" s="676">
        <v>0.81547238301672886</v>
      </c>
      <c r="Q487" s="664">
        <v>1865.58</v>
      </c>
    </row>
    <row r="488" spans="1:17" ht="14.4" customHeight="1" x14ac:dyDescent="0.3">
      <c r="A488" s="659" t="s">
        <v>561</v>
      </c>
      <c r="B488" s="660" t="s">
        <v>5750</v>
      </c>
      <c r="C488" s="660" t="s">
        <v>5254</v>
      </c>
      <c r="D488" s="660" t="s">
        <v>5257</v>
      </c>
      <c r="E488" s="660" t="s">
        <v>5258</v>
      </c>
      <c r="F488" s="663">
        <v>110</v>
      </c>
      <c r="G488" s="663">
        <v>198605</v>
      </c>
      <c r="H488" s="663">
        <v>1</v>
      </c>
      <c r="I488" s="663">
        <v>1805.5</v>
      </c>
      <c r="J488" s="663">
        <v>97</v>
      </c>
      <c r="K488" s="663">
        <v>180961.26</v>
      </c>
      <c r="L488" s="663">
        <v>0.91116165252637149</v>
      </c>
      <c r="M488" s="663">
        <v>1865.5800000000002</v>
      </c>
      <c r="N488" s="663">
        <v>110</v>
      </c>
      <c r="O488" s="663">
        <v>205213.80000000002</v>
      </c>
      <c r="P488" s="676">
        <v>1.0332761008031017</v>
      </c>
      <c r="Q488" s="664">
        <v>1865.5800000000002</v>
      </c>
    </row>
    <row r="489" spans="1:17" ht="14.4" customHeight="1" x14ac:dyDescent="0.3">
      <c r="A489" s="659" t="s">
        <v>561</v>
      </c>
      <c r="B489" s="660" t="s">
        <v>5750</v>
      </c>
      <c r="C489" s="660" t="s">
        <v>5254</v>
      </c>
      <c r="D489" s="660" t="s">
        <v>5259</v>
      </c>
      <c r="E489" s="660" t="s">
        <v>5010</v>
      </c>
      <c r="F489" s="663">
        <v>7</v>
      </c>
      <c r="G489" s="663">
        <v>18375.54</v>
      </c>
      <c r="H489" s="663">
        <v>1</v>
      </c>
      <c r="I489" s="663">
        <v>2625.0771428571429</v>
      </c>
      <c r="J489" s="663"/>
      <c r="K489" s="663"/>
      <c r="L489" s="663"/>
      <c r="M489" s="663"/>
      <c r="N489" s="663">
        <v>8</v>
      </c>
      <c r="O489" s="663">
        <v>21829.68</v>
      </c>
      <c r="P489" s="676">
        <v>1.1879748840034088</v>
      </c>
      <c r="Q489" s="664">
        <v>2728.71</v>
      </c>
    </row>
    <row r="490" spans="1:17" ht="14.4" customHeight="1" x14ac:dyDescent="0.3">
      <c r="A490" s="659" t="s">
        <v>561</v>
      </c>
      <c r="B490" s="660" t="s">
        <v>5750</v>
      </c>
      <c r="C490" s="660" t="s">
        <v>5254</v>
      </c>
      <c r="D490" s="660" t="s">
        <v>5259</v>
      </c>
      <c r="E490" s="660" t="s">
        <v>5790</v>
      </c>
      <c r="F490" s="663">
        <v>1</v>
      </c>
      <c r="G490" s="663">
        <v>2632.62</v>
      </c>
      <c r="H490" s="663">
        <v>1</v>
      </c>
      <c r="I490" s="663">
        <v>2632.62</v>
      </c>
      <c r="J490" s="663">
        <v>6</v>
      </c>
      <c r="K490" s="663">
        <v>16372.26</v>
      </c>
      <c r="L490" s="663">
        <v>6.2189985641680154</v>
      </c>
      <c r="M490" s="663">
        <v>2728.71</v>
      </c>
      <c r="N490" s="663">
        <v>3</v>
      </c>
      <c r="O490" s="663">
        <v>8186.13</v>
      </c>
      <c r="P490" s="676">
        <v>3.1094992820840077</v>
      </c>
      <c r="Q490" s="664">
        <v>2728.71</v>
      </c>
    </row>
    <row r="491" spans="1:17" ht="14.4" customHeight="1" x14ac:dyDescent="0.3">
      <c r="A491" s="659" t="s">
        <v>561</v>
      </c>
      <c r="B491" s="660" t="s">
        <v>5750</v>
      </c>
      <c r="C491" s="660" t="s">
        <v>5254</v>
      </c>
      <c r="D491" s="660" t="s">
        <v>5260</v>
      </c>
      <c r="E491" s="660" t="s">
        <v>5010</v>
      </c>
      <c r="F491" s="663">
        <v>10</v>
      </c>
      <c r="G491" s="663">
        <v>17914.96</v>
      </c>
      <c r="H491" s="663">
        <v>1</v>
      </c>
      <c r="I491" s="663">
        <v>1791.4959999999999</v>
      </c>
      <c r="J491" s="663">
        <v>3</v>
      </c>
      <c r="K491" s="663">
        <v>5596.74</v>
      </c>
      <c r="L491" s="663">
        <v>0.31240594452904163</v>
      </c>
      <c r="M491" s="663">
        <v>1865.58</v>
      </c>
      <c r="N491" s="663">
        <v>1</v>
      </c>
      <c r="O491" s="663">
        <v>1865.58</v>
      </c>
      <c r="P491" s="676">
        <v>0.10413531484301389</v>
      </c>
      <c r="Q491" s="664">
        <v>1865.58</v>
      </c>
    </row>
    <row r="492" spans="1:17" ht="14.4" customHeight="1" x14ac:dyDescent="0.3">
      <c r="A492" s="659" t="s">
        <v>561</v>
      </c>
      <c r="B492" s="660" t="s">
        <v>5750</v>
      </c>
      <c r="C492" s="660" t="s">
        <v>5254</v>
      </c>
      <c r="D492" s="660" t="s">
        <v>5260</v>
      </c>
      <c r="E492" s="660" t="s">
        <v>5261</v>
      </c>
      <c r="F492" s="663"/>
      <c r="G492" s="663"/>
      <c r="H492" s="663"/>
      <c r="I492" s="663"/>
      <c r="J492" s="663">
        <v>1</v>
      </c>
      <c r="K492" s="663">
        <v>1865.58</v>
      </c>
      <c r="L492" s="663"/>
      <c r="M492" s="663">
        <v>1865.58</v>
      </c>
      <c r="N492" s="663">
        <v>2</v>
      </c>
      <c r="O492" s="663">
        <v>3731.16</v>
      </c>
      <c r="P492" s="676"/>
      <c r="Q492" s="664">
        <v>1865.58</v>
      </c>
    </row>
    <row r="493" spans="1:17" ht="14.4" customHeight="1" x14ac:dyDescent="0.3">
      <c r="A493" s="659" t="s">
        <v>561</v>
      </c>
      <c r="B493" s="660" t="s">
        <v>5750</v>
      </c>
      <c r="C493" s="660" t="s">
        <v>5254</v>
      </c>
      <c r="D493" s="660" t="s">
        <v>5791</v>
      </c>
      <c r="E493" s="660" t="s">
        <v>5010</v>
      </c>
      <c r="F493" s="663"/>
      <c r="G493" s="663"/>
      <c r="H493" s="663"/>
      <c r="I493" s="663"/>
      <c r="J493" s="663"/>
      <c r="K493" s="663"/>
      <c r="L493" s="663"/>
      <c r="M493" s="663"/>
      <c r="N493" s="663">
        <v>1</v>
      </c>
      <c r="O493" s="663">
        <v>8191.63</v>
      </c>
      <c r="P493" s="676"/>
      <c r="Q493" s="664">
        <v>8191.63</v>
      </c>
    </row>
    <row r="494" spans="1:17" ht="14.4" customHeight="1" x14ac:dyDescent="0.3">
      <c r="A494" s="659" t="s">
        <v>561</v>
      </c>
      <c r="B494" s="660" t="s">
        <v>5750</v>
      </c>
      <c r="C494" s="660" t="s">
        <v>5254</v>
      </c>
      <c r="D494" s="660" t="s">
        <v>5792</v>
      </c>
      <c r="E494" s="660" t="s">
        <v>5010</v>
      </c>
      <c r="F494" s="663"/>
      <c r="G494" s="663"/>
      <c r="H494" s="663"/>
      <c r="I494" s="663"/>
      <c r="J494" s="663">
        <v>1</v>
      </c>
      <c r="K494" s="663">
        <v>7778.18</v>
      </c>
      <c r="L494" s="663"/>
      <c r="M494" s="663">
        <v>7778.18</v>
      </c>
      <c r="N494" s="663">
        <v>6</v>
      </c>
      <c r="O494" s="663">
        <v>48446.16</v>
      </c>
      <c r="P494" s="676"/>
      <c r="Q494" s="664">
        <v>8074.3600000000006</v>
      </c>
    </row>
    <row r="495" spans="1:17" ht="14.4" customHeight="1" x14ac:dyDescent="0.3">
      <c r="A495" s="659" t="s">
        <v>561</v>
      </c>
      <c r="B495" s="660" t="s">
        <v>5750</v>
      </c>
      <c r="C495" s="660" t="s">
        <v>5254</v>
      </c>
      <c r="D495" s="660" t="s">
        <v>5792</v>
      </c>
      <c r="E495" s="660" t="s">
        <v>5793</v>
      </c>
      <c r="F495" s="663"/>
      <c r="G495" s="663"/>
      <c r="H495" s="663"/>
      <c r="I495" s="663"/>
      <c r="J495" s="663"/>
      <c r="K495" s="663"/>
      <c r="L495" s="663"/>
      <c r="M495" s="663"/>
      <c r="N495" s="663">
        <v>3</v>
      </c>
      <c r="O495" s="663">
        <v>24223.08</v>
      </c>
      <c r="P495" s="676"/>
      <c r="Q495" s="664">
        <v>8074.3600000000006</v>
      </c>
    </row>
    <row r="496" spans="1:17" ht="14.4" customHeight="1" x14ac:dyDescent="0.3">
      <c r="A496" s="659" t="s">
        <v>561</v>
      </c>
      <c r="B496" s="660" t="s">
        <v>5750</v>
      </c>
      <c r="C496" s="660" t="s">
        <v>5254</v>
      </c>
      <c r="D496" s="660" t="s">
        <v>5262</v>
      </c>
      <c r="E496" s="660" t="s">
        <v>5010</v>
      </c>
      <c r="F496" s="663">
        <v>3</v>
      </c>
      <c r="G496" s="663">
        <v>27117.03</v>
      </c>
      <c r="H496" s="663">
        <v>1</v>
      </c>
      <c r="I496" s="663">
        <v>9039.01</v>
      </c>
      <c r="J496" s="663">
        <v>5</v>
      </c>
      <c r="K496" s="663">
        <v>46710.14</v>
      </c>
      <c r="L496" s="663">
        <v>1.7225389358642891</v>
      </c>
      <c r="M496" s="663">
        <v>9342.0280000000002</v>
      </c>
      <c r="N496" s="663">
        <v>8</v>
      </c>
      <c r="O496" s="663">
        <v>77488.800000000003</v>
      </c>
      <c r="P496" s="676">
        <v>2.8575695789693785</v>
      </c>
      <c r="Q496" s="664">
        <v>9686.1</v>
      </c>
    </row>
    <row r="497" spans="1:17" ht="14.4" customHeight="1" x14ac:dyDescent="0.3">
      <c r="A497" s="659" t="s">
        <v>561</v>
      </c>
      <c r="B497" s="660" t="s">
        <v>5750</v>
      </c>
      <c r="C497" s="660" t="s">
        <v>5254</v>
      </c>
      <c r="D497" s="660" t="s">
        <v>5262</v>
      </c>
      <c r="E497" s="660" t="s">
        <v>5263</v>
      </c>
      <c r="F497" s="663">
        <v>4</v>
      </c>
      <c r="G497" s="663">
        <v>37024.04</v>
      </c>
      <c r="H497" s="663">
        <v>1</v>
      </c>
      <c r="I497" s="663">
        <v>9256.01</v>
      </c>
      <c r="J497" s="663">
        <v>1</v>
      </c>
      <c r="K497" s="663">
        <v>9686.1</v>
      </c>
      <c r="L497" s="663">
        <v>0.26161650646444851</v>
      </c>
      <c r="M497" s="663">
        <v>9686.1</v>
      </c>
      <c r="N497" s="663"/>
      <c r="O497" s="663"/>
      <c r="P497" s="676"/>
      <c r="Q497" s="664"/>
    </row>
    <row r="498" spans="1:17" ht="14.4" customHeight="1" x14ac:dyDescent="0.3">
      <c r="A498" s="659" t="s">
        <v>561</v>
      </c>
      <c r="B498" s="660" t="s">
        <v>5750</v>
      </c>
      <c r="C498" s="660" t="s">
        <v>5254</v>
      </c>
      <c r="D498" s="660" t="s">
        <v>5264</v>
      </c>
      <c r="E498" s="660" t="s">
        <v>5010</v>
      </c>
      <c r="F498" s="663">
        <v>136</v>
      </c>
      <c r="G498" s="663">
        <v>118877.65000000001</v>
      </c>
      <c r="H498" s="663">
        <v>1</v>
      </c>
      <c r="I498" s="663">
        <v>874.10036764705887</v>
      </c>
      <c r="J498" s="663">
        <v>128</v>
      </c>
      <c r="K498" s="663">
        <v>116896.57999999999</v>
      </c>
      <c r="L498" s="663">
        <v>0.9833352190256115</v>
      </c>
      <c r="M498" s="663">
        <v>913.2545312499999</v>
      </c>
      <c r="N498" s="663">
        <v>104</v>
      </c>
      <c r="O498" s="663">
        <v>96259.28</v>
      </c>
      <c r="P498" s="676">
        <v>0.80973404168066909</v>
      </c>
      <c r="Q498" s="664">
        <v>925.56999999999994</v>
      </c>
    </row>
    <row r="499" spans="1:17" ht="14.4" customHeight="1" x14ac:dyDescent="0.3">
      <c r="A499" s="659" t="s">
        <v>561</v>
      </c>
      <c r="B499" s="660" t="s">
        <v>5750</v>
      </c>
      <c r="C499" s="660" t="s">
        <v>5254</v>
      </c>
      <c r="D499" s="660" t="s">
        <v>5264</v>
      </c>
      <c r="E499" s="660" t="s">
        <v>5265</v>
      </c>
      <c r="F499" s="663">
        <v>63</v>
      </c>
      <c r="G499" s="663">
        <v>56001.33</v>
      </c>
      <c r="H499" s="663">
        <v>1</v>
      </c>
      <c r="I499" s="663">
        <v>888.91000000000008</v>
      </c>
      <c r="J499" s="663">
        <v>64</v>
      </c>
      <c r="K499" s="663">
        <v>59236.479999999989</v>
      </c>
      <c r="L499" s="663">
        <v>1.0577691636966478</v>
      </c>
      <c r="M499" s="663">
        <v>925.56999999999982</v>
      </c>
      <c r="N499" s="663">
        <v>67</v>
      </c>
      <c r="O499" s="663">
        <v>62013.19000000001</v>
      </c>
      <c r="P499" s="676">
        <v>1.1073520932449283</v>
      </c>
      <c r="Q499" s="664">
        <v>925.57000000000016</v>
      </c>
    </row>
    <row r="500" spans="1:17" ht="14.4" customHeight="1" x14ac:dyDescent="0.3">
      <c r="A500" s="659" t="s">
        <v>561</v>
      </c>
      <c r="B500" s="660" t="s">
        <v>5750</v>
      </c>
      <c r="C500" s="660" t="s">
        <v>5254</v>
      </c>
      <c r="D500" s="660" t="s">
        <v>5266</v>
      </c>
      <c r="E500" s="660" t="s">
        <v>5010</v>
      </c>
      <c r="F500" s="663"/>
      <c r="G500" s="663"/>
      <c r="H500" s="663"/>
      <c r="I500" s="663"/>
      <c r="J500" s="663"/>
      <c r="K500" s="663"/>
      <c r="L500" s="663"/>
      <c r="M500" s="663"/>
      <c r="N500" s="663">
        <v>9</v>
      </c>
      <c r="O500" s="663">
        <v>2148.12</v>
      </c>
      <c r="P500" s="676"/>
      <c r="Q500" s="664">
        <v>238.67999999999998</v>
      </c>
    </row>
    <row r="501" spans="1:17" ht="14.4" customHeight="1" x14ac:dyDescent="0.3">
      <c r="A501" s="659" t="s">
        <v>561</v>
      </c>
      <c r="B501" s="660" t="s">
        <v>5750</v>
      </c>
      <c r="C501" s="660" t="s">
        <v>5254</v>
      </c>
      <c r="D501" s="660" t="s">
        <v>5794</v>
      </c>
      <c r="E501" s="660" t="s">
        <v>5010</v>
      </c>
      <c r="F501" s="663">
        <v>1</v>
      </c>
      <c r="G501" s="663">
        <v>2579.8200000000002</v>
      </c>
      <c r="H501" s="663">
        <v>1</v>
      </c>
      <c r="I501" s="663">
        <v>2579.8200000000002</v>
      </c>
      <c r="J501" s="663"/>
      <c r="K501" s="663"/>
      <c r="L501" s="663"/>
      <c r="M501" s="663"/>
      <c r="N501" s="663"/>
      <c r="O501" s="663"/>
      <c r="P501" s="676"/>
      <c r="Q501" s="664"/>
    </row>
    <row r="502" spans="1:17" ht="14.4" customHeight="1" x14ac:dyDescent="0.3">
      <c r="A502" s="659" t="s">
        <v>561</v>
      </c>
      <c r="B502" s="660" t="s">
        <v>5750</v>
      </c>
      <c r="C502" s="660" t="s">
        <v>5123</v>
      </c>
      <c r="D502" s="660" t="s">
        <v>5795</v>
      </c>
      <c r="E502" s="660" t="s">
        <v>5796</v>
      </c>
      <c r="F502" s="663">
        <v>7</v>
      </c>
      <c r="G502" s="663">
        <v>2309.86</v>
      </c>
      <c r="H502" s="663">
        <v>1</v>
      </c>
      <c r="I502" s="663">
        <v>329.98</v>
      </c>
      <c r="J502" s="663"/>
      <c r="K502" s="663"/>
      <c r="L502" s="663"/>
      <c r="M502" s="663"/>
      <c r="N502" s="663"/>
      <c r="O502" s="663"/>
      <c r="P502" s="676"/>
      <c r="Q502" s="664"/>
    </row>
    <row r="503" spans="1:17" ht="14.4" customHeight="1" x14ac:dyDescent="0.3">
      <c r="A503" s="659" t="s">
        <v>561</v>
      </c>
      <c r="B503" s="660" t="s">
        <v>5750</v>
      </c>
      <c r="C503" s="660" t="s">
        <v>5123</v>
      </c>
      <c r="D503" s="660" t="s">
        <v>5797</v>
      </c>
      <c r="E503" s="660" t="s">
        <v>5798</v>
      </c>
      <c r="F503" s="663">
        <v>1</v>
      </c>
      <c r="G503" s="663">
        <v>1435.36</v>
      </c>
      <c r="H503" s="663">
        <v>1</v>
      </c>
      <c r="I503" s="663">
        <v>1435.36</v>
      </c>
      <c r="J503" s="663"/>
      <c r="K503" s="663"/>
      <c r="L503" s="663"/>
      <c r="M503" s="663"/>
      <c r="N503" s="663"/>
      <c r="O503" s="663"/>
      <c r="P503" s="676"/>
      <c r="Q503" s="664"/>
    </row>
    <row r="504" spans="1:17" ht="14.4" customHeight="1" x14ac:dyDescent="0.3">
      <c r="A504" s="659" t="s">
        <v>561</v>
      </c>
      <c r="B504" s="660" t="s">
        <v>5750</v>
      </c>
      <c r="C504" s="660" t="s">
        <v>5123</v>
      </c>
      <c r="D504" s="660" t="s">
        <v>5268</v>
      </c>
      <c r="E504" s="660" t="s">
        <v>5269</v>
      </c>
      <c r="F504" s="663"/>
      <c r="G504" s="663"/>
      <c r="H504" s="663"/>
      <c r="I504" s="663"/>
      <c r="J504" s="663">
        <v>0.4</v>
      </c>
      <c r="K504" s="663">
        <v>385.11</v>
      </c>
      <c r="L504" s="663"/>
      <c r="M504" s="663">
        <v>962.77499999999998</v>
      </c>
      <c r="N504" s="663">
        <v>0.3</v>
      </c>
      <c r="O504" s="663">
        <v>288.82</v>
      </c>
      <c r="P504" s="676"/>
      <c r="Q504" s="664">
        <v>962.73333333333335</v>
      </c>
    </row>
    <row r="505" spans="1:17" ht="14.4" customHeight="1" x14ac:dyDescent="0.3">
      <c r="A505" s="659" t="s">
        <v>561</v>
      </c>
      <c r="B505" s="660" t="s">
        <v>5750</v>
      </c>
      <c r="C505" s="660" t="s">
        <v>5123</v>
      </c>
      <c r="D505" s="660" t="s">
        <v>5799</v>
      </c>
      <c r="E505" s="660" t="s">
        <v>5269</v>
      </c>
      <c r="F505" s="663"/>
      <c r="G505" s="663"/>
      <c r="H505" s="663"/>
      <c r="I505" s="663"/>
      <c r="J505" s="663">
        <v>0.2</v>
      </c>
      <c r="K505" s="663">
        <v>22.92</v>
      </c>
      <c r="L505" s="663"/>
      <c r="M505" s="663">
        <v>114.60000000000001</v>
      </c>
      <c r="N505" s="663"/>
      <c r="O505" s="663"/>
      <c r="P505" s="676"/>
      <c r="Q505" s="664"/>
    </row>
    <row r="506" spans="1:17" ht="14.4" customHeight="1" x14ac:dyDescent="0.3">
      <c r="A506" s="659" t="s">
        <v>561</v>
      </c>
      <c r="B506" s="660" t="s">
        <v>5750</v>
      </c>
      <c r="C506" s="660" t="s">
        <v>5123</v>
      </c>
      <c r="D506" s="660" t="s">
        <v>5800</v>
      </c>
      <c r="E506" s="660" t="s">
        <v>5269</v>
      </c>
      <c r="F506" s="663">
        <v>0.7</v>
      </c>
      <c r="G506" s="663">
        <v>96.55</v>
      </c>
      <c r="H506" s="663">
        <v>1</v>
      </c>
      <c r="I506" s="663">
        <v>137.92857142857144</v>
      </c>
      <c r="J506" s="663">
        <v>0.2</v>
      </c>
      <c r="K506" s="663">
        <v>27.58</v>
      </c>
      <c r="L506" s="663">
        <v>0.28565510098394614</v>
      </c>
      <c r="M506" s="663">
        <v>137.89999999999998</v>
      </c>
      <c r="N506" s="663"/>
      <c r="O506" s="663"/>
      <c r="P506" s="676"/>
      <c r="Q506" s="664"/>
    </row>
    <row r="507" spans="1:17" ht="14.4" customHeight="1" x14ac:dyDescent="0.3">
      <c r="A507" s="659" t="s">
        <v>561</v>
      </c>
      <c r="B507" s="660" t="s">
        <v>5750</v>
      </c>
      <c r="C507" s="660" t="s">
        <v>5123</v>
      </c>
      <c r="D507" s="660" t="s">
        <v>5270</v>
      </c>
      <c r="E507" s="660" t="s">
        <v>5269</v>
      </c>
      <c r="F507" s="663">
        <v>0.8</v>
      </c>
      <c r="G507" s="663">
        <v>503.67</v>
      </c>
      <c r="H507" s="663">
        <v>1</v>
      </c>
      <c r="I507" s="663">
        <v>629.58749999999998</v>
      </c>
      <c r="J507" s="663">
        <v>0.4</v>
      </c>
      <c r="K507" s="663">
        <v>251.83</v>
      </c>
      <c r="L507" s="663">
        <v>0.49999007286516967</v>
      </c>
      <c r="M507" s="663">
        <v>629.57500000000005</v>
      </c>
      <c r="N507" s="663">
        <v>1.2</v>
      </c>
      <c r="O507" s="663">
        <v>755.48</v>
      </c>
      <c r="P507" s="676">
        <v>1.4999503643258483</v>
      </c>
      <c r="Q507" s="664">
        <v>629.56666666666672</v>
      </c>
    </row>
    <row r="508" spans="1:17" ht="14.4" customHeight="1" x14ac:dyDescent="0.3">
      <c r="A508" s="659" t="s">
        <v>561</v>
      </c>
      <c r="B508" s="660" t="s">
        <v>5750</v>
      </c>
      <c r="C508" s="660" t="s">
        <v>5123</v>
      </c>
      <c r="D508" s="660" t="s">
        <v>5124</v>
      </c>
      <c r="E508" s="660" t="s">
        <v>5125</v>
      </c>
      <c r="F508" s="663">
        <v>79</v>
      </c>
      <c r="G508" s="663">
        <v>54273</v>
      </c>
      <c r="H508" s="663">
        <v>1</v>
      </c>
      <c r="I508" s="663">
        <v>687</v>
      </c>
      <c r="J508" s="663">
        <v>58</v>
      </c>
      <c r="K508" s="663">
        <v>39846</v>
      </c>
      <c r="L508" s="663">
        <v>0.73417721518987344</v>
      </c>
      <c r="M508" s="663">
        <v>687</v>
      </c>
      <c r="N508" s="663">
        <v>76</v>
      </c>
      <c r="O508" s="663">
        <v>52212</v>
      </c>
      <c r="P508" s="676">
        <v>0.96202531645569622</v>
      </c>
      <c r="Q508" s="664">
        <v>687</v>
      </c>
    </row>
    <row r="509" spans="1:17" ht="14.4" customHeight="1" x14ac:dyDescent="0.3">
      <c r="A509" s="659" t="s">
        <v>561</v>
      </c>
      <c r="B509" s="660" t="s">
        <v>5750</v>
      </c>
      <c r="C509" s="660" t="s">
        <v>5123</v>
      </c>
      <c r="D509" s="660" t="s">
        <v>5126</v>
      </c>
      <c r="E509" s="660" t="s">
        <v>5127</v>
      </c>
      <c r="F509" s="663">
        <v>333</v>
      </c>
      <c r="G509" s="663">
        <v>78100.040000000008</v>
      </c>
      <c r="H509" s="663">
        <v>1</v>
      </c>
      <c r="I509" s="663">
        <v>234.53465465465467</v>
      </c>
      <c r="J509" s="663">
        <v>268</v>
      </c>
      <c r="K509" s="663">
        <v>64320</v>
      </c>
      <c r="L509" s="663">
        <v>0.82355911725525355</v>
      </c>
      <c r="M509" s="663">
        <v>240</v>
      </c>
      <c r="N509" s="663">
        <v>406</v>
      </c>
      <c r="O509" s="663">
        <v>97440</v>
      </c>
      <c r="P509" s="676">
        <v>1.2476306030060931</v>
      </c>
      <c r="Q509" s="664">
        <v>240</v>
      </c>
    </row>
    <row r="510" spans="1:17" ht="14.4" customHeight="1" x14ac:dyDescent="0.3">
      <c r="A510" s="659" t="s">
        <v>561</v>
      </c>
      <c r="B510" s="660" t="s">
        <v>5750</v>
      </c>
      <c r="C510" s="660" t="s">
        <v>5123</v>
      </c>
      <c r="D510" s="660" t="s">
        <v>5271</v>
      </c>
      <c r="E510" s="660" t="s">
        <v>5127</v>
      </c>
      <c r="F510" s="663"/>
      <c r="G510" s="663"/>
      <c r="H510" s="663"/>
      <c r="I510" s="663"/>
      <c r="J510" s="663"/>
      <c r="K510" s="663"/>
      <c r="L510" s="663"/>
      <c r="M510" s="663"/>
      <c r="N510" s="663">
        <v>2</v>
      </c>
      <c r="O510" s="663">
        <v>494</v>
      </c>
      <c r="P510" s="676"/>
      <c r="Q510" s="664">
        <v>247</v>
      </c>
    </row>
    <row r="511" spans="1:17" ht="14.4" customHeight="1" x14ac:dyDescent="0.3">
      <c r="A511" s="659" t="s">
        <v>561</v>
      </c>
      <c r="B511" s="660" t="s">
        <v>5750</v>
      </c>
      <c r="C511" s="660" t="s">
        <v>5123</v>
      </c>
      <c r="D511" s="660" t="s">
        <v>5128</v>
      </c>
      <c r="E511" s="660" t="s">
        <v>5127</v>
      </c>
      <c r="F511" s="663">
        <v>17.04</v>
      </c>
      <c r="G511" s="663">
        <v>20153.84</v>
      </c>
      <c r="H511" s="663">
        <v>1</v>
      </c>
      <c r="I511" s="663">
        <v>1182.737089201878</v>
      </c>
      <c r="J511" s="663">
        <v>14.02</v>
      </c>
      <c r="K511" s="663">
        <v>17047.099999999999</v>
      </c>
      <c r="L511" s="663">
        <v>0.84584873155686446</v>
      </c>
      <c r="M511" s="663">
        <v>1215.912981455064</v>
      </c>
      <c r="N511" s="663">
        <v>23.190000000000005</v>
      </c>
      <c r="O511" s="663">
        <v>28189.289999999997</v>
      </c>
      <c r="P511" s="676">
        <v>1.39870565609333</v>
      </c>
      <c r="Q511" s="664">
        <v>1215.5795601552391</v>
      </c>
    </row>
    <row r="512" spans="1:17" ht="14.4" customHeight="1" x14ac:dyDescent="0.3">
      <c r="A512" s="659" t="s">
        <v>561</v>
      </c>
      <c r="B512" s="660" t="s">
        <v>5750</v>
      </c>
      <c r="C512" s="660" t="s">
        <v>5123</v>
      </c>
      <c r="D512" s="660" t="s">
        <v>5801</v>
      </c>
      <c r="E512" s="660" t="s">
        <v>5802</v>
      </c>
      <c r="F512" s="663">
        <v>5</v>
      </c>
      <c r="G512" s="663">
        <v>481.9</v>
      </c>
      <c r="H512" s="663">
        <v>1</v>
      </c>
      <c r="I512" s="663">
        <v>96.38</v>
      </c>
      <c r="J512" s="663"/>
      <c r="K512" s="663"/>
      <c r="L512" s="663"/>
      <c r="M512" s="663"/>
      <c r="N512" s="663"/>
      <c r="O512" s="663"/>
      <c r="P512" s="676"/>
      <c r="Q512" s="664"/>
    </row>
    <row r="513" spans="1:17" ht="14.4" customHeight="1" x14ac:dyDescent="0.3">
      <c r="A513" s="659" t="s">
        <v>561</v>
      </c>
      <c r="B513" s="660" t="s">
        <v>5750</v>
      </c>
      <c r="C513" s="660" t="s">
        <v>5123</v>
      </c>
      <c r="D513" s="660" t="s">
        <v>5272</v>
      </c>
      <c r="E513" s="660" t="s">
        <v>5273</v>
      </c>
      <c r="F513" s="663"/>
      <c r="G513" s="663"/>
      <c r="H513" s="663"/>
      <c r="I513" s="663"/>
      <c r="J513" s="663">
        <v>0.5</v>
      </c>
      <c r="K513" s="663">
        <v>2226.0300000000002</v>
      </c>
      <c r="L513" s="663"/>
      <c r="M513" s="663">
        <v>4452.0600000000004</v>
      </c>
      <c r="N513" s="663">
        <v>4</v>
      </c>
      <c r="O513" s="663">
        <v>17808.240000000002</v>
      </c>
      <c r="P513" s="676"/>
      <c r="Q513" s="664">
        <v>4452.0600000000004</v>
      </c>
    </row>
    <row r="514" spans="1:17" ht="14.4" customHeight="1" x14ac:dyDescent="0.3">
      <c r="A514" s="659" t="s">
        <v>561</v>
      </c>
      <c r="B514" s="660" t="s">
        <v>5750</v>
      </c>
      <c r="C514" s="660" t="s">
        <v>5123</v>
      </c>
      <c r="D514" s="660" t="s">
        <v>5803</v>
      </c>
      <c r="E514" s="660" t="s">
        <v>5804</v>
      </c>
      <c r="F514" s="663">
        <v>1</v>
      </c>
      <c r="G514" s="663">
        <v>1831.25</v>
      </c>
      <c r="H514" s="663">
        <v>1</v>
      </c>
      <c r="I514" s="663">
        <v>1831.25</v>
      </c>
      <c r="J514" s="663"/>
      <c r="K514" s="663"/>
      <c r="L514" s="663"/>
      <c r="M514" s="663"/>
      <c r="N514" s="663"/>
      <c r="O514" s="663"/>
      <c r="P514" s="676"/>
      <c r="Q514" s="664"/>
    </row>
    <row r="515" spans="1:17" ht="14.4" customHeight="1" x14ac:dyDescent="0.3">
      <c r="A515" s="659" t="s">
        <v>561</v>
      </c>
      <c r="B515" s="660" t="s">
        <v>5750</v>
      </c>
      <c r="C515" s="660" t="s">
        <v>5123</v>
      </c>
      <c r="D515" s="660" t="s">
        <v>5805</v>
      </c>
      <c r="E515" s="660" t="s">
        <v>5806</v>
      </c>
      <c r="F515" s="663">
        <v>1</v>
      </c>
      <c r="G515" s="663">
        <v>12681.98</v>
      </c>
      <c r="H515" s="663">
        <v>1</v>
      </c>
      <c r="I515" s="663">
        <v>12681.98</v>
      </c>
      <c r="J515" s="663"/>
      <c r="K515" s="663"/>
      <c r="L515" s="663"/>
      <c r="M515" s="663"/>
      <c r="N515" s="663"/>
      <c r="O515" s="663"/>
      <c r="P515" s="676"/>
      <c r="Q515" s="664"/>
    </row>
    <row r="516" spans="1:17" ht="14.4" customHeight="1" x14ac:dyDescent="0.3">
      <c r="A516" s="659" t="s">
        <v>561</v>
      </c>
      <c r="B516" s="660" t="s">
        <v>5750</v>
      </c>
      <c r="C516" s="660" t="s">
        <v>5123</v>
      </c>
      <c r="D516" s="660" t="s">
        <v>5807</v>
      </c>
      <c r="E516" s="660" t="s">
        <v>5808</v>
      </c>
      <c r="F516" s="663">
        <v>37</v>
      </c>
      <c r="G516" s="663">
        <v>20823.599999999999</v>
      </c>
      <c r="H516" s="663">
        <v>1</v>
      </c>
      <c r="I516" s="663">
        <v>562.79999999999995</v>
      </c>
      <c r="J516" s="663">
        <v>34</v>
      </c>
      <c r="K516" s="663">
        <v>19135.2</v>
      </c>
      <c r="L516" s="663">
        <v>0.91891891891891897</v>
      </c>
      <c r="M516" s="663">
        <v>562.80000000000007</v>
      </c>
      <c r="N516" s="663">
        <v>22</v>
      </c>
      <c r="O516" s="663">
        <v>12381.6</v>
      </c>
      <c r="P516" s="676">
        <v>0.59459459459459463</v>
      </c>
      <c r="Q516" s="664">
        <v>562.80000000000007</v>
      </c>
    </row>
    <row r="517" spans="1:17" ht="14.4" customHeight="1" x14ac:dyDescent="0.3">
      <c r="A517" s="659" t="s">
        <v>561</v>
      </c>
      <c r="B517" s="660" t="s">
        <v>5750</v>
      </c>
      <c r="C517" s="660" t="s">
        <v>5123</v>
      </c>
      <c r="D517" s="660" t="s">
        <v>5809</v>
      </c>
      <c r="E517" s="660" t="s">
        <v>5810</v>
      </c>
      <c r="F517" s="663"/>
      <c r="G517" s="663"/>
      <c r="H517" s="663"/>
      <c r="I517" s="663"/>
      <c r="J517" s="663">
        <v>1</v>
      </c>
      <c r="K517" s="663">
        <v>789.29</v>
      </c>
      <c r="L517" s="663"/>
      <c r="M517" s="663">
        <v>789.29</v>
      </c>
      <c r="N517" s="663">
        <v>1</v>
      </c>
      <c r="O517" s="663">
        <v>789.29</v>
      </c>
      <c r="P517" s="676"/>
      <c r="Q517" s="664">
        <v>789.29</v>
      </c>
    </row>
    <row r="518" spans="1:17" ht="14.4" customHeight="1" x14ac:dyDescent="0.3">
      <c r="A518" s="659" t="s">
        <v>561</v>
      </c>
      <c r="B518" s="660" t="s">
        <v>5750</v>
      </c>
      <c r="C518" s="660" t="s">
        <v>5123</v>
      </c>
      <c r="D518" s="660" t="s">
        <v>5811</v>
      </c>
      <c r="E518" s="660" t="s">
        <v>5553</v>
      </c>
      <c r="F518" s="663">
        <v>4</v>
      </c>
      <c r="G518" s="663">
        <v>75560.72</v>
      </c>
      <c r="H518" s="663">
        <v>1</v>
      </c>
      <c r="I518" s="663">
        <v>18890.18</v>
      </c>
      <c r="J518" s="663">
        <v>4</v>
      </c>
      <c r="K518" s="663">
        <v>77602.880000000005</v>
      </c>
      <c r="L518" s="663">
        <v>1.0270267408780647</v>
      </c>
      <c r="M518" s="663">
        <v>19400.72</v>
      </c>
      <c r="N518" s="663">
        <v>1</v>
      </c>
      <c r="O518" s="663">
        <v>19400.72</v>
      </c>
      <c r="P518" s="676">
        <v>0.25675668521951617</v>
      </c>
      <c r="Q518" s="664">
        <v>19400.72</v>
      </c>
    </row>
    <row r="519" spans="1:17" ht="14.4" customHeight="1" x14ac:dyDescent="0.3">
      <c r="A519" s="659" t="s">
        <v>561</v>
      </c>
      <c r="B519" s="660" t="s">
        <v>5750</v>
      </c>
      <c r="C519" s="660" t="s">
        <v>5123</v>
      </c>
      <c r="D519" s="660" t="s">
        <v>5274</v>
      </c>
      <c r="E519" s="660" t="s">
        <v>5275</v>
      </c>
      <c r="F519" s="663"/>
      <c r="G519" s="663"/>
      <c r="H519" s="663"/>
      <c r="I519" s="663"/>
      <c r="J519" s="663"/>
      <c r="K519" s="663"/>
      <c r="L519" s="663"/>
      <c r="M519" s="663"/>
      <c r="N519" s="663">
        <v>1</v>
      </c>
      <c r="O519" s="663">
        <v>47653</v>
      </c>
      <c r="P519" s="676"/>
      <c r="Q519" s="664">
        <v>47653</v>
      </c>
    </row>
    <row r="520" spans="1:17" ht="14.4" customHeight="1" x14ac:dyDescent="0.3">
      <c r="A520" s="659" t="s">
        <v>561</v>
      </c>
      <c r="B520" s="660" t="s">
        <v>5750</v>
      </c>
      <c r="C520" s="660" t="s">
        <v>5123</v>
      </c>
      <c r="D520" s="660" t="s">
        <v>5812</v>
      </c>
      <c r="E520" s="660" t="s">
        <v>5553</v>
      </c>
      <c r="F520" s="663">
        <v>8</v>
      </c>
      <c r="G520" s="663">
        <v>155208</v>
      </c>
      <c r="H520" s="663">
        <v>1</v>
      </c>
      <c r="I520" s="663">
        <v>19401</v>
      </c>
      <c r="J520" s="663">
        <v>7</v>
      </c>
      <c r="K520" s="663">
        <v>135807</v>
      </c>
      <c r="L520" s="663">
        <v>0.875</v>
      </c>
      <c r="M520" s="663">
        <v>19401</v>
      </c>
      <c r="N520" s="663">
        <v>1</v>
      </c>
      <c r="O520" s="663">
        <v>19401</v>
      </c>
      <c r="P520" s="676">
        <v>0.125</v>
      </c>
      <c r="Q520" s="664">
        <v>19401</v>
      </c>
    </row>
    <row r="521" spans="1:17" ht="14.4" customHeight="1" x14ac:dyDescent="0.3">
      <c r="A521" s="659" t="s">
        <v>561</v>
      </c>
      <c r="B521" s="660" t="s">
        <v>5750</v>
      </c>
      <c r="C521" s="660" t="s">
        <v>5123</v>
      </c>
      <c r="D521" s="660" t="s">
        <v>5813</v>
      </c>
      <c r="E521" s="660" t="s">
        <v>5553</v>
      </c>
      <c r="F521" s="663">
        <v>11</v>
      </c>
      <c r="G521" s="663">
        <v>6545</v>
      </c>
      <c r="H521" s="663">
        <v>1</v>
      </c>
      <c r="I521" s="663">
        <v>595</v>
      </c>
      <c r="J521" s="663">
        <v>10</v>
      </c>
      <c r="K521" s="663">
        <v>5950</v>
      </c>
      <c r="L521" s="663">
        <v>0.90909090909090906</v>
      </c>
      <c r="M521" s="663">
        <v>595</v>
      </c>
      <c r="N521" s="663">
        <v>2</v>
      </c>
      <c r="O521" s="663">
        <v>1190</v>
      </c>
      <c r="P521" s="676">
        <v>0.18181818181818182</v>
      </c>
      <c r="Q521" s="664">
        <v>595</v>
      </c>
    </row>
    <row r="522" spans="1:17" ht="14.4" customHeight="1" x14ac:dyDescent="0.3">
      <c r="A522" s="659" t="s">
        <v>561</v>
      </c>
      <c r="B522" s="660" t="s">
        <v>5750</v>
      </c>
      <c r="C522" s="660" t="s">
        <v>5123</v>
      </c>
      <c r="D522" s="660" t="s">
        <v>5276</v>
      </c>
      <c r="E522" s="660" t="s">
        <v>5277</v>
      </c>
      <c r="F522" s="663">
        <v>1</v>
      </c>
      <c r="G522" s="663">
        <v>518.70000000000005</v>
      </c>
      <c r="H522" s="663">
        <v>1</v>
      </c>
      <c r="I522" s="663">
        <v>518.70000000000005</v>
      </c>
      <c r="J522" s="663"/>
      <c r="K522" s="663"/>
      <c r="L522" s="663"/>
      <c r="M522" s="663"/>
      <c r="N522" s="663"/>
      <c r="O522" s="663"/>
      <c r="P522" s="676"/>
      <c r="Q522" s="664"/>
    </row>
    <row r="523" spans="1:17" ht="14.4" customHeight="1" x14ac:dyDescent="0.3">
      <c r="A523" s="659" t="s">
        <v>561</v>
      </c>
      <c r="B523" s="660" t="s">
        <v>5750</v>
      </c>
      <c r="C523" s="660" t="s">
        <v>5123</v>
      </c>
      <c r="D523" s="660" t="s">
        <v>5129</v>
      </c>
      <c r="E523" s="660" t="s">
        <v>5130</v>
      </c>
      <c r="F523" s="663">
        <v>120</v>
      </c>
      <c r="G523" s="663">
        <v>26838.45</v>
      </c>
      <c r="H523" s="663">
        <v>1</v>
      </c>
      <c r="I523" s="663">
        <v>223.65375</v>
      </c>
      <c r="J523" s="663">
        <v>100</v>
      </c>
      <c r="K523" s="663">
        <v>22385</v>
      </c>
      <c r="L523" s="663">
        <v>0.83406456036022947</v>
      </c>
      <c r="M523" s="663">
        <v>223.85</v>
      </c>
      <c r="N523" s="663">
        <v>149</v>
      </c>
      <c r="O523" s="663">
        <v>33353.649999999994</v>
      </c>
      <c r="P523" s="676">
        <v>1.2427561949367416</v>
      </c>
      <c r="Q523" s="664">
        <v>223.84999999999997</v>
      </c>
    </row>
    <row r="524" spans="1:17" ht="14.4" customHeight="1" x14ac:dyDescent="0.3">
      <c r="A524" s="659" t="s">
        <v>561</v>
      </c>
      <c r="B524" s="660" t="s">
        <v>5750</v>
      </c>
      <c r="C524" s="660" t="s">
        <v>5123</v>
      </c>
      <c r="D524" s="660" t="s">
        <v>5278</v>
      </c>
      <c r="E524" s="660" t="s">
        <v>5279</v>
      </c>
      <c r="F524" s="663"/>
      <c r="G524" s="663"/>
      <c r="H524" s="663"/>
      <c r="I524" s="663"/>
      <c r="J524" s="663">
        <v>1</v>
      </c>
      <c r="K524" s="663">
        <v>20061</v>
      </c>
      <c r="L524" s="663"/>
      <c r="M524" s="663">
        <v>20061</v>
      </c>
      <c r="N524" s="663">
        <v>10</v>
      </c>
      <c r="O524" s="663">
        <v>200610</v>
      </c>
      <c r="P524" s="676"/>
      <c r="Q524" s="664">
        <v>20061</v>
      </c>
    </row>
    <row r="525" spans="1:17" ht="14.4" customHeight="1" x14ac:dyDescent="0.3">
      <c r="A525" s="659" t="s">
        <v>561</v>
      </c>
      <c r="B525" s="660" t="s">
        <v>5750</v>
      </c>
      <c r="C525" s="660" t="s">
        <v>5123</v>
      </c>
      <c r="D525" s="660" t="s">
        <v>5280</v>
      </c>
      <c r="E525" s="660" t="s">
        <v>5281</v>
      </c>
      <c r="F525" s="663">
        <v>17</v>
      </c>
      <c r="G525" s="663">
        <v>36663.39</v>
      </c>
      <c r="H525" s="663">
        <v>1</v>
      </c>
      <c r="I525" s="663">
        <v>2156.67</v>
      </c>
      <c r="J525" s="663">
        <v>17</v>
      </c>
      <c r="K525" s="663">
        <v>36663.39</v>
      </c>
      <c r="L525" s="663">
        <v>1</v>
      </c>
      <c r="M525" s="663">
        <v>2156.67</v>
      </c>
      <c r="N525" s="663">
        <v>9</v>
      </c>
      <c r="O525" s="663">
        <v>19410.03</v>
      </c>
      <c r="P525" s="676">
        <v>0.52941176470588236</v>
      </c>
      <c r="Q525" s="664">
        <v>2156.67</v>
      </c>
    </row>
    <row r="526" spans="1:17" ht="14.4" customHeight="1" x14ac:dyDescent="0.3">
      <c r="A526" s="659" t="s">
        <v>561</v>
      </c>
      <c r="B526" s="660" t="s">
        <v>5750</v>
      </c>
      <c r="C526" s="660" t="s">
        <v>5123</v>
      </c>
      <c r="D526" s="660" t="s">
        <v>5814</v>
      </c>
      <c r="E526" s="660" t="s">
        <v>5281</v>
      </c>
      <c r="F526" s="663">
        <v>1</v>
      </c>
      <c r="G526" s="663">
        <v>3605.51</v>
      </c>
      <c r="H526" s="663">
        <v>1</v>
      </c>
      <c r="I526" s="663">
        <v>3605.51</v>
      </c>
      <c r="J526" s="663">
        <v>1</v>
      </c>
      <c r="K526" s="663">
        <v>3605.51</v>
      </c>
      <c r="L526" s="663">
        <v>1</v>
      </c>
      <c r="M526" s="663">
        <v>3605.51</v>
      </c>
      <c r="N526" s="663">
        <v>1</v>
      </c>
      <c r="O526" s="663">
        <v>3605.51</v>
      </c>
      <c r="P526" s="676">
        <v>1</v>
      </c>
      <c r="Q526" s="664">
        <v>3605.51</v>
      </c>
    </row>
    <row r="527" spans="1:17" ht="14.4" customHeight="1" x14ac:dyDescent="0.3">
      <c r="A527" s="659" t="s">
        <v>561</v>
      </c>
      <c r="B527" s="660" t="s">
        <v>5750</v>
      </c>
      <c r="C527" s="660" t="s">
        <v>5123</v>
      </c>
      <c r="D527" s="660" t="s">
        <v>5282</v>
      </c>
      <c r="E527" s="660" t="s">
        <v>5281</v>
      </c>
      <c r="F527" s="663">
        <v>22</v>
      </c>
      <c r="G527" s="663">
        <v>125382.09</v>
      </c>
      <c r="H527" s="663">
        <v>1</v>
      </c>
      <c r="I527" s="663">
        <v>5699.1859090909093</v>
      </c>
      <c r="J527" s="663">
        <v>15</v>
      </c>
      <c r="K527" s="663">
        <v>85624.35</v>
      </c>
      <c r="L527" s="663">
        <v>0.68290734346508353</v>
      </c>
      <c r="M527" s="663">
        <v>5708.29</v>
      </c>
      <c r="N527" s="663">
        <v>15</v>
      </c>
      <c r="O527" s="663">
        <v>85624.35</v>
      </c>
      <c r="P527" s="676">
        <v>0.68290734346508353</v>
      </c>
      <c r="Q527" s="664">
        <v>5708.29</v>
      </c>
    </row>
    <row r="528" spans="1:17" ht="14.4" customHeight="1" x14ac:dyDescent="0.3">
      <c r="A528" s="659" t="s">
        <v>561</v>
      </c>
      <c r="B528" s="660" t="s">
        <v>5750</v>
      </c>
      <c r="C528" s="660" t="s">
        <v>5123</v>
      </c>
      <c r="D528" s="660" t="s">
        <v>5815</v>
      </c>
      <c r="E528" s="660" t="s">
        <v>5284</v>
      </c>
      <c r="F528" s="663">
        <v>2</v>
      </c>
      <c r="G528" s="663">
        <v>8187.28</v>
      </c>
      <c r="H528" s="663">
        <v>1</v>
      </c>
      <c r="I528" s="663">
        <v>4093.64</v>
      </c>
      <c r="J528" s="663"/>
      <c r="K528" s="663"/>
      <c r="L528" s="663"/>
      <c r="M528" s="663"/>
      <c r="N528" s="663">
        <v>1</v>
      </c>
      <c r="O528" s="663">
        <v>4093.64</v>
      </c>
      <c r="P528" s="676">
        <v>0.5</v>
      </c>
      <c r="Q528" s="664">
        <v>4093.64</v>
      </c>
    </row>
    <row r="529" spans="1:17" ht="14.4" customHeight="1" x14ac:dyDescent="0.3">
      <c r="A529" s="659" t="s">
        <v>561</v>
      </c>
      <c r="B529" s="660" t="s">
        <v>5750</v>
      </c>
      <c r="C529" s="660" t="s">
        <v>5123</v>
      </c>
      <c r="D529" s="660" t="s">
        <v>5283</v>
      </c>
      <c r="E529" s="660" t="s">
        <v>5284</v>
      </c>
      <c r="F529" s="663">
        <v>13</v>
      </c>
      <c r="G529" s="663">
        <v>51196.34</v>
      </c>
      <c r="H529" s="663">
        <v>1</v>
      </c>
      <c r="I529" s="663">
        <v>3938.18</v>
      </c>
      <c r="J529" s="663">
        <v>17</v>
      </c>
      <c r="K529" s="663">
        <v>66949.06</v>
      </c>
      <c r="L529" s="663">
        <v>1.3076923076923077</v>
      </c>
      <c r="M529" s="663">
        <v>3938.18</v>
      </c>
      <c r="N529" s="663">
        <v>9</v>
      </c>
      <c r="O529" s="663">
        <v>35443.620000000003</v>
      </c>
      <c r="P529" s="676">
        <v>0.6923076923076924</v>
      </c>
      <c r="Q529" s="664">
        <v>3938.1800000000003</v>
      </c>
    </row>
    <row r="530" spans="1:17" ht="14.4" customHeight="1" x14ac:dyDescent="0.3">
      <c r="A530" s="659" t="s">
        <v>561</v>
      </c>
      <c r="B530" s="660" t="s">
        <v>5750</v>
      </c>
      <c r="C530" s="660" t="s">
        <v>5123</v>
      </c>
      <c r="D530" s="660" t="s">
        <v>5816</v>
      </c>
      <c r="E530" s="660" t="s">
        <v>5281</v>
      </c>
      <c r="F530" s="663">
        <v>1</v>
      </c>
      <c r="G530" s="663">
        <v>874.69</v>
      </c>
      <c r="H530" s="663">
        <v>1</v>
      </c>
      <c r="I530" s="663">
        <v>874.69</v>
      </c>
      <c r="J530" s="663"/>
      <c r="K530" s="663"/>
      <c r="L530" s="663"/>
      <c r="M530" s="663"/>
      <c r="N530" s="663">
        <v>1</v>
      </c>
      <c r="O530" s="663">
        <v>874.69</v>
      </c>
      <c r="P530" s="676">
        <v>1</v>
      </c>
      <c r="Q530" s="664">
        <v>874.69</v>
      </c>
    </row>
    <row r="531" spans="1:17" ht="14.4" customHeight="1" x14ac:dyDescent="0.3">
      <c r="A531" s="659" t="s">
        <v>561</v>
      </c>
      <c r="B531" s="660" t="s">
        <v>5750</v>
      </c>
      <c r="C531" s="660" t="s">
        <v>5123</v>
      </c>
      <c r="D531" s="660" t="s">
        <v>5285</v>
      </c>
      <c r="E531" s="660" t="s">
        <v>5286</v>
      </c>
      <c r="F531" s="663"/>
      <c r="G531" s="663"/>
      <c r="H531" s="663"/>
      <c r="I531" s="663"/>
      <c r="J531" s="663"/>
      <c r="K531" s="663"/>
      <c r="L531" s="663"/>
      <c r="M531" s="663"/>
      <c r="N531" s="663">
        <v>1</v>
      </c>
      <c r="O531" s="663">
        <v>5255.92</v>
      </c>
      <c r="P531" s="676"/>
      <c r="Q531" s="664">
        <v>5255.92</v>
      </c>
    </row>
    <row r="532" spans="1:17" ht="14.4" customHeight="1" x14ac:dyDescent="0.3">
      <c r="A532" s="659" t="s">
        <v>561</v>
      </c>
      <c r="B532" s="660" t="s">
        <v>5750</v>
      </c>
      <c r="C532" s="660" t="s">
        <v>5123</v>
      </c>
      <c r="D532" s="660" t="s">
        <v>5289</v>
      </c>
      <c r="E532" s="660" t="s">
        <v>5290</v>
      </c>
      <c r="F532" s="663">
        <v>2</v>
      </c>
      <c r="G532" s="663">
        <v>7856.68</v>
      </c>
      <c r="H532" s="663">
        <v>1</v>
      </c>
      <c r="I532" s="663">
        <v>3928.34</v>
      </c>
      <c r="J532" s="663">
        <v>3</v>
      </c>
      <c r="K532" s="663">
        <v>11785.02</v>
      </c>
      <c r="L532" s="663">
        <v>1.5</v>
      </c>
      <c r="M532" s="663">
        <v>3928.34</v>
      </c>
      <c r="N532" s="663">
        <v>7</v>
      </c>
      <c r="O532" s="663">
        <v>27498.38</v>
      </c>
      <c r="P532" s="676">
        <v>3.5</v>
      </c>
      <c r="Q532" s="664">
        <v>3928.34</v>
      </c>
    </row>
    <row r="533" spans="1:17" ht="14.4" customHeight="1" x14ac:dyDescent="0.3">
      <c r="A533" s="659" t="s">
        <v>561</v>
      </c>
      <c r="B533" s="660" t="s">
        <v>5750</v>
      </c>
      <c r="C533" s="660" t="s">
        <v>5123</v>
      </c>
      <c r="D533" s="660" t="s">
        <v>5293</v>
      </c>
      <c r="E533" s="660" t="s">
        <v>5294</v>
      </c>
      <c r="F533" s="663">
        <v>1</v>
      </c>
      <c r="G533" s="663">
        <v>4385.37</v>
      </c>
      <c r="H533" s="663">
        <v>1</v>
      </c>
      <c r="I533" s="663">
        <v>4385.37</v>
      </c>
      <c r="J533" s="663">
        <v>1</v>
      </c>
      <c r="K533" s="663">
        <v>4385.37</v>
      </c>
      <c r="L533" s="663">
        <v>1</v>
      </c>
      <c r="M533" s="663">
        <v>4385.37</v>
      </c>
      <c r="N533" s="663">
        <v>3</v>
      </c>
      <c r="O533" s="663">
        <v>13156.11</v>
      </c>
      <c r="P533" s="676">
        <v>3</v>
      </c>
      <c r="Q533" s="664">
        <v>4385.37</v>
      </c>
    </row>
    <row r="534" spans="1:17" ht="14.4" customHeight="1" x14ac:dyDescent="0.3">
      <c r="A534" s="659" t="s">
        <v>561</v>
      </c>
      <c r="B534" s="660" t="s">
        <v>5750</v>
      </c>
      <c r="C534" s="660" t="s">
        <v>5123</v>
      </c>
      <c r="D534" s="660" t="s">
        <v>5295</v>
      </c>
      <c r="E534" s="660" t="s">
        <v>5296</v>
      </c>
      <c r="F534" s="663">
        <v>1</v>
      </c>
      <c r="G534" s="663">
        <v>5255.92</v>
      </c>
      <c r="H534" s="663">
        <v>1</v>
      </c>
      <c r="I534" s="663">
        <v>5255.92</v>
      </c>
      <c r="J534" s="663">
        <v>3</v>
      </c>
      <c r="K534" s="663">
        <v>15767.76</v>
      </c>
      <c r="L534" s="663">
        <v>3</v>
      </c>
      <c r="M534" s="663">
        <v>5255.92</v>
      </c>
      <c r="N534" s="663">
        <v>2</v>
      </c>
      <c r="O534" s="663">
        <v>10511.84</v>
      </c>
      <c r="P534" s="676">
        <v>2</v>
      </c>
      <c r="Q534" s="664">
        <v>5255.92</v>
      </c>
    </row>
    <row r="535" spans="1:17" ht="14.4" customHeight="1" x14ac:dyDescent="0.3">
      <c r="A535" s="659" t="s">
        <v>561</v>
      </c>
      <c r="B535" s="660" t="s">
        <v>5750</v>
      </c>
      <c r="C535" s="660" t="s">
        <v>5123</v>
      </c>
      <c r="D535" s="660" t="s">
        <v>5297</v>
      </c>
      <c r="E535" s="660" t="s">
        <v>5298</v>
      </c>
      <c r="F535" s="663">
        <v>1</v>
      </c>
      <c r="G535" s="663">
        <v>3928.34</v>
      </c>
      <c r="H535" s="663">
        <v>1</v>
      </c>
      <c r="I535" s="663">
        <v>3928.34</v>
      </c>
      <c r="J535" s="663">
        <v>5</v>
      </c>
      <c r="K535" s="663">
        <v>19641.7</v>
      </c>
      <c r="L535" s="663">
        <v>5</v>
      </c>
      <c r="M535" s="663">
        <v>3928.34</v>
      </c>
      <c r="N535" s="663">
        <v>13</v>
      </c>
      <c r="O535" s="663">
        <v>51068.42</v>
      </c>
      <c r="P535" s="676">
        <v>12.999999999999998</v>
      </c>
      <c r="Q535" s="664">
        <v>3928.3399999999997</v>
      </c>
    </row>
    <row r="536" spans="1:17" ht="14.4" customHeight="1" x14ac:dyDescent="0.3">
      <c r="A536" s="659" t="s">
        <v>561</v>
      </c>
      <c r="B536" s="660" t="s">
        <v>5750</v>
      </c>
      <c r="C536" s="660" t="s">
        <v>5123</v>
      </c>
      <c r="D536" s="660" t="s">
        <v>5299</v>
      </c>
      <c r="E536" s="660" t="s">
        <v>5300</v>
      </c>
      <c r="F536" s="663"/>
      <c r="G536" s="663"/>
      <c r="H536" s="663"/>
      <c r="I536" s="663"/>
      <c r="J536" s="663"/>
      <c r="K536" s="663"/>
      <c r="L536" s="663"/>
      <c r="M536" s="663"/>
      <c r="N536" s="663">
        <v>1</v>
      </c>
      <c r="O536" s="663">
        <v>3928.34</v>
      </c>
      <c r="P536" s="676"/>
      <c r="Q536" s="664">
        <v>3928.34</v>
      </c>
    </row>
    <row r="537" spans="1:17" ht="14.4" customHeight="1" x14ac:dyDescent="0.3">
      <c r="A537" s="659" t="s">
        <v>561</v>
      </c>
      <c r="B537" s="660" t="s">
        <v>5750</v>
      </c>
      <c r="C537" s="660" t="s">
        <v>5123</v>
      </c>
      <c r="D537" s="660" t="s">
        <v>5301</v>
      </c>
      <c r="E537" s="660" t="s">
        <v>5302</v>
      </c>
      <c r="F537" s="663">
        <v>1</v>
      </c>
      <c r="G537" s="663">
        <v>6520</v>
      </c>
      <c r="H537" s="663">
        <v>1</v>
      </c>
      <c r="I537" s="663">
        <v>6520</v>
      </c>
      <c r="J537" s="663"/>
      <c r="K537" s="663"/>
      <c r="L537" s="663"/>
      <c r="M537" s="663"/>
      <c r="N537" s="663">
        <v>1</v>
      </c>
      <c r="O537" s="663">
        <v>6520</v>
      </c>
      <c r="P537" s="676">
        <v>1</v>
      </c>
      <c r="Q537" s="664">
        <v>6520</v>
      </c>
    </row>
    <row r="538" spans="1:17" ht="14.4" customHeight="1" x14ac:dyDescent="0.3">
      <c r="A538" s="659" t="s">
        <v>561</v>
      </c>
      <c r="B538" s="660" t="s">
        <v>5750</v>
      </c>
      <c r="C538" s="660" t="s">
        <v>5123</v>
      </c>
      <c r="D538" s="660" t="s">
        <v>5303</v>
      </c>
      <c r="E538" s="660" t="s">
        <v>5304</v>
      </c>
      <c r="F538" s="663">
        <v>5</v>
      </c>
      <c r="G538" s="663">
        <v>86295</v>
      </c>
      <c r="H538" s="663">
        <v>1</v>
      </c>
      <c r="I538" s="663">
        <v>17259</v>
      </c>
      <c r="J538" s="663"/>
      <c r="K538" s="663"/>
      <c r="L538" s="663"/>
      <c r="M538" s="663"/>
      <c r="N538" s="663"/>
      <c r="O538" s="663"/>
      <c r="P538" s="676"/>
      <c r="Q538" s="664"/>
    </row>
    <row r="539" spans="1:17" ht="14.4" customHeight="1" x14ac:dyDescent="0.3">
      <c r="A539" s="659" t="s">
        <v>561</v>
      </c>
      <c r="B539" s="660" t="s">
        <v>5750</v>
      </c>
      <c r="C539" s="660" t="s">
        <v>5123</v>
      </c>
      <c r="D539" s="660" t="s">
        <v>5308</v>
      </c>
      <c r="E539" s="660" t="s">
        <v>5309</v>
      </c>
      <c r="F539" s="663">
        <v>10</v>
      </c>
      <c r="G539" s="663">
        <v>140333</v>
      </c>
      <c r="H539" s="663">
        <v>1</v>
      </c>
      <c r="I539" s="663">
        <v>14033.3</v>
      </c>
      <c r="J539" s="663">
        <v>8</v>
      </c>
      <c r="K539" s="663">
        <v>112266.4</v>
      </c>
      <c r="L539" s="663">
        <v>0.79999999999999993</v>
      </c>
      <c r="M539" s="663">
        <v>14033.3</v>
      </c>
      <c r="N539" s="663"/>
      <c r="O539" s="663"/>
      <c r="P539" s="676"/>
      <c r="Q539" s="664"/>
    </row>
    <row r="540" spans="1:17" ht="14.4" customHeight="1" x14ac:dyDescent="0.3">
      <c r="A540" s="659" t="s">
        <v>561</v>
      </c>
      <c r="B540" s="660" t="s">
        <v>5750</v>
      </c>
      <c r="C540" s="660" t="s">
        <v>5123</v>
      </c>
      <c r="D540" s="660" t="s">
        <v>5310</v>
      </c>
      <c r="E540" s="660" t="s">
        <v>5309</v>
      </c>
      <c r="F540" s="663">
        <v>5</v>
      </c>
      <c r="G540" s="663">
        <v>13389.8</v>
      </c>
      <c r="H540" s="663">
        <v>1</v>
      </c>
      <c r="I540" s="663">
        <v>2677.96</v>
      </c>
      <c r="J540" s="663">
        <v>6</v>
      </c>
      <c r="K540" s="663">
        <v>16067.76</v>
      </c>
      <c r="L540" s="663">
        <v>1.2000000000000002</v>
      </c>
      <c r="M540" s="663">
        <v>2677.96</v>
      </c>
      <c r="N540" s="663"/>
      <c r="O540" s="663"/>
      <c r="P540" s="676"/>
      <c r="Q540" s="664"/>
    </row>
    <row r="541" spans="1:17" ht="14.4" customHeight="1" x14ac:dyDescent="0.3">
      <c r="A541" s="659" t="s">
        <v>561</v>
      </c>
      <c r="B541" s="660" t="s">
        <v>5750</v>
      </c>
      <c r="C541" s="660" t="s">
        <v>5123</v>
      </c>
      <c r="D541" s="660" t="s">
        <v>5311</v>
      </c>
      <c r="E541" s="660" t="s">
        <v>5312</v>
      </c>
      <c r="F541" s="663">
        <v>3</v>
      </c>
      <c r="G541" s="663">
        <v>10061.01</v>
      </c>
      <c r="H541" s="663">
        <v>1</v>
      </c>
      <c r="I541" s="663">
        <v>3353.67</v>
      </c>
      <c r="J541" s="663">
        <v>4</v>
      </c>
      <c r="K541" s="663">
        <v>13414.68</v>
      </c>
      <c r="L541" s="663">
        <v>1.3333333333333333</v>
      </c>
      <c r="M541" s="663">
        <v>3353.67</v>
      </c>
      <c r="N541" s="663">
        <v>5</v>
      </c>
      <c r="O541" s="663">
        <v>16768.349999999999</v>
      </c>
      <c r="P541" s="676">
        <v>1.6666666666666665</v>
      </c>
      <c r="Q541" s="664">
        <v>3353.6699999999996</v>
      </c>
    </row>
    <row r="542" spans="1:17" ht="14.4" customHeight="1" x14ac:dyDescent="0.3">
      <c r="A542" s="659" t="s">
        <v>561</v>
      </c>
      <c r="B542" s="660" t="s">
        <v>5750</v>
      </c>
      <c r="C542" s="660" t="s">
        <v>5123</v>
      </c>
      <c r="D542" s="660" t="s">
        <v>5817</v>
      </c>
      <c r="E542" s="660" t="s">
        <v>5314</v>
      </c>
      <c r="F542" s="663">
        <v>2</v>
      </c>
      <c r="G542" s="663">
        <v>28006.7</v>
      </c>
      <c r="H542" s="663">
        <v>1</v>
      </c>
      <c r="I542" s="663">
        <v>14003.35</v>
      </c>
      <c r="J542" s="663"/>
      <c r="K542" s="663"/>
      <c r="L542" s="663"/>
      <c r="M542" s="663"/>
      <c r="N542" s="663"/>
      <c r="O542" s="663"/>
      <c r="P542" s="676"/>
      <c r="Q542" s="664"/>
    </row>
    <row r="543" spans="1:17" ht="14.4" customHeight="1" x14ac:dyDescent="0.3">
      <c r="A543" s="659" t="s">
        <v>561</v>
      </c>
      <c r="B543" s="660" t="s">
        <v>5750</v>
      </c>
      <c r="C543" s="660" t="s">
        <v>5123</v>
      </c>
      <c r="D543" s="660" t="s">
        <v>5313</v>
      </c>
      <c r="E543" s="660" t="s">
        <v>5314</v>
      </c>
      <c r="F543" s="663">
        <v>1</v>
      </c>
      <c r="G543" s="663">
        <v>4150</v>
      </c>
      <c r="H543" s="663">
        <v>1</v>
      </c>
      <c r="I543" s="663">
        <v>4150</v>
      </c>
      <c r="J543" s="663"/>
      <c r="K543" s="663"/>
      <c r="L543" s="663"/>
      <c r="M543" s="663"/>
      <c r="N543" s="663"/>
      <c r="O543" s="663"/>
      <c r="P543" s="676"/>
      <c r="Q543" s="664"/>
    </row>
    <row r="544" spans="1:17" ht="14.4" customHeight="1" x14ac:dyDescent="0.3">
      <c r="A544" s="659" t="s">
        <v>561</v>
      </c>
      <c r="B544" s="660" t="s">
        <v>5750</v>
      </c>
      <c r="C544" s="660" t="s">
        <v>5123</v>
      </c>
      <c r="D544" s="660" t="s">
        <v>5818</v>
      </c>
      <c r="E544" s="660" t="s">
        <v>5314</v>
      </c>
      <c r="F544" s="663">
        <v>4</v>
      </c>
      <c r="G544" s="663">
        <v>1446.76</v>
      </c>
      <c r="H544" s="663">
        <v>1</v>
      </c>
      <c r="I544" s="663">
        <v>361.69</v>
      </c>
      <c r="J544" s="663"/>
      <c r="K544" s="663"/>
      <c r="L544" s="663"/>
      <c r="M544" s="663"/>
      <c r="N544" s="663"/>
      <c r="O544" s="663"/>
      <c r="P544" s="676"/>
      <c r="Q544" s="664"/>
    </row>
    <row r="545" spans="1:17" ht="14.4" customHeight="1" x14ac:dyDescent="0.3">
      <c r="A545" s="659" t="s">
        <v>561</v>
      </c>
      <c r="B545" s="660" t="s">
        <v>5750</v>
      </c>
      <c r="C545" s="660" t="s">
        <v>5123</v>
      </c>
      <c r="D545" s="660" t="s">
        <v>5819</v>
      </c>
      <c r="E545" s="660" t="s">
        <v>5820</v>
      </c>
      <c r="F545" s="663"/>
      <c r="G545" s="663"/>
      <c r="H545" s="663"/>
      <c r="I545" s="663"/>
      <c r="J545" s="663"/>
      <c r="K545" s="663"/>
      <c r="L545" s="663"/>
      <c r="M545" s="663"/>
      <c r="N545" s="663">
        <v>1</v>
      </c>
      <c r="O545" s="663">
        <v>4618</v>
      </c>
      <c r="P545" s="676"/>
      <c r="Q545" s="664">
        <v>4618</v>
      </c>
    </row>
    <row r="546" spans="1:17" ht="14.4" customHeight="1" x14ac:dyDescent="0.3">
      <c r="A546" s="659" t="s">
        <v>561</v>
      </c>
      <c r="B546" s="660" t="s">
        <v>5750</v>
      </c>
      <c r="C546" s="660" t="s">
        <v>5123</v>
      </c>
      <c r="D546" s="660" t="s">
        <v>5821</v>
      </c>
      <c r="E546" s="660" t="s">
        <v>5822</v>
      </c>
      <c r="F546" s="663">
        <v>1</v>
      </c>
      <c r="G546" s="663">
        <v>4618</v>
      </c>
      <c r="H546" s="663">
        <v>1</v>
      </c>
      <c r="I546" s="663">
        <v>4618</v>
      </c>
      <c r="J546" s="663"/>
      <c r="K546" s="663"/>
      <c r="L546" s="663"/>
      <c r="M546" s="663"/>
      <c r="N546" s="663"/>
      <c r="O546" s="663"/>
      <c r="P546" s="676"/>
      <c r="Q546" s="664"/>
    </row>
    <row r="547" spans="1:17" ht="14.4" customHeight="1" x14ac:dyDescent="0.3">
      <c r="A547" s="659" t="s">
        <v>561</v>
      </c>
      <c r="B547" s="660" t="s">
        <v>5750</v>
      </c>
      <c r="C547" s="660" t="s">
        <v>5123</v>
      </c>
      <c r="D547" s="660" t="s">
        <v>5319</v>
      </c>
      <c r="E547" s="660" t="s">
        <v>5320</v>
      </c>
      <c r="F547" s="663">
        <v>4</v>
      </c>
      <c r="G547" s="663">
        <v>18704</v>
      </c>
      <c r="H547" s="663">
        <v>1</v>
      </c>
      <c r="I547" s="663">
        <v>4676</v>
      </c>
      <c r="J547" s="663">
        <v>2</v>
      </c>
      <c r="K547" s="663">
        <v>9352</v>
      </c>
      <c r="L547" s="663">
        <v>0.5</v>
      </c>
      <c r="M547" s="663">
        <v>4676</v>
      </c>
      <c r="N547" s="663">
        <v>3</v>
      </c>
      <c r="O547" s="663">
        <v>14028</v>
      </c>
      <c r="P547" s="676">
        <v>0.75</v>
      </c>
      <c r="Q547" s="664">
        <v>4676</v>
      </c>
    </row>
    <row r="548" spans="1:17" ht="14.4" customHeight="1" x14ac:dyDescent="0.3">
      <c r="A548" s="659" t="s">
        <v>561</v>
      </c>
      <c r="B548" s="660" t="s">
        <v>5750</v>
      </c>
      <c r="C548" s="660" t="s">
        <v>5123</v>
      </c>
      <c r="D548" s="660" t="s">
        <v>5321</v>
      </c>
      <c r="E548" s="660" t="s">
        <v>5320</v>
      </c>
      <c r="F548" s="663"/>
      <c r="G548" s="663"/>
      <c r="H548" s="663"/>
      <c r="I548" s="663"/>
      <c r="J548" s="663">
        <v>1</v>
      </c>
      <c r="K548" s="663">
        <v>5239</v>
      </c>
      <c r="L548" s="663"/>
      <c r="M548" s="663">
        <v>5239</v>
      </c>
      <c r="N548" s="663">
        <v>2</v>
      </c>
      <c r="O548" s="663">
        <v>10478</v>
      </c>
      <c r="P548" s="676"/>
      <c r="Q548" s="664">
        <v>5239</v>
      </c>
    </row>
    <row r="549" spans="1:17" ht="14.4" customHeight="1" x14ac:dyDescent="0.3">
      <c r="A549" s="659" t="s">
        <v>561</v>
      </c>
      <c r="B549" s="660" t="s">
        <v>5750</v>
      </c>
      <c r="C549" s="660" t="s">
        <v>5123</v>
      </c>
      <c r="D549" s="660" t="s">
        <v>5322</v>
      </c>
      <c r="E549" s="660" t="s">
        <v>5320</v>
      </c>
      <c r="F549" s="663">
        <v>2</v>
      </c>
      <c r="G549" s="663">
        <v>11442</v>
      </c>
      <c r="H549" s="663">
        <v>1</v>
      </c>
      <c r="I549" s="663">
        <v>5721</v>
      </c>
      <c r="J549" s="663"/>
      <c r="K549" s="663"/>
      <c r="L549" s="663"/>
      <c r="M549" s="663"/>
      <c r="N549" s="663"/>
      <c r="O549" s="663"/>
      <c r="P549" s="676"/>
      <c r="Q549" s="664"/>
    </row>
    <row r="550" spans="1:17" ht="14.4" customHeight="1" x14ac:dyDescent="0.3">
      <c r="A550" s="659" t="s">
        <v>561</v>
      </c>
      <c r="B550" s="660" t="s">
        <v>5750</v>
      </c>
      <c r="C550" s="660" t="s">
        <v>5123</v>
      </c>
      <c r="D550" s="660" t="s">
        <v>5324</v>
      </c>
      <c r="E550" s="660" t="s">
        <v>5325</v>
      </c>
      <c r="F550" s="663">
        <v>24</v>
      </c>
      <c r="G550" s="663">
        <v>14128</v>
      </c>
      <c r="H550" s="663">
        <v>1</v>
      </c>
      <c r="I550" s="663">
        <v>588.66666666666663</v>
      </c>
      <c r="J550" s="663">
        <v>16</v>
      </c>
      <c r="K550" s="663">
        <v>9472</v>
      </c>
      <c r="L550" s="663">
        <v>0.67044167610419025</v>
      </c>
      <c r="M550" s="663">
        <v>592</v>
      </c>
      <c r="N550" s="663">
        <v>21</v>
      </c>
      <c r="O550" s="663">
        <v>12432</v>
      </c>
      <c r="P550" s="676">
        <v>0.87995469988674968</v>
      </c>
      <c r="Q550" s="664">
        <v>592</v>
      </c>
    </row>
    <row r="551" spans="1:17" ht="14.4" customHeight="1" x14ac:dyDescent="0.3">
      <c r="A551" s="659" t="s">
        <v>561</v>
      </c>
      <c r="B551" s="660" t="s">
        <v>5750</v>
      </c>
      <c r="C551" s="660" t="s">
        <v>5123</v>
      </c>
      <c r="D551" s="660" t="s">
        <v>5326</v>
      </c>
      <c r="E551" s="660" t="s">
        <v>5327</v>
      </c>
      <c r="F551" s="663"/>
      <c r="G551" s="663"/>
      <c r="H551" s="663"/>
      <c r="I551" s="663"/>
      <c r="J551" s="663">
        <v>3</v>
      </c>
      <c r="K551" s="663">
        <v>19780.05</v>
      </c>
      <c r="L551" s="663"/>
      <c r="M551" s="663">
        <v>6593.3499999999995</v>
      </c>
      <c r="N551" s="663">
        <v>3</v>
      </c>
      <c r="O551" s="663">
        <v>19780.050000000003</v>
      </c>
      <c r="P551" s="676"/>
      <c r="Q551" s="664">
        <v>6593.3500000000013</v>
      </c>
    </row>
    <row r="552" spans="1:17" ht="14.4" customHeight="1" x14ac:dyDescent="0.3">
      <c r="A552" s="659" t="s">
        <v>561</v>
      </c>
      <c r="B552" s="660" t="s">
        <v>5750</v>
      </c>
      <c r="C552" s="660" t="s">
        <v>5123</v>
      </c>
      <c r="D552" s="660" t="s">
        <v>5328</v>
      </c>
      <c r="E552" s="660" t="s">
        <v>5327</v>
      </c>
      <c r="F552" s="663">
        <v>2</v>
      </c>
      <c r="G552" s="663">
        <v>3957.88</v>
      </c>
      <c r="H552" s="663">
        <v>1</v>
      </c>
      <c r="I552" s="663">
        <v>1978.94</v>
      </c>
      <c r="J552" s="663">
        <v>3</v>
      </c>
      <c r="K552" s="663">
        <v>5936.82</v>
      </c>
      <c r="L552" s="663">
        <v>1.4999999999999998</v>
      </c>
      <c r="M552" s="663">
        <v>1978.9399999999998</v>
      </c>
      <c r="N552" s="663">
        <v>1</v>
      </c>
      <c r="O552" s="663">
        <v>1978.94</v>
      </c>
      <c r="P552" s="676">
        <v>0.5</v>
      </c>
      <c r="Q552" s="664">
        <v>1978.94</v>
      </c>
    </row>
    <row r="553" spans="1:17" ht="14.4" customHeight="1" x14ac:dyDescent="0.3">
      <c r="A553" s="659" t="s">
        <v>561</v>
      </c>
      <c r="B553" s="660" t="s">
        <v>5750</v>
      </c>
      <c r="C553" s="660" t="s">
        <v>5123</v>
      </c>
      <c r="D553" s="660" t="s">
        <v>5329</v>
      </c>
      <c r="E553" s="660" t="s">
        <v>5330</v>
      </c>
      <c r="F553" s="663">
        <v>10</v>
      </c>
      <c r="G553" s="663">
        <v>130910</v>
      </c>
      <c r="H553" s="663">
        <v>1</v>
      </c>
      <c r="I553" s="663">
        <v>13091</v>
      </c>
      <c r="J553" s="663">
        <v>11</v>
      </c>
      <c r="K553" s="663">
        <v>144001</v>
      </c>
      <c r="L553" s="663">
        <v>1.1000000000000001</v>
      </c>
      <c r="M553" s="663">
        <v>13091</v>
      </c>
      <c r="N553" s="663">
        <v>16</v>
      </c>
      <c r="O553" s="663">
        <v>209456</v>
      </c>
      <c r="P553" s="676">
        <v>1.6</v>
      </c>
      <c r="Q553" s="664">
        <v>13091</v>
      </c>
    </row>
    <row r="554" spans="1:17" ht="14.4" customHeight="1" x14ac:dyDescent="0.3">
      <c r="A554" s="659" t="s">
        <v>561</v>
      </c>
      <c r="B554" s="660" t="s">
        <v>5750</v>
      </c>
      <c r="C554" s="660" t="s">
        <v>5123</v>
      </c>
      <c r="D554" s="660" t="s">
        <v>5331</v>
      </c>
      <c r="E554" s="660" t="s">
        <v>5332</v>
      </c>
      <c r="F554" s="663">
        <v>2</v>
      </c>
      <c r="G554" s="663">
        <v>98369.56</v>
      </c>
      <c r="H554" s="663">
        <v>1</v>
      </c>
      <c r="I554" s="663">
        <v>49184.78</v>
      </c>
      <c r="J554" s="663">
        <v>1</v>
      </c>
      <c r="K554" s="663">
        <v>49184.78</v>
      </c>
      <c r="L554" s="663">
        <v>0.5</v>
      </c>
      <c r="M554" s="663">
        <v>49184.78</v>
      </c>
      <c r="N554" s="663"/>
      <c r="O554" s="663"/>
      <c r="P554" s="676"/>
      <c r="Q554" s="664"/>
    </row>
    <row r="555" spans="1:17" ht="14.4" customHeight="1" x14ac:dyDescent="0.3">
      <c r="A555" s="659" t="s">
        <v>561</v>
      </c>
      <c r="B555" s="660" t="s">
        <v>5750</v>
      </c>
      <c r="C555" s="660" t="s">
        <v>5123</v>
      </c>
      <c r="D555" s="660" t="s">
        <v>5333</v>
      </c>
      <c r="E555" s="660" t="s">
        <v>5334</v>
      </c>
      <c r="F555" s="663">
        <v>9</v>
      </c>
      <c r="G555" s="663">
        <v>23159.61</v>
      </c>
      <c r="H555" s="663">
        <v>1</v>
      </c>
      <c r="I555" s="663">
        <v>2573.29</v>
      </c>
      <c r="J555" s="663">
        <v>8</v>
      </c>
      <c r="K555" s="663">
        <v>20586.32</v>
      </c>
      <c r="L555" s="663">
        <v>0.88888888888888884</v>
      </c>
      <c r="M555" s="663">
        <v>2573.29</v>
      </c>
      <c r="N555" s="663"/>
      <c r="O555" s="663"/>
      <c r="P555" s="676"/>
      <c r="Q555" s="664"/>
    </row>
    <row r="556" spans="1:17" ht="14.4" customHeight="1" x14ac:dyDescent="0.3">
      <c r="A556" s="659" t="s">
        <v>561</v>
      </c>
      <c r="B556" s="660" t="s">
        <v>5750</v>
      </c>
      <c r="C556" s="660" t="s">
        <v>5123</v>
      </c>
      <c r="D556" s="660" t="s">
        <v>5341</v>
      </c>
      <c r="E556" s="660" t="s">
        <v>5342</v>
      </c>
      <c r="F556" s="663">
        <v>8</v>
      </c>
      <c r="G556" s="663">
        <v>640207.43999999994</v>
      </c>
      <c r="H556" s="663">
        <v>1</v>
      </c>
      <c r="I556" s="663">
        <v>80025.929999999993</v>
      </c>
      <c r="J556" s="663">
        <v>2</v>
      </c>
      <c r="K556" s="663">
        <v>160051.85999999999</v>
      </c>
      <c r="L556" s="663">
        <v>0.25</v>
      </c>
      <c r="M556" s="663">
        <v>80025.929999999993</v>
      </c>
      <c r="N556" s="663"/>
      <c r="O556" s="663"/>
      <c r="P556" s="676"/>
      <c r="Q556" s="664"/>
    </row>
    <row r="557" spans="1:17" ht="14.4" customHeight="1" x14ac:dyDescent="0.3">
      <c r="A557" s="659" t="s">
        <v>561</v>
      </c>
      <c r="B557" s="660" t="s">
        <v>5750</v>
      </c>
      <c r="C557" s="660" t="s">
        <v>5123</v>
      </c>
      <c r="D557" s="660" t="s">
        <v>5343</v>
      </c>
      <c r="E557" s="660" t="s">
        <v>5309</v>
      </c>
      <c r="F557" s="663">
        <v>1</v>
      </c>
      <c r="G557" s="663">
        <v>4111.25</v>
      </c>
      <c r="H557" s="663">
        <v>1</v>
      </c>
      <c r="I557" s="663">
        <v>4111.25</v>
      </c>
      <c r="J557" s="663"/>
      <c r="K557" s="663"/>
      <c r="L557" s="663"/>
      <c r="M557" s="663"/>
      <c r="N557" s="663"/>
      <c r="O557" s="663"/>
      <c r="P557" s="676"/>
      <c r="Q557" s="664"/>
    </row>
    <row r="558" spans="1:17" ht="14.4" customHeight="1" x14ac:dyDescent="0.3">
      <c r="A558" s="659" t="s">
        <v>561</v>
      </c>
      <c r="B558" s="660" t="s">
        <v>5750</v>
      </c>
      <c r="C558" s="660" t="s">
        <v>5123</v>
      </c>
      <c r="D558" s="660" t="s">
        <v>5344</v>
      </c>
      <c r="E558" s="660" t="s">
        <v>5345</v>
      </c>
      <c r="F558" s="663"/>
      <c r="G558" s="663"/>
      <c r="H558" s="663"/>
      <c r="I558" s="663"/>
      <c r="J558" s="663">
        <v>4</v>
      </c>
      <c r="K558" s="663">
        <v>7366.48</v>
      </c>
      <c r="L558" s="663"/>
      <c r="M558" s="663">
        <v>1841.62</v>
      </c>
      <c r="N558" s="663"/>
      <c r="O558" s="663"/>
      <c r="P558" s="676"/>
      <c r="Q558" s="664"/>
    </row>
    <row r="559" spans="1:17" ht="14.4" customHeight="1" x14ac:dyDescent="0.3">
      <c r="A559" s="659" t="s">
        <v>561</v>
      </c>
      <c r="B559" s="660" t="s">
        <v>5750</v>
      </c>
      <c r="C559" s="660" t="s">
        <v>5123</v>
      </c>
      <c r="D559" s="660" t="s">
        <v>5346</v>
      </c>
      <c r="E559" s="660" t="s">
        <v>5345</v>
      </c>
      <c r="F559" s="663"/>
      <c r="G559" s="663"/>
      <c r="H559" s="663"/>
      <c r="I559" s="663"/>
      <c r="J559" s="663">
        <v>1</v>
      </c>
      <c r="K559" s="663">
        <v>16286.45</v>
      </c>
      <c r="L559" s="663"/>
      <c r="M559" s="663">
        <v>16286.45</v>
      </c>
      <c r="N559" s="663"/>
      <c r="O559" s="663"/>
      <c r="P559" s="676"/>
      <c r="Q559" s="664"/>
    </row>
    <row r="560" spans="1:17" ht="14.4" customHeight="1" x14ac:dyDescent="0.3">
      <c r="A560" s="659" t="s">
        <v>561</v>
      </c>
      <c r="B560" s="660" t="s">
        <v>5750</v>
      </c>
      <c r="C560" s="660" t="s">
        <v>5123</v>
      </c>
      <c r="D560" s="660" t="s">
        <v>5348</v>
      </c>
      <c r="E560" s="660" t="s">
        <v>5349</v>
      </c>
      <c r="F560" s="663">
        <v>1</v>
      </c>
      <c r="G560" s="663">
        <v>5918.67</v>
      </c>
      <c r="H560" s="663">
        <v>1</v>
      </c>
      <c r="I560" s="663">
        <v>5918.67</v>
      </c>
      <c r="J560" s="663">
        <v>4</v>
      </c>
      <c r="K560" s="663">
        <v>23674.68</v>
      </c>
      <c r="L560" s="663">
        <v>4</v>
      </c>
      <c r="M560" s="663">
        <v>5918.67</v>
      </c>
      <c r="N560" s="663">
        <v>5</v>
      </c>
      <c r="O560" s="663">
        <v>29593.35</v>
      </c>
      <c r="P560" s="676">
        <v>5</v>
      </c>
      <c r="Q560" s="664">
        <v>5918.67</v>
      </c>
    </row>
    <row r="561" spans="1:17" ht="14.4" customHeight="1" x14ac:dyDescent="0.3">
      <c r="A561" s="659" t="s">
        <v>561</v>
      </c>
      <c r="B561" s="660" t="s">
        <v>5750</v>
      </c>
      <c r="C561" s="660" t="s">
        <v>5123</v>
      </c>
      <c r="D561" s="660" t="s">
        <v>5350</v>
      </c>
      <c r="E561" s="660" t="s">
        <v>5349</v>
      </c>
      <c r="F561" s="663"/>
      <c r="G561" s="663"/>
      <c r="H561" s="663"/>
      <c r="I561" s="663"/>
      <c r="J561" s="663"/>
      <c r="K561" s="663"/>
      <c r="L561" s="663"/>
      <c r="M561" s="663"/>
      <c r="N561" s="663">
        <v>6</v>
      </c>
      <c r="O561" s="663">
        <v>49720.560000000005</v>
      </c>
      <c r="P561" s="676"/>
      <c r="Q561" s="664">
        <v>8286.76</v>
      </c>
    </row>
    <row r="562" spans="1:17" ht="14.4" customHeight="1" x14ac:dyDescent="0.3">
      <c r="A562" s="659" t="s">
        <v>561</v>
      </c>
      <c r="B562" s="660" t="s">
        <v>5750</v>
      </c>
      <c r="C562" s="660" t="s">
        <v>5123</v>
      </c>
      <c r="D562" s="660" t="s">
        <v>5351</v>
      </c>
      <c r="E562" s="660" t="s">
        <v>5349</v>
      </c>
      <c r="F562" s="663">
        <v>4</v>
      </c>
      <c r="G562" s="663">
        <v>11549.24</v>
      </c>
      <c r="H562" s="663">
        <v>1</v>
      </c>
      <c r="I562" s="663">
        <v>2887.31</v>
      </c>
      <c r="J562" s="663">
        <v>16</v>
      </c>
      <c r="K562" s="663">
        <v>46196.959999999999</v>
      </c>
      <c r="L562" s="663">
        <v>4</v>
      </c>
      <c r="M562" s="663">
        <v>2887.31</v>
      </c>
      <c r="N562" s="663">
        <v>60</v>
      </c>
      <c r="O562" s="663">
        <v>173238.6</v>
      </c>
      <c r="P562" s="676">
        <v>15</v>
      </c>
      <c r="Q562" s="664">
        <v>2887.31</v>
      </c>
    </row>
    <row r="563" spans="1:17" ht="14.4" customHeight="1" x14ac:dyDescent="0.3">
      <c r="A563" s="659" t="s">
        <v>561</v>
      </c>
      <c r="B563" s="660" t="s">
        <v>5750</v>
      </c>
      <c r="C563" s="660" t="s">
        <v>5123</v>
      </c>
      <c r="D563" s="660" t="s">
        <v>5352</v>
      </c>
      <c r="E563" s="660" t="s">
        <v>5353</v>
      </c>
      <c r="F563" s="663">
        <v>4</v>
      </c>
      <c r="G563" s="663">
        <v>53625.599999999999</v>
      </c>
      <c r="H563" s="663">
        <v>1</v>
      </c>
      <c r="I563" s="663">
        <v>13406.4</v>
      </c>
      <c r="J563" s="663"/>
      <c r="K563" s="663"/>
      <c r="L563" s="663"/>
      <c r="M563" s="663"/>
      <c r="N563" s="663"/>
      <c r="O563" s="663"/>
      <c r="P563" s="676"/>
      <c r="Q563" s="664"/>
    </row>
    <row r="564" spans="1:17" ht="14.4" customHeight="1" x14ac:dyDescent="0.3">
      <c r="A564" s="659" t="s">
        <v>561</v>
      </c>
      <c r="B564" s="660" t="s">
        <v>5750</v>
      </c>
      <c r="C564" s="660" t="s">
        <v>5123</v>
      </c>
      <c r="D564" s="660" t="s">
        <v>5355</v>
      </c>
      <c r="E564" s="660" t="s">
        <v>5353</v>
      </c>
      <c r="F564" s="663">
        <v>4</v>
      </c>
      <c r="G564" s="663">
        <v>8581.08</v>
      </c>
      <c r="H564" s="663">
        <v>1</v>
      </c>
      <c r="I564" s="663">
        <v>2145.27</v>
      </c>
      <c r="J564" s="663"/>
      <c r="K564" s="663"/>
      <c r="L564" s="663"/>
      <c r="M564" s="663"/>
      <c r="N564" s="663"/>
      <c r="O564" s="663"/>
      <c r="P564" s="676"/>
      <c r="Q564" s="664"/>
    </row>
    <row r="565" spans="1:17" ht="14.4" customHeight="1" x14ac:dyDescent="0.3">
      <c r="A565" s="659" t="s">
        <v>561</v>
      </c>
      <c r="B565" s="660" t="s">
        <v>5750</v>
      </c>
      <c r="C565" s="660" t="s">
        <v>5123</v>
      </c>
      <c r="D565" s="660" t="s">
        <v>5356</v>
      </c>
      <c r="E565" s="660" t="s">
        <v>5357</v>
      </c>
      <c r="F565" s="663">
        <v>3</v>
      </c>
      <c r="G565" s="663">
        <v>20551.079999999998</v>
      </c>
      <c r="H565" s="663">
        <v>1</v>
      </c>
      <c r="I565" s="663">
        <v>6850.36</v>
      </c>
      <c r="J565" s="663"/>
      <c r="K565" s="663"/>
      <c r="L565" s="663"/>
      <c r="M565" s="663"/>
      <c r="N565" s="663"/>
      <c r="O565" s="663"/>
      <c r="P565" s="676"/>
      <c r="Q565" s="664"/>
    </row>
    <row r="566" spans="1:17" ht="14.4" customHeight="1" x14ac:dyDescent="0.3">
      <c r="A566" s="659" t="s">
        <v>561</v>
      </c>
      <c r="B566" s="660" t="s">
        <v>5750</v>
      </c>
      <c r="C566" s="660" t="s">
        <v>5123</v>
      </c>
      <c r="D566" s="660" t="s">
        <v>5359</v>
      </c>
      <c r="E566" s="660" t="s">
        <v>5360</v>
      </c>
      <c r="F566" s="663">
        <v>2</v>
      </c>
      <c r="G566" s="663">
        <v>9918</v>
      </c>
      <c r="H566" s="663">
        <v>1</v>
      </c>
      <c r="I566" s="663">
        <v>4959</v>
      </c>
      <c r="J566" s="663"/>
      <c r="K566" s="663"/>
      <c r="L566" s="663"/>
      <c r="M566" s="663"/>
      <c r="N566" s="663"/>
      <c r="O566" s="663"/>
      <c r="P566" s="676"/>
      <c r="Q566" s="664"/>
    </row>
    <row r="567" spans="1:17" ht="14.4" customHeight="1" x14ac:dyDescent="0.3">
      <c r="A567" s="659" t="s">
        <v>561</v>
      </c>
      <c r="B567" s="660" t="s">
        <v>5750</v>
      </c>
      <c r="C567" s="660" t="s">
        <v>5123</v>
      </c>
      <c r="D567" s="660" t="s">
        <v>5823</v>
      </c>
      <c r="E567" s="660" t="s">
        <v>5342</v>
      </c>
      <c r="F567" s="663">
        <v>4</v>
      </c>
      <c r="G567" s="663">
        <v>81209.440000000002</v>
      </c>
      <c r="H567" s="663">
        <v>1</v>
      </c>
      <c r="I567" s="663">
        <v>20302.36</v>
      </c>
      <c r="J567" s="663">
        <v>1</v>
      </c>
      <c r="K567" s="663">
        <v>20302.36</v>
      </c>
      <c r="L567" s="663">
        <v>0.25</v>
      </c>
      <c r="M567" s="663">
        <v>20302.36</v>
      </c>
      <c r="N567" s="663"/>
      <c r="O567" s="663"/>
      <c r="P567" s="676"/>
      <c r="Q567" s="664"/>
    </row>
    <row r="568" spans="1:17" ht="14.4" customHeight="1" x14ac:dyDescent="0.3">
      <c r="A568" s="659" t="s">
        <v>561</v>
      </c>
      <c r="B568" s="660" t="s">
        <v>5750</v>
      </c>
      <c r="C568" s="660" t="s">
        <v>5123</v>
      </c>
      <c r="D568" s="660" t="s">
        <v>5365</v>
      </c>
      <c r="E568" s="660" t="s">
        <v>5366</v>
      </c>
      <c r="F568" s="663">
        <v>4</v>
      </c>
      <c r="G568" s="663">
        <v>32532</v>
      </c>
      <c r="H568" s="663">
        <v>1</v>
      </c>
      <c r="I568" s="663">
        <v>8133</v>
      </c>
      <c r="J568" s="663">
        <v>40</v>
      </c>
      <c r="K568" s="663">
        <v>325320</v>
      </c>
      <c r="L568" s="663">
        <v>10</v>
      </c>
      <c r="M568" s="663">
        <v>8133</v>
      </c>
      <c r="N568" s="663">
        <v>80</v>
      </c>
      <c r="O568" s="663">
        <v>650640</v>
      </c>
      <c r="P568" s="676">
        <v>20</v>
      </c>
      <c r="Q568" s="664">
        <v>8133</v>
      </c>
    </row>
    <row r="569" spans="1:17" ht="14.4" customHeight="1" x14ac:dyDescent="0.3">
      <c r="A569" s="659" t="s">
        <v>561</v>
      </c>
      <c r="B569" s="660" t="s">
        <v>5750</v>
      </c>
      <c r="C569" s="660" t="s">
        <v>5123</v>
      </c>
      <c r="D569" s="660" t="s">
        <v>5367</v>
      </c>
      <c r="E569" s="660" t="s">
        <v>5368</v>
      </c>
      <c r="F569" s="663"/>
      <c r="G569" s="663"/>
      <c r="H569" s="663"/>
      <c r="I569" s="663"/>
      <c r="J569" s="663"/>
      <c r="K569" s="663"/>
      <c r="L569" s="663"/>
      <c r="M569" s="663"/>
      <c r="N569" s="663">
        <v>1</v>
      </c>
      <c r="O569" s="663">
        <v>6246</v>
      </c>
      <c r="P569" s="676"/>
      <c r="Q569" s="664">
        <v>6246</v>
      </c>
    </row>
    <row r="570" spans="1:17" ht="14.4" customHeight="1" x14ac:dyDescent="0.3">
      <c r="A570" s="659" t="s">
        <v>561</v>
      </c>
      <c r="B570" s="660" t="s">
        <v>5750</v>
      </c>
      <c r="C570" s="660" t="s">
        <v>5123</v>
      </c>
      <c r="D570" s="660" t="s">
        <v>5369</v>
      </c>
      <c r="E570" s="660" t="s">
        <v>5366</v>
      </c>
      <c r="F570" s="663">
        <v>7</v>
      </c>
      <c r="G570" s="663">
        <v>39640</v>
      </c>
      <c r="H570" s="663">
        <v>1</v>
      </c>
      <c r="I570" s="663">
        <v>5662.8571428571431</v>
      </c>
      <c r="J570" s="663">
        <v>18</v>
      </c>
      <c r="K570" s="663">
        <v>103482</v>
      </c>
      <c r="L570" s="663">
        <v>2.6105449041372353</v>
      </c>
      <c r="M570" s="663">
        <v>5749</v>
      </c>
      <c r="N570" s="663">
        <v>35</v>
      </c>
      <c r="O570" s="663">
        <v>201215</v>
      </c>
      <c r="P570" s="676">
        <v>5.0760595358224014</v>
      </c>
      <c r="Q570" s="664">
        <v>5749</v>
      </c>
    </row>
    <row r="571" spans="1:17" ht="14.4" customHeight="1" x14ac:dyDescent="0.3">
      <c r="A571" s="659" t="s">
        <v>561</v>
      </c>
      <c r="B571" s="660" t="s">
        <v>5750</v>
      </c>
      <c r="C571" s="660" t="s">
        <v>5123</v>
      </c>
      <c r="D571" s="660" t="s">
        <v>5370</v>
      </c>
      <c r="E571" s="660" t="s">
        <v>5368</v>
      </c>
      <c r="F571" s="663">
        <v>23</v>
      </c>
      <c r="G571" s="663">
        <v>61561</v>
      </c>
      <c r="H571" s="663">
        <v>1</v>
      </c>
      <c r="I571" s="663">
        <v>2676.5652173913045</v>
      </c>
      <c r="J571" s="663">
        <v>40</v>
      </c>
      <c r="K571" s="663">
        <v>108880</v>
      </c>
      <c r="L571" s="663">
        <v>1.7686522311203521</v>
      </c>
      <c r="M571" s="663">
        <v>2722</v>
      </c>
      <c r="N571" s="663">
        <v>80</v>
      </c>
      <c r="O571" s="663">
        <v>217760</v>
      </c>
      <c r="P571" s="676">
        <v>3.5373044622407042</v>
      </c>
      <c r="Q571" s="664">
        <v>2722</v>
      </c>
    </row>
    <row r="572" spans="1:17" ht="14.4" customHeight="1" x14ac:dyDescent="0.3">
      <c r="A572" s="659" t="s">
        <v>561</v>
      </c>
      <c r="B572" s="660" t="s">
        <v>5750</v>
      </c>
      <c r="C572" s="660" t="s">
        <v>5123</v>
      </c>
      <c r="D572" s="660" t="s">
        <v>5371</v>
      </c>
      <c r="E572" s="660" t="s">
        <v>5372</v>
      </c>
      <c r="F572" s="663">
        <v>5</v>
      </c>
      <c r="G572" s="663">
        <v>31868.2</v>
      </c>
      <c r="H572" s="663">
        <v>1</v>
      </c>
      <c r="I572" s="663">
        <v>6373.64</v>
      </c>
      <c r="J572" s="663"/>
      <c r="K572" s="663"/>
      <c r="L572" s="663"/>
      <c r="M572" s="663"/>
      <c r="N572" s="663"/>
      <c r="O572" s="663"/>
      <c r="P572" s="676"/>
      <c r="Q572" s="664"/>
    </row>
    <row r="573" spans="1:17" ht="14.4" customHeight="1" x14ac:dyDescent="0.3">
      <c r="A573" s="659" t="s">
        <v>561</v>
      </c>
      <c r="B573" s="660" t="s">
        <v>5750</v>
      </c>
      <c r="C573" s="660" t="s">
        <v>5123</v>
      </c>
      <c r="D573" s="660" t="s">
        <v>5373</v>
      </c>
      <c r="E573" s="660" t="s">
        <v>5372</v>
      </c>
      <c r="F573" s="663">
        <v>26</v>
      </c>
      <c r="G573" s="663">
        <v>158514.5</v>
      </c>
      <c r="H573" s="663">
        <v>1</v>
      </c>
      <c r="I573" s="663">
        <v>6096.7115384615381</v>
      </c>
      <c r="J573" s="663">
        <v>13</v>
      </c>
      <c r="K573" s="663">
        <v>80122.25</v>
      </c>
      <c r="L573" s="663">
        <v>0.50545691403625537</v>
      </c>
      <c r="M573" s="663">
        <v>6163.25</v>
      </c>
      <c r="N573" s="663">
        <v>12</v>
      </c>
      <c r="O573" s="663">
        <v>73959</v>
      </c>
      <c r="P573" s="676">
        <v>0.46657561295654343</v>
      </c>
      <c r="Q573" s="664">
        <v>6163.25</v>
      </c>
    </row>
    <row r="574" spans="1:17" ht="14.4" customHeight="1" x14ac:dyDescent="0.3">
      <c r="A574" s="659" t="s">
        <v>561</v>
      </c>
      <c r="B574" s="660" t="s">
        <v>5750</v>
      </c>
      <c r="C574" s="660" t="s">
        <v>5123</v>
      </c>
      <c r="D574" s="660" t="s">
        <v>5374</v>
      </c>
      <c r="E574" s="660" t="s">
        <v>5372</v>
      </c>
      <c r="F574" s="663">
        <v>26</v>
      </c>
      <c r="G574" s="663">
        <v>27560.799999999999</v>
      </c>
      <c r="H574" s="663">
        <v>1</v>
      </c>
      <c r="I574" s="663">
        <v>1060.0307692307692</v>
      </c>
      <c r="J574" s="663">
        <v>13</v>
      </c>
      <c r="K574" s="663">
        <v>13930.8</v>
      </c>
      <c r="L574" s="663">
        <v>0.50545702592087316</v>
      </c>
      <c r="M574" s="663">
        <v>1071.5999999999999</v>
      </c>
      <c r="N574" s="663">
        <v>16</v>
      </c>
      <c r="O574" s="663">
        <v>17145.599999999999</v>
      </c>
      <c r="P574" s="676">
        <v>0.6221009549795361</v>
      </c>
      <c r="Q574" s="664">
        <v>1071.5999999999999</v>
      </c>
    </row>
    <row r="575" spans="1:17" ht="14.4" customHeight="1" x14ac:dyDescent="0.3">
      <c r="A575" s="659" t="s">
        <v>561</v>
      </c>
      <c r="B575" s="660" t="s">
        <v>5750</v>
      </c>
      <c r="C575" s="660" t="s">
        <v>5123</v>
      </c>
      <c r="D575" s="660" t="s">
        <v>5824</v>
      </c>
      <c r="E575" s="660" t="s">
        <v>5825</v>
      </c>
      <c r="F575" s="663"/>
      <c r="G575" s="663"/>
      <c r="H575" s="663"/>
      <c r="I575" s="663"/>
      <c r="J575" s="663"/>
      <c r="K575" s="663"/>
      <c r="L575" s="663"/>
      <c r="M575" s="663"/>
      <c r="N575" s="663">
        <v>1</v>
      </c>
      <c r="O575" s="663">
        <v>556.5</v>
      </c>
      <c r="P575" s="676"/>
      <c r="Q575" s="664">
        <v>556.5</v>
      </c>
    </row>
    <row r="576" spans="1:17" ht="14.4" customHeight="1" x14ac:dyDescent="0.3">
      <c r="A576" s="659" t="s">
        <v>561</v>
      </c>
      <c r="B576" s="660" t="s">
        <v>5750</v>
      </c>
      <c r="C576" s="660" t="s">
        <v>5123</v>
      </c>
      <c r="D576" s="660" t="s">
        <v>5375</v>
      </c>
      <c r="E576" s="660" t="s">
        <v>5376</v>
      </c>
      <c r="F576" s="663"/>
      <c r="G576" s="663"/>
      <c r="H576" s="663"/>
      <c r="I576" s="663"/>
      <c r="J576" s="663">
        <v>1</v>
      </c>
      <c r="K576" s="663">
        <v>17159.07</v>
      </c>
      <c r="L576" s="663"/>
      <c r="M576" s="663">
        <v>17159.07</v>
      </c>
      <c r="N576" s="663"/>
      <c r="O576" s="663"/>
      <c r="P576" s="676"/>
      <c r="Q576" s="664"/>
    </row>
    <row r="577" spans="1:17" ht="14.4" customHeight="1" x14ac:dyDescent="0.3">
      <c r="A577" s="659" t="s">
        <v>561</v>
      </c>
      <c r="B577" s="660" t="s">
        <v>5750</v>
      </c>
      <c r="C577" s="660" t="s">
        <v>5123</v>
      </c>
      <c r="D577" s="660" t="s">
        <v>5826</v>
      </c>
      <c r="E577" s="660" t="s">
        <v>5378</v>
      </c>
      <c r="F577" s="663">
        <v>1</v>
      </c>
      <c r="G577" s="663">
        <v>55245</v>
      </c>
      <c r="H577" s="663">
        <v>1</v>
      </c>
      <c r="I577" s="663">
        <v>55245</v>
      </c>
      <c r="J577" s="663"/>
      <c r="K577" s="663"/>
      <c r="L577" s="663"/>
      <c r="M577" s="663"/>
      <c r="N577" s="663"/>
      <c r="O577" s="663"/>
      <c r="P577" s="676"/>
      <c r="Q577" s="664"/>
    </row>
    <row r="578" spans="1:17" ht="14.4" customHeight="1" x14ac:dyDescent="0.3">
      <c r="A578" s="659" t="s">
        <v>561</v>
      </c>
      <c r="B578" s="660" t="s">
        <v>5750</v>
      </c>
      <c r="C578" s="660" t="s">
        <v>5123</v>
      </c>
      <c r="D578" s="660" t="s">
        <v>5377</v>
      </c>
      <c r="E578" s="660" t="s">
        <v>5378</v>
      </c>
      <c r="F578" s="663">
        <v>2</v>
      </c>
      <c r="G578" s="663">
        <v>125316</v>
      </c>
      <c r="H578" s="663">
        <v>1</v>
      </c>
      <c r="I578" s="663">
        <v>62658</v>
      </c>
      <c r="J578" s="663">
        <v>2</v>
      </c>
      <c r="K578" s="663">
        <v>125316</v>
      </c>
      <c r="L578" s="663">
        <v>1</v>
      </c>
      <c r="M578" s="663">
        <v>62658</v>
      </c>
      <c r="N578" s="663">
        <v>5</v>
      </c>
      <c r="O578" s="663">
        <v>313290</v>
      </c>
      <c r="P578" s="676">
        <v>2.5</v>
      </c>
      <c r="Q578" s="664">
        <v>62658</v>
      </c>
    </row>
    <row r="579" spans="1:17" ht="14.4" customHeight="1" x14ac:dyDescent="0.3">
      <c r="A579" s="659" t="s">
        <v>561</v>
      </c>
      <c r="B579" s="660" t="s">
        <v>5750</v>
      </c>
      <c r="C579" s="660" t="s">
        <v>5123</v>
      </c>
      <c r="D579" s="660" t="s">
        <v>5379</v>
      </c>
      <c r="E579" s="660" t="s">
        <v>5380</v>
      </c>
      <c r="F579" s="663">
        <v>2</v>
      </c>
      <c r="G579" s="663">
        <v>13794</v>
      </c>
      <c r="H579" s="663">
        <v>1</v>
      </c>
      <c r="I579" s="663">
        <v>6897</v>
      </c>
      <c r="J579" s="663"/>
      <c r="K579" s="663"/>
      <c r="L579" s="663"/>
      <c r="M579" s="663"/>
      <c r="N579" s="663"/>
      <c r="O579" s="663"/>
      <c r="P579" s="676"/>
      <c r="Q579" s="664"/>
    </row>
    <row r="580" spans="1:17" ht="14.4" customHeight="1" x14ac:dyDescent="0.3">
      <c r="A580" s="659" t="s">
        <v>561</v>
      </c>
      <c r="B580" s="660" t="s">
        <v>5750</v>
      </c>
      <c r="C580" s="660" t="s">
        <v>5123</v>
      </c>
      <c r="D580" s="660" t="s">
        <v>5384</v>
      </c>
      <c r="E580" s="660" t="s">
        <v>5385</v>
      </c>
      <c r="F580" s="663">
        <v>2</v>
      </c>
      <c r="G580" s="663">
        <v>11466.76</v>
      </c>
      <c r="H580" s="663">
        <v>1</v>
      </c>
      <c r="I580" s="663">
        <v>5733.38</v>
      </c>
      <c r="J580" s="663"/>
      <c r="K580" s="663"/>
      <c r="L580" s="663"/>
      <c r="M580" s="663"/>
      <c r="N580" s="663"/>
      <c r="O580" s="663"/>
      <c r="P580" s="676"/>
      <c r="Q580" s="664"/>
    </row>
    <row r="581" spans="1:17" ht="14.4" customHeight="1" x14ac:dyDescent="0.3">
      <c r="A581" s="659" t="s">
        <v>561</v>
      </c>
      <c r="B581" s="660" t="s">
        <v>5750</v>
      </c>
      <c r="C581" s="660" t="s">
        <v>5123</v>
      </c>
      <c r="D581" s="660" t="s">
        <v>5387</v>
      </c>
      <c r="E581" s="660" t="s">
        <v>5385</v>
      </c>
      <c r="F581" s="663"/>
      <c r="G581" s="663"/>
      <c r="H581" s="663"/>
      <c r="I581" s="663"/>
      <c r="J581" s="663">
        <v>2</v>
      </c>
      <c r="K581" s="663">
        <v>17261.68</v>
      </c>
      <c r="L581" s="663"/>
      <c r="M581" s="663">
        <v>8630.84</v>
      </c>
      <c r="N581" s="663"/>
      <c r="O581" s="663"/>
      <c r="P581" s="676"/>
      <c r="Q581" s="664"/>
    </row>
    <row r="582" spans="1:17" ht="14.4" customHeight="1" x14ac:dyDescent="0.3">
      <c r="A582" s="659" t="s">
        <v>561</v>
      </c>
      <c r="B582" s="660" t="s">
        <v>5750</v>
      </c>
      <c r="C582" s="660" t="s">
        <v>5123</v>
      </c>
      <c r="D582" s="660" t="s">
        <v>5827</v>
      </c>
      <c r="E582" s="660" t="s">
        <v>5828</v>
      </c>
      <c r="F582" s="663">
        <v>3</v>
      </c>
      <c r="G582" s="663">
        <v>2556.9299999999998</v>
      </c>
      <c r="H582" s="663">
        <v>1</v>
      </c>
      <c r="I582" s="663">
        <v>852.31</v>
      </c>
      <c r="J582" s="663"/>
      <c r="K582" s="663"/>
      <c r="L582" s="663"/>
      <c r="M582" s="663"/>
      <c r="N582" s="663"/>
      <c r="O582" s="663"/>
      <c r="P582" s="676"/>
      <c r="Q582" s="664"/>
    </row>
    <row r="583" spans="1:17" ht="14.4" customHeight="1" x14ac:dyDescent="0.3">
      <c r="A583" s="659" t="s">
        <v>561</v>
      </c>
      <c r="B583" s="660" t="s">
        <v>5750</v>
      </c>
      <c r="C583" s="660" t="s">
        <v>5123</v>
      </c>
      <c r="D583" s="660" t="s">
        <v>5395</v>
      </c>
      <c r="E583" s="660" t="s">
        <v>5269</v>
      </c>
      <c r="F583" s="663"/>
      <c r="G583" s="663"/>
      <c r="H583" s="663"/>
      <c r="I583" s="663"/>
      <c r="J583" s="663"/>
      <c r="K583" s="663"/>
      <c r="L583" s="663"/>
      <c r="M583" s="663"/>
      <c r="N583" s="663">
        <v>0.7</v>
      </c>
      <c r="O583" s="663">
        <v>176.41</v>
      </c>
      <c r="P583" s="676"/>
      <c r="Q583" s="664">
        <v>252.01428571428573</v>
      </c>
    </row>
    <row r="584" spans="1:17" ht="14.4" customHeight="1" x14ac:dyDescent="0.3">
      <c r="A584" s="659" t="s">
        <v>561</v>
      </c>
      <c r="B584" s="660" t="s">
        <v>5750</v>
      </c>
      <c r="C584" s="660" t="s">
        <v>5123</v>
      </c>
      <c r="D584" s="660" t="s">
        <v>5397</v>
      </c>
      <c r="E584" s="660" t="s">
        <v>5269</v>
      </c>
      <c r="F584" s="663">
        <v>4</v>
      </c>
      <c r="G584" s="663">
        <v>7395.48</v>
      </c>
      <c r="H584" s="663">
        <v>1</v>
      </c>
      <c r="I584" s="663">
        <v>1848.87</v>
      </c>
      <c r="J584" s="663">
        <v>4</v>
      </c>
      <c r="K584" s="663">
        <v>7395.48</v>
      </c>
      <c r="L584" s="663">
        <v>1</v>
      </c>
      <c r="M584" s="663">
        <v>1848.87</v>
      </c>
      <c r="N584" s="663">
        <v>9</v>
      </c>
      <c r="O584" s="663">
        <v>16639.830000000002</v>
      </c>
      <c r="P584" s="676">
        <v>2.2500000000000004</v>
      </c>
      <c r="Q584" s="664">
        <v>1848.8700000000001</v>
      </c>
    </row>
    <row r="585" spans="1:17" ht="14.4" customHeight="1" x14ac:dyDescent="0.3">
      <c r="A585" s="659" t="s">
        <v>561</v>
      </c>
      <c r="B585" s="660" t="s">
        <v>5750</v>
      </c>
      <c r="C585" s="660" t="s">
        <v>5123</v>
      </c>
      <c r="D585" s="660" t="s">
        <v>5829</v>
      </c>
      <c r="E585" s="660" t="s">
        <v>5830</v>
      </c>
      <c r="F585" s="663">
        <v>1</v>
      </c>
      <c r="G585" s="663">
        <v>10779.22</v>
      </c>
      <c r="H585" s="663">
        <v>1</v>
      </c>
      <c r="I585" s="663">
        <v>10779.22</v>
      </c>
      <c r="J585" s="663"/>
      <c r="K585" s="663"/>
      <c r="L585" s="663"/>
      <c r="M585" s="663"/>
      <c r="N585" s="663"/>
      <c r="O585" s="663"/>
      <c r="P585" s="676"/>
      <c r="Q585" s="664"/>
    </row>
    <row r="586" spans="1:17" ht="14.4" customHeight="1" x14ac:dyDescent="0.3">
      <c r="A586" s="659" t="s">
        <v>561</v>
      </c>
      <c r="B586" s="660" t="s">
        <v>5750</v>
      </c>
      <c r="C586" s="660" t="s">
        <v>5123</v>
      </c>
      <c r="D586" s="660" t="s">
        <v>5831</v>
      </c>
      <c r="E586" s="660" t="s">
        <v>5832</v>
      </c>
      <c r="F586" s="663">
        <v>3</v>
      </c>
      <c r="G586" s="663">
        <v>3674.94</v>
      </c>
      <c r="H586" s="663">
        <v>1</v>
      </c>
      <c r="I586" s="663">
        <v>1224.98</v>
      </c>
      <c r="J586" s="663"/>
      <c r="K586" s="663"/>
      <c r="L586" s="663"/>
      <c r="M586" s="663"/>
      <c r="N586" s="663"/>
      <c r="O586" s="663"/>
      <c r="P586" s="676"/>
      <c r="Q586" s="664"/>
    </row>
    <row r="587" spans="1:17" ht="14.4" customHeight="1" x14ac:dyDescent="0.3">
      <c r="A587" s="659" t="s">
        <v>561</v>
      </c>
      <c r="B587" s="660" t="s">
        <v>5750</v>
      </c>
      <c r="C587" s="660" t="s">
        <v>5123</v>
      </c>
      <c r="D587" s="660" t="s">
        <v>5833</v>
      </c>
      <c r="E587" s="660" t="s">
        <v>5832</v>
      </c>
      <c r="F587" s="663">
        <v>3</v>
      </c>
      <c r="G587" s="663">
        <v>5705.19</v>
      </c>
      <c r="H587" s="663">
        <v>1</v>
      </c>
      <c r="I587" s="663">
        <v>1901.7299999999998</v>
      </c>
      <c r="J587" s="663"/>
      <c r="K587" s="663"/>
      <c r="L587" s="663"/>
      <c r="M587" s="663"/>
      <c r="N587" s="663"/>
      <c r="O587" s="663"/>
      <c r="P587" s="676"/>
      <c r="Q587" s="664"/>
    </row>
    <row r="588" spans="1:17" ht="14.4" customHeight="1" x14ac:dyDescent="0.3">
      <c r="A588" s="659" t="s">
        <v>561</v>
      </c>
      <c r="B588" s="660" t="s">
        <v>5750</v>
      </c>
      <c r="C588" s="660" t="s">
        <v>5123</v>
      </c>
      <c r="D588" s="660" t="s">
        <v>5834</v>
      </c>
      <c r="E588" s="660" t="s">
        <v>5835</v>
      </c>
      <c r="F588" s="663"/>
      <c r="G588" s="663"/>
      <c r="H588" s="663"/>
      <c r="I588" s="663"/>
      <c r="J588" s="663"/>
      <c r="K588" s="663"/>
      <c r="L588" s="663"/>
      <c r="M588" s="663"/>
      <c r="N588" s="663">
        <v>2</v>
      </c>
      <c r="O588" s="663">
        <v>2076</v>
      </c>
      <c r="P588" s="676"/>
      <c r="Q588" s="664">
        <v>1038</v>
      </c>
    </row>
    <row r="589" spans="1:17" ht="14.4" customHeight="1" x14ac:dyDescent="0.3">
      <c r="A589" s="659" t="s">
        <v>561</v>
      </c>
      <c r="B589" s="660" t="s">
        <v>5750</v>
      </c>
      <c r="C589" s="660" t="s">
        <v>5123</v>
      </c>
      <c r="D589" s="660" t="s">
        <v>5836</v>
      </c>
      <c r="E589" s="660" t="s">
        <v>5837</v>
      </c>
      <c r="F589" s="663"/>
      <c r="G589" s="663"/>
      <c r="H589" s="663"/>
      <c r="I589" s="663"/>
      <c r="J589" s="663"/>
      <c r="K589" s="663"/>
      <c r="L589" s="663"/>
      <c r="M589" s="663"/>
      <c r="N589" s="663">
        <v>1</v>
      </c>
      <c r="O589" s="663">
        <v>1312</v>
      </c>
      <c r="P589" s="676"/>
      <c r="Q589" s="664">
        <v>1312</v>
      </c>
    </row>
    <row r="590" spans="1:17" ht="14.4" customHeight="1" x14ac:dyDescent="0.3">
      <c r="A590" s="659" t="s">
        <v>561</v>
      </c>
      <c r="B590" s="660" t="s">
        <v>5750</v>
      </c>
      <c r="C590" s="660" t="s">
        <v>5123</v>
      </c>
      <c r="D590" s="660" t="s">
        <v>5838</v>
      </c>
      <c r="E590" s="660" t="s">
        <v>5839</v>
      </c>
      <c r="F590" s="663"/>
      <c r="G590" s="663"/>
      <c r="H590" s="663"/>
      <c r="I590" s="663"/>
      <c r="J590" s="663"/>
      <c r="K590" s="663"/>
      <c r="L590" s="663"/>
      <c r="M590" s="663"/>
      <c r="N590" s="663">
        <v>1</v>
      </c>
      <c r="O590" s="663">
        <v>58.6</v>
      </c>
      <c r="P590" s="676"/>
      <c r="Q590" s="664">
        <v>58.6</v>
      </c>
    </row>
    <row r="591" spans="1:17" ht="14.4" customHeight="1" x14ac:dyDescent="0.3">
      <c r="A591" s="659" t="s">
        <v>561</v>
      </c>
      <c r="B591" s="660" t="s">
        <v>5750</v>
      </c>
      <c r="C591" s="660" t="s">
        <v>5123</v>
      </c>
      <c r="D591" s="660" t="s">
        <v>5840</v>
      </c>
      <c r="E591" s="660" t="s">
        <v>5839</v>
      </c>
      <c r="F591" s="663"/>
      <c r="G591" s="663"/>
      <c r="H591" s="663"/>
      <c r="I591" s="663"/>
      <c r="J591" s="663"/>
      <c r="K591" s="663"/>
      <c r="L591" s="663"/>
      <c r="M591" s="663"/>
      <c r="N591" s="663">
        <v>1</v>
      </c>
      <c r="O591" s="663">
        <v>96.6</v>
      </c>
      <c r="P591" s="676"/>
      <c r="Q591" s="664">
        <v>96.6</v>
      </c>
    </row>
    <row r="592" spans="1:17" ht="14.4" customHeight="1" x14ac:dyDescent="0.3">
      <c r="A592" s="659" t="s">
        <v>561</v>
      </c>
      <c r="B592" s="660" t="s">
        <v>5750</v>
      </c>
      <c r="C592" s="660" t="s">
        <v>5123</v>
      </c>
      <c r="D592" s="660" t="s">
        <v>5398</v>
      </c>
      <c r="E592" s="660" t="s">
        <v>5399</v>
      </c>
      <c r="F592" s="663">
        <v>1</v>
      </c>
      <c r="G592" s="663">
        <v>5523.82</v>
      </c>
      <c r="H592" s="663">
        <v>1</v>
      </c>
      <c r="I592" s="663">
        <v>5523.82</v>
      </c>
      <c r="J592" s="663"/>
      <c r="K592" s="663"/>
      <c r="L592" s="663"/>
      <c r="M592" s="663"/>
      <c r="N592" s="663">
        <v>3</v>
      </c>
      <c r="O592" s="663">
        <v>16571.46</v>
      </c>
      <c r="P592" s="676">
        <v>3</v>
      </c>
      <c r="Q592" s="664">
        <v>5523.82</v>
      </c>
    </row>
    <row r="593" spans="1:17" ht="14.4" customHeight="1" x14ac:dyDescent="0.3">
      <c r="A593" s="659" t="s">
        <v>561</v>
      </c>
      <c r="B593" s="660" t="s">
        <v>5750</v>
      </c>
      <c r="C593" s="660" t="s">
        <v>5123</v>
      </c>
      <c r="D593" s="660" t="s">
        <v>5400</v>
      </c>
      <c r="E593" s="660" t="s">
        <v>5399</v>
      </c>
      <c r="F593" s="663"/>
      <c r="G593" s="663"/>
      <c r="H593" s="663"/>
      <c r="I593" s="663"/>
      <c r="J593" s="663"/>
      <c r="K593" s="663"/>
      <c r="L593" s="663"/>
      <c r="M593" s="663"/>
      <c r="N593" s="663">
        <v>1</v>
      </c>
      <c r="O593" s="663">
        <v>8569.69</v>
      </c>
      <c r="P593" s="676"/>
      <c r="Q593" s="664">
        <v>8569.69</v>
      </c>
    </row>
    <row r="594" spans="1:17" ht="14.4" customHeight="1" x14ac:dyDescent="0.3">
      <c r="A594" s="659" t="s">
        <v>561</v>
      </c>
      <c r="B594" s="660" t="s">
        <v>5750</v>
      </c>
      <c r="C594" s="660" t="s">
        <v>5123</v>
      </c>
      <c r="D594" s="660" t="s">
        <v>5841</v>
      </c>
      <c r="E594" s="660" t="s">
        <v>5842</v>
      </c>
      <c r="F594" s="663">
        <v>2</v>
      </c>
      <c r="G594" s="663">
        <v>16146</v>
      </c>
      <c r="H594" s="663">
        <v>1</v>
      </c>
      <c r="I594" s="663">
        <v>8073</v>
      </c>
      <c r="J594" s="663"/>
      <c r="K594" s="663"/>
      <c r="L594" s="663"/>
      <c r="M594" s="663"/>
      <c r="N594" s="663"/>
      <c r="O594" s="663"/>
      <c r="P594" s="676"/>
      <c r="Q594" s="664"/>
    </row>
    <row r="595" spans="1:17" ht="14.4" customHeight="1" x14ac:dyDescent="0.3">
      <c r="A595" s="659" t="s">
        <v>561</v>
      </c>
      <c r="B595" s="660" t="s">
        <v>5750</v>
      </c>
      <c r="C595" s="660" t="s">
        <v>5123</v>
      </c>
      <c r="D595" s="660" t="s">
        <v>5404</v>
      </c>
      <c r="E595" s="660" t="s">
        <v>5405</v>
      </c>
      <c r="F595" s="663">
        <v>3</v>
      </c>
      <c r="G595" s="663">
        <v>26241</v>
      </c>
      <c r="H595" s="663">
        <v>1</v>
      </c>
      <c r="I595" s="663">
        <v>8747</v>
      </c>
      <c r="J595" s="663">
        <v>2</v>
      </c>
      <c r="K595" s="663">
        <v>17494</v>
      </c>
      <c r="L595" s="663">
        <v>0.66666666666666663</v>
      </c>
      <c r="M595" s="663">
        <v>8747</v>
      </c>
      <c r="N595" s="663">
        <v>5</v>
      </c>
      <c r="O595" s="663">
        <v>43735</v>
      </c>
      <c r="P595" s="676">
        <v>1.6666666666666667</v>
      </c>
      <c r="Q595" s="664">
        <v>8747</v>
      </c>
    </row>
    <row r="596" spans="1:17" ht="14.4" customHeight="1" x14ac:dyDescent="0.3">
      <c r="A596" s="659" t="s">
        <v>561</v>
      </c>
      <c r="B596" s="660" t="s">
        <v>5750</v>
      </c>
      <c r="C596" s="660" t="s">
        <v>5123</v>
      </c>
      <c r="D596" s="660" t="s">
        <v>5406</v>
      </c>
      <c r="E596" s="660" t="s">
        <v>5405</v>
      </c>
      <c r="F596" s="663">
        <v>1</v>
      </c>
      <c r="G596" s="663">
        <v>5610</v>
      </c>
      <c r="H596" s="663">
        <v>1</v>
      </c>
      <c r="I596" s="663">
        <v>5610</v>
      </c>
      <c r="J596" s="663">
        <v>5</v>
      </c>
      <c r="K596" s="663">
        <v>28050</v>
      </c>
      <c r="L596" s="663">
        <v>5</v>
      </c>
      <c r="M596" s="663">
        <v>5610</v>
      </c>
      <c r="N596" s="663">
        <v>5</v>
      </c>
      <c r="O596" s="663">
        <v>28050</v>
      </c>
      <c r="P596" s="676">
        <v>5</v>
      </c>
      <c r="Q596" s="664">
        <v>5610</v>
      </c>
    </row>
    <row r="597" spans="1:17" ht="14.4" customHeight="1" x14ac:dyDescent="0.3">
      <c r="A597" s="659" t="s">
        <v>561</v>
      </c>
      <c r="B597" s="660" t="s">
        <v>5750</v>
      </c>
      <c r="C597" s="660" t="s">
        <v>5123</v>
      </c>
      <c r="D597" s="660" t="s">
        <v>5843</v>
      </c>
      <c r="E597" s="660" t="s">
        <v>5405</v>
      </c>
      <c r="F597" s="663">
        <v>1</v>
      </c>
      <c r="G597" s="663">
        <v>7973</v>
      </c>
      <c r="H597" s="663">
        <v>1</v>
      </c>
      <c r="I597" s="663">
        <v>7973</v>
      </c>
      <c r="J597" s="663"/>
      <c r="K597" s="663"/>
      <c r="L597" s="663"/>
      <c r="M597" s="663"/>
      <c r="N597" s="663"/>
      <c r="O597" s="663"/>
      <c r="P597" s="676"/>
      <c r="Q597" s="664"/>
    </row>
    <row r="598" spans="1:17" ht="14.4" customHeight="1" x14ac:dyDescent="0.3">
      <c r="A598" s="659" t="s">
        <v>561</v>
      </c>
      <c r="B598" s="660" t="s">
        <v>5750</v>
      </c>
      <c r="C598" s="660" t="s">
        <v>5123</v>
      </c>
      <c r="D598" s="660" t="s">
        <v>5407</v>
      </c>
      <c r="E598" s="660" t="s">
        <v>5405</v>
      </c>
      <c r="F598" s="663">
        <v>1</v>
      </c>
      <c r="G598" s="663">
        <v>6154</v>
      </c>
      <c r="H598" s="663">
        <v>1</v>
      </c>
      <c r="I598" s="663">
        <v>6154</v>
      </c>
      <c r="J598" s="663">
        <v>5</v>
      </c>
      <c r="K598" s="663">
        <v>30770</v>
      </c>
      <c r="L598" s="663">
        <v>5</v>
      </c>
      <c r="M598" s="663">
        <v>6154</v>
      </c>
      <c r="N598" s="663">
        <v>5</v>
      </c>
      <c r="O598" s="663">
        <v>30770</v>
      </c>
      <c r="P598" s="676">
        <v>5</v>
      </c>
      <c r="Q598" s="664">
        <v>6154</v>
      </c>
    </row>
    <row r="599" spans="1:17" ht="14.4" customHeight="1" x14ac:dyDescent="0.3">
      <c r="A599" s="659" t="s">
        <v>561</v>
      </c>
      <c r="B599" s="660" t="s">
        <v>5750</v>
      </c>
      <c r="C599" s="660" t="s">
        <v>5123</v>
      </c>
      <c r="D599" s="660" t="s">
        <v>5408</v>
      </c>
      <c r="E599" s="660" t="s">
        <v>5409</v>
      </c>
      <c r="F599" s="663"/>
      <c r="G599" s="663"/>
      <c r="H599" s="663"/>
      <c r="I599" s="663"/>
      <c r="J599" s="663"/>
      <c r="K599" s="663"/>
      <c r="L599" s="663"/>
      <c r="M599" s="663"/>
      <c r="N599" s="663">
        <v>4</v>
      </c>
      <c r="O599" s="663">
        <v>12150.32</v>
      </c>
      <c r="P599" s="676"/>
      <c r="Q599" s="664">
        <v>3037.58</v>
      </c>
    </row>
    <row r="600" spans="1:17" ht="14.4" customHeight="1" x14ac:dyDescent="0.3">
      <c r="A600" s="659" t="s">
        <v>561</v>
      </c>
      <c r="B600" s="660" t="s">
        <v>5750</v>
      </c>
      <c r="C600" s="660" t="s">
        <v>5123</v>
      </c>
      <c r="D600" s="660" t="s">
        <v>5414</v>
      </c>
      <c r="E600" s="660" t="s">
        <v>5415</v>
      </c>
      <c r="F600" s="663">
        <v>5</v>
      </c>
      <c r="G600" s="663">
        <v>73255.350000000006</v>
      </c>
      <c r="H600" s="663">
        <v>1</v>
      </c>
      <c r="I600" s="663">
        <v>14651.070000000002</v>
      </c>
      <c r="J600" s="663">
        <v>1</v>
      </c>
      <c r="K600" s="663">
        <v>14651.07</v>
      </c>
      <c r="L600" s="663">
        <v>0.19999999999999998</v>
      </c>
      <c r="M600" s="663">
        <v>14651.07</v>
      </c>
      <c r="N600" s="663"/>
      <c r="O600" s="663"/>
      <c r="P600" s="676"/>
      <c r="Q600" s="664"/>
    </row>
    <row r="601" spans="1:17" ht="14.4" customHeight="1" x14ac:dyDescent="0.3">
      <c r="A601" s="659" t="s">
        <v>561</v>
      </c>
      <c r="B601" s="660" t="s">
        <v>5750</v>
      </c>
      <c r="C601" s="660" t="s">
        <v>5123</v>
      </c>
      <c r="D601" s="660" t="s">
        <v>5416</v>
      </c>
      <c r="E601" s="660" t="s">
        <v>5415</v>
      </c>
      <c r="F601" s="663"/>
      <c r="G601" s="663"/>
      <c r="H601" s="663"/>
      <c r="I601" s="663"/>
      <c r="J601" s="663">
        <v>1</v>
      </c>
      <c r="K601" s="663">
        <v>30769.64</v>
      </c>
      <c r="L601" s="663"/>
      <c r="M601" s="663">
        <v>30769.64</v>
      </c>
      <c r="N601" s="663"/>
      <c r="O601" s="663"/>
      <c r="P601" s="676"/>
      <c r="Q601" s="664"/>
    </row>
    <row r="602" spans="1:17" ht="14.4" customHeight="1" x14ac:dyDescent="0.3">
      <c r="A602" s="659" t="s">
        <v>561</v>
      </c>
      <c r="B602" s="660" t="s">
        <v>5750</v>
      </c>
      <c r="C602" s="660" t="s">
        <v>5123</v>
      </c>
      <c r="D602" s="660" t="s">
        <v>5417</v>
      </c>
      <c r="E602" s="660" t="s">
        <v>5415</v>
      </c>
      <c r="F602" s="663">
        <v>6</v>
      </c>
      <c r="G602" s="663">
        <v>24020.82</v>
      </c>
      <c r="H602" s="663">
        <v>1</v>
      </c>
      <c r="I602" s="663">
        <v>4003.47</v>
      </c>
      <c r="J602" s="663"/>
      <c r="K602" s="663"/>
      <c r="L602" s="663"/>
      <c r="M602" s="663"/>
      <c r="N602" s="663"/>
      <c r="O602" s="663"/>
      <c r="P602" s="676"/>
      <c r="Q602" s="664"/>
    </row>
    <row r="603" spans="1:17" ht="14.4" customHeight="1" x14ac:dyDescent="0.3">
      <c r="A603" s="659" t="s">
        <v>561</v>
      </c>
      <c r="B603" s="660" t="s">
        <v>5750</v>
      </c>
      <c r="C603" s="660" t="s">
        <v>5123</v>
      </c>
      <c r="D603" s="660" t="s">
        <v>5420</v>
      </c>
      <c r="E603" s="660" t="s">
        <v>5421</v>
      </c>
      <c r="F603" s="663"/>
      <c r="G603" s="663"/>
      <c r="H603" s="663"/>
      <c r="I603" s="663"/>
      <c r="J603" s="663"/>
      <c r="K603" s="663"/>
      <c r="L603" s="663"/>
      <c r="M603" s="663"/>
      <c r="N603" s="663">
        <v>2</v>
      </c>
      <c r="O603" s="663">
        <v>31961.46</v>
      </c>
      <c r="P603" s="676"/>
      <c r="Q603" s="664">
        <v>15980.73</v>
      </c>
    </row>
    <row r="604" spans="1:17" ht="14.4" customHeight="1" x14ac:dyDescent="0.3">
      <c r="A604" s="659" t="s">
        <v>561</v>
      </c>
      <c r="B604" s="660" t="s">
        <v>5750</v>
      </c>
      <c r="C604" s="660" t="s">
        <v>5123</v>
      </c>
      <c r="D604" s="660" t="s">
        <v>5422</v>
      </c>
      <c r="E604" s="660" t="s">
        <v>5421</v>
      </c>
      <c r="F604" s="663">
        <v>4</v>
      </c>
      <c r="G604" s="663">
        <v>3283.2</v>
      </c>
      <c r="H604" s="663">
        <v>1</v>
      </c>
      <c r="I604" s="663">
        <v>820.8</v>
      </c>
      <c r="J604" s="663"/>
      <c r="K604" s="663"/>
      <c r="L604" s="663"/>
      <c r="M604" s="663"/>
      <c r="N604" s="663">
        <v>8</v>
      </c>
      <c r="O604" s="663">
        <v>6566.4</v>
      </c>
      <c r="P604" s="676">
        <v>2</v>
      </c>
      <c r="Q604" s="664">
        <v>820.8</v>
      </c>
    </row>
    <row r="605" spans="1:17" ht="14.4" customHeight="1" x14ac:dyDescent="0.3">
      <c r="A605" s="659" t="s">
        <v>561</v>
      </c>
      <c r="B605" s="660" t="s">
        <v>5750</v>
      </c>
      <c r="C605" s="660" t="s">
        <v>5123</v>
      </c>
      <c r="D605" s="660" t="s">
        <v>5423</v>
      </c>
      <c r="E605" s="660" t="s">
        <v>5421</v>
      </c>
      <c r="F605" s="663"/>
      <c r="G605" s="663"/>
      <c r="H605" s="663"/>
      <c r="I605" s="663"/>
      <c r="J605" s="663"/>
      <c r="K605" s="663"/>
      <c r="L605" s="663"/>
      <c r="M605" s="663"/>
      <c r="N605" s="663">
        <v>3</v>
      </c>
      <c r="O605" s="663">
        <v>20445.39</v>
      </c>
      <c r="P605" s="676"/>
      <c r="Q605" s="664">
        <v>6815.13</v>
      </c>
    </row>
    <row r="606" spans="1:17" ht="14.4" customHeight="1" x14ac:dyDescent="0.3">
      <c r="A606" s="659" t="s">
        <v>561</v>
      </c>
      <c r="B606" s="660" t="s">
        <v>5750</v>
      </c>
      <c r="C606" s="660" t="s">
        <v>5123</v>
      </c>
      <c r="D606" s="660" t="s">
        <v>5424</v>
      </c>
      <c r="E606" s="660" t="s">
        <v>5409</v>
      </c>
      <c r="F606" s="663"/>
      <c r="G606" s="663"/>
      <c r="H606" s="663"/>
      <c r="I606" s="663"/>
      <c r="J606" s="663"/>
      <c r="K606" s="663"/>
      <c r="L606" s="663"/>
      <c r="M606" s="663"/>
      <c r="N606" s="663">
        <v>4</v>
      </c>
      <c r="O606" s="663">
        <v>53546.84</v>
      </c>
      <c r="P606" s="676"/>
      <c r="Q606" s="664">
        <v>13386.71</v>
      </c>
    </row>
    <row r="607" spans="1:17" ht="14.4" customHeight="1" x14ac:dyDescent="0.3">
      <c r="A607" s="659" t="s">
        <v>561</v>
      </c>
      <c r="B607" s="660" t="s">
        <v>5750</v>
      </c>
      <c r="C607" s="660" t="s">
        <v>5123</v>
      </c>
      <c r="D607" s="660" t="s">
        <v>5427</v>
      </c>
      <c r="E607" s="660" t="s">
        <v>5428</v>
      </c>
      <c r="F607" s="663"/>
      <c r="G607" s="663"/>
      <c r="H607" s="663"/>
      <c r="I607" s="663"/>
      <c r="J607" s="663">
        <v>3</v>
      </c>
      <c r="K607" s="663">
        <v>66021</v>
      </c>
      <c r="L607" s="663"/>
      <c r="M607" s="663">
        <v>22007</v>
      </c>
      <c r="N607" s="663">
        <v>4</v>
      </c>
      <c r="O607" s="663">
        <v>88028</v>
      </c>
      <c r="P607" s="676"/>
      <c r="Q607" s="664">
        <v>22007</v>
      </c>
    </row>
    <row r="608" spans="1:17" ht="14.4" customHeight="1" x14ac:dyDescent="0.3">
      <c r="A608" s="659" t="s">
        <v>561</v>
      </c>
      <c r="B608" s="660" t="s">
        <v>5750</v>
      </c>
      <c r="C608" s="660" t="s">
        <v>5123</v>
      </c>
      <c r="D608" s="660" t="s">
        <v>5429</v>
      </c>
      <c r="E608" s="660" t="s">
        <v>5430</v>
      </c>
      <c r="F608" s="663">
        <v>1</v>
      </c>
      <c r="G608" s="663">
        <v>6517</v>
      </c>
      <c r="H608" s="663">
        <v>1</v>
      </c>
      <c r="I608" s="663">
        <v>6517</v>
      </c>
      <c r="J608" s="663">
        <v>6</v>
      </c>
      <c r="K608" s="663">
        <v>39102</v>
      </c>
      <c r="L608" s="663">
        <v>6</v>
      </c>
      <c r="M608" s="663">
        <v>6517</v>
      </c>
      <c r="N608" s="663">
        <v>4</v>
      </c>
      <c r="O608" s="663">
        <v>26068</v>
      </c>
      <c r="P608" s="676">
        <v>4</v>
      </c>
      <c r="Q608" s="664">
        <v>6517</v>
      </c>
    </row>
    <row r="609" spans="1:17" ht="14.4" customHeight="1" x14ac:dyDescent="0.3">
      <c r="A609" s="659" t="s">
        <v>561</v>
      </c>
      <c r="B609" s="660" t="s">
        <v>5750</v>
      </c>
      <c r="C609" s="660" t="s">
        <v>5123</v>
      </c>
      <c r="D609" s="660" t="s">
        <v>5431</v>
      </c>
      <c r="E609" s="660" t="s">
        <v>5430</v>
      </c>
      <c r="F609" s="663">
        <v>1</v>
      </c>
      <c r="G609" s="663">
        <v>12927</v>
      </c>
      <c r="H609" s="663">
        <v>1</v>
      </c>
      <c r="I609" s="663">
        <v>12927</v>
      </c>
      <c r="J609" s="663"/>
      <c r="K609" s="663"/>
      <c r="L609" s="663"/>
      <c r="M609" s="663"/>
      <c r="N609" s="663"/>
      <c r="O609" s="663"/>
      <c r="P609" s="676"/>
      <c r="Q609" s="664"/>
    </row>
    <row r="610" spans="1:17" ht="14.4" customHeight="1" x14ac:dyDescent="0.3">
      <c r="A610" s="659" t="s">
        <v>561</v>
      </c>
      <c r="B610" s="660" t="s">
        <v>5750</v>
      </c>
      <c r="C610" s="660" t="s">
        <v>5123</v>
      </c>
      <c r="D610" s="660" t="s">
        <v>5230</v>
      </c>
      <c r="E610" s="660" t="s">
        <v>5844</v>
      </c>
      <c r="F610" s="663"/>
      <c r="G610" s="663"/>
      <c r="H610" s="663"/>
      <c r="I610" s="663"/>
      <c r="J610" s="663"/>
      <c r="K610" s="663"/>
      <c r="L610" s="663"/>
      <c r="M610" s="663"/>
      <c r="N610" s="663">
        <v>0.3</v>
      </c>
      <c r="O610" s="663">
        <v>7069.44</v>
      </c>
      <c r="P610" s="676"/>
      <c r="Q610" s="664">
        <v>23564.799999999999</v>
      </c>
    </row>
    <row r="611" spans="1:17" ht="14.4" customHeight="1" x14ac:dyDescent="0.3">
      <c r="A611" s="659" t="s">
        <v>561</v>
      </c>
      <c r="B611" s="660" t="s">
        <v>5750</v>
      </c>
      <c r="C611" s="660" t="s">
        <v>5123</v>
      </c>
      <c r="D611" s="660" t="s">
        <v>5436</v>
      </c>
      <c r="E611" s="660" t="s">
        <v>5437</v>
      </c>
      <c r="F611" s="663"/>
      <c r="G611" s="663"/>
      <c r="H611" s="663"/>
      <c r="I611" s="663"/>
      <c r="J611" s="663"/>
      <c r="K611" s="663"/>
      <c r="L611" s="663"/>
      <c r="M611" s="663"/>
      <c r="N611" s="663">
        <v>2</v>
      </c>
      <c r="O611" s="663">
        <v>7747.86</v>
      </c>
      <c r="P611" s="676"/>
      <c r="Q611" s="664">
        <v>3873.93</v>
      </c>
    </row>
    <row r="612" spans="1:17" ht="14.4" customHeight="1" x14ac:dyDescent="0.3">
      <c r="A612" s="659" t="s">
        <v>561</v>
      </c>
      <c r="B612" s="660" t="s">
        <v>5750</v>
      </c>
      <c r="C612" s="660" t="s">
        <v>5123</v>
      </c>
      <c r="D612" s="660" t="s">
        <v>5440</v>
      </c>
      <c r="E612" s="660" t="s">
        <v>5441</v>
      </c>
      <c r="F612" s="663">
        <v>2</v>
      </c>
      <c r="G612" s="663">
        <v>33826</v>
      </c>
      <c r="H612" s="663">
        <v>1</v>
      </c>
      <c r="I612" s="663">
        <v>16913</v>
      </c>
      <c r="J612" s="663">
        <v>1</v>
      </c>
      <c r="K612" s="663">
        <v>16913</v>
      </c>
      <c r="L612" s="663">
        <v>0.5</v>
      </c>
      <c r="M612" s="663">
        <v>16913</v>
      </c>
      <c r="N612" s="663">
        <v>7</v>
      </c>
      <c r="O612" s="663">
        <v>118391</v>
      </c>
      <c r="P612" s="676">
        <v>3.5</v>
      </c>
      <c r="Q612" s="664">
        <v>16913</v>
      </c>
    </row>
    <row r="613" spans="1:17" ht="14.4" customHeight="1" x14ac:dyDescent="0.3">
      <c r="A613" s="659" t="s">
        <v>561</v>
      </c>
      <c r="B613" s="660" t="s">
        <v>5750</v>
      </c>
      <c r="C613" s="660" t="s">
        <v>5123</v>
      </c>
      <c r="D613" s="660" t="s">
        <v>5446</v>
      </c>
      <c r="E613" s="660" t="s">
        <v>5447</v>
      </c>
      <c r="F613" s="663">
        <v>14</v>
      </c>
      <c r="G613" s="663">
        <v>212834</v>
      </c>
      <c r="H613" s="663">
        <v>1</v>
      </c>
      <c r="I613" s="663">
        <v>15202.428571428571</v>
      </c>
      <c r="J613" s="663"/>
      <c r="K613" s="663"/>
      <c r="L613" s="663"/>
      <c r="M613" s="663"/>
      <c r="N613" s="663"/>
      <c r="O613" s="663"/>
      <c r="P613" s="676"/>
      <c r="Q613" s="664"/>
    </row>
    <row r="614" spans="1:17" ht="14.4" customHeight="1" x14ac:dyDescent="0.3">
      <c r="A614" s="659" t="s">
        <v>561</v>
      </c>
      <c r="B614" s="660" t="s">
        <v>5750</v>
      </c>
      <c r="C614" s="660" t="s">
        <v>5123</v>
      </c>
      <c r="D614" s="660" t="s">
        <v>5450</v>
      </c>
      <c r="E614" s="660" t="s">
        <v>5449</v>
      </c>
      <c r="F614" s="663">
        <v>14</v>
      </c>
      <c r="G614" s="663">
        <v>198310.28000000003</v>
      </c>
      <c r="H614" s="663">
        <v>1</v>
      </c>
      <c r="I614" s="663">
        <v>14165.020000000002</v>
      </c>
      <c r="J614" s="663">
        <v>14</v>
      </c>
      <c r="K614" s="663">
        <v>198310.28</v>
      </c>
      <c r="L614" s="663">
        <v>0.99999999999999989</v>
      </c>
      <c r="M614" s="663">
        <v>14165.02</v>
      </c>
      <c r="N614" s="663">
        <v>11</v>
      </c>
      <c r="O614" s="663">
        <v>155815.22</v>
      </c>
      <c r="P614" s="676">
        <v>0.78571428571428559</v>
      </c>
      <c r="Q614" s="664">
        <v>14165.02</v>
      </c>
    </row>
    <row r="615" spans="1:17" ht="14.4" customHeight="1" x14ac:dyDescent="0.3">
      <c r="A615" s="659" t="s">
        <v>561</v>
      </c>
      <c r="B615" s="660" t="s">
        <v>5750</v>
      </c>
      <c r="C615" s="660" t="s">
        <v>5123</v>
      </c>
      <c r="D615" s="660" t="s">
        <v>5451</v>
      </c>
      <c r="E615" s="660" t="s">
        <v>5449</v>
      </c>
      <c r="F615" s="663">
        <v>11</v>
      </c>
      <c r="G615" s="663">
        <v>150348</v>
      </c>
      <c r="H615" s="663">
        <v>1</v>
      </c>
      <c r="I615" s="663">
        <v>13668</v>
      </c>
      <c r="J615" s="663">
        <v>4</v>
      </c>
      <c r="K615" s="663">
        <v>54672</v>
      </c>
      <c r="L615" s="663">
        <v>0.36363636363636365</v>
      </c>
      <c r="M615" s="663">
        <v>13668</v>
      </c>
      <c r="N615" s="663">
        <v>12</v>
      </c>
      <c r="O615" s="663">
        <v>164016</v>
      </c>
      <c r="P615" s="676">
        <v>1.0909090909090908</v>
      </c>
      <c r="Q615" s="664">
        <v>13668</v>
      </c>
    </row>
    <row r="616" spans="1:17" ht="14.4" customHeight="1" x14ac:dyDescent="0.3">
      <c r="A616" s="659" t="s">
        <v>561</v>
      </c>
      <c r="B616" s="660" t="s">
        <v>5750</v>
      </c>
      <c r="C616" s="660" t="s">
        <v>5123</v>
      </c>
      <c r="D616" s="660" t="s">
        <v>5452</v>
      </c>
      <c r="E616" s="660" t="s">
        <v>5449</v>
      </c>
      <c r="F616" s="663">
        <v>8</v>
      </c>
      <c r="G616" s="663">
        <v>26821.119999999999</v>
      </c>
      <c r="H616" s="663">
        <v>1</v>
      </c>
      <c r="I616" s="663">
        <v>3352.64</v>
      </c>
      <c r="J616" s="663"/>
      <c r="K616" s="663"/>
      <c r="L616" s="663"/>
      <c r="M616" s="663"/>
      <c r="N616" s="663">
        <v>16</v>
      </c>
      <c r="O616" s="663">
        <v>53642.239999999998</v>
      </c>
      <c r="P616" s="676">
        <v>2</v>
      </c>
      <c r="Q616" s="664">
        <v>3352.64</v>
      </c>
    </row>
    <row r="617" spans="1:17" ht="14.4" customHeight="1" x14ac:dyDescent="0.3">
      <c r="A617" s="659" t="s">
        <v>561</v>
      </c>
      <c r="B617" s="660" t="s">
        <v>5750</v>
      </c>
      <c r="C617" s="660" t="s">
        <v>5123</v>
      </c>
      <c r="D617" s="660" t="s">
        <v>5453</v>
      </c>
      <c r="E617" s="660" t="s">
        <v>5449</v>
      </c>
      <c r="F617" s="663">
        <v>25</v>
      </c>
      <c r="G617" s="663">
        <v>80344</v>
      </c>
      <c r="H617" s="663">
        <v>1</v>
      </c>
      <c r="I617" s="663">
        <v>3213.76</v>
      </c>
      <c r="J617" s="663">
        <v>22</v>
      </c>
      <c r="K617" s="663">
        <v>70702.720000000001</v>
      </c>
      <c r="L617" s="663">
        <v>0.88</v>
      </c>
      <c r="M617" s="663">
        <v>3213.76</v>
      </c>
      <c r="N617" s="663">
        <v>27</v>
      </c>
      <c r="O617" s="663">
        <v>86771.520000000004</v>
      </c>
      <c r="P617" s="676">
        <v>1.08</v>
      </c>
      <c r="Q617" s="664">
        <v>3213.76</v>
      </c>
    </row>
    <row r="618" spans="1:17" ht="14.4" customHeight="1" x14ac:dyDescent="0.3">
      <c r="A618" s="659" t="s">
        <v>561</v>
      </c>
      <c r="B618" s="660" t="s">
        <v>5750</v>
      </c>
      <c r="C618" s="660" t="s">
        <v>5123</v>
      </c>
      <c r="D618" s="660" t="s">
        <v>5454</v>
      </c>
      <c r="E618" s="660" t="s">
        <v>5449</v>
      </c>
      <c r="F618" s="663">
        <v>4</v>
      </c>
      <c r="G618" s="663">
        <v>17141.439999999999</v>
      </c>
      <c r="H618" s="663">
        <v>1</v>
      </c>
      <c r="I618" s="663">
        <v>4285.3599999999997</v>
      </c>
      <c r="J618" s="663">
        <v>6</v>
      </c>
      <c r="K618" s="663">
        <v>25712.16</v>
      </c>
      <c r="L618" s="663">
        <v>1.5</v>
      </c>
      <c r="M618" s="663">
        <v>4285.3599999999997</v>
      </c>
      <c r="N618" s="663">
        <v>12</v>
      </c>
      <c r="O618" s="663">
        <v>51424.319999999992</v>
      </c>
      <c r="P618" s="676">
        <v>3</v>
      </c>
      <c r="Q618" s="664">
        <v>4285.3599999999997</v>
      </c>
    </row>
    <row r="619" spans="1:17" ht="14.4" customHeight="1" x14ac:dyDescent="0.3">
      <c r="A619" s="659" t="s">
        <v>561</v>
      </c>
      <c r="B619" s="660" t="s">
        <v>5750</v>
      </c>
      <c r="C619" s="660" t="s">
        <v>5123</v>
      </c>
      <c r="D619" s="660" t="s">
        <v>5845</v>
      </c>
      <c r="E619" s="660" t="s">
        <v>5846</v>
      </c>
      <c r="F619" s="663">
        <v>1</v>
      </c>
      <c r="G619" s="663">
        <v>11282</v>
      </c>
      <c r="H619" s="663">
        <v>1</v>
      </c>
      <c r="I619" s="663">
        <v>11282</v>
      </c>
      <c r="J619" s="663">
        <v>3</v>
      </c>
      <c r="K619" s="663">
        <v>33846</v>
      </c>
      <c r="L619" s="663">
        <v>3</v>
      </c>
      <c r="M619" s="663">
        <v>11282</v>
      </c>
      <c r="N619" s="663"/>
      <c r="O619" s="663"/>
      <c r="P619" s="676"/>
      <c r="Q619" s="664"/>
    </row>
    <row r="620" spans="1:17" ht="14.4" customHeight="1" x14ac:dyDescent="0.3">
      <c r="A620" s="659" t="s">
        <v>561</v>
      </c>
      <c r="B620" s="660" t="s">
        <v>5750</v>
      </c>
      <c r="C620" s="660" t="s">
        <v>5123</v>
      </c>
      <c r="D620" s="660" t="s">
        <v>5455</v>
      </c>
      <c r="E620" s="660" t="s">
        <v>5456</v>
      </c>
      <c r="F620" s="663">
        <v>1</v>
      </c>
      <c r="G620" s="663">
        <v>3072.82</v>
      </c>
      <c r="H620" s="663">
        <v>1</v>
      </c>
      <c r="I620" s="663">
        <v>3072.82</v>
      </c>
      <c r="J620" s="663"/>
      <c r="K620" s="663"/>
      <c r="L620" s="663"/>
      <c r="M620" s="663"/>
      <c r="N620" s="663">
        <v>1</v>
      </c>
      <c r="O620" s="663">
        <v>3072.82</v>
      </c>
      <c r="P620" s="676">
        <v>1</v>
      </c>
      <c r="Q620" s="664">
        <v>3072.82</v>
      </c>
    </row>
    <row r="621" spans="1:17" ht="14.4" customHeight="1" x14ac:dyDescent="0.3">
      <c r="A621" s="659" t="s">
        <v>561</v>
      </c>
      <c r="B621" s="660" t="s">
        <v>5750</v>
      </c>
      <c r="C621" s="660" t="s">
        <v>5123</v>
      </c>
      <c r="D621" s="660" t="s">
        <v>5457</v>
      </c>
      <c r="E621" s="660" t="s">
        <v>5456</v>
      </c>
      <c r="F621" s="663">
        <v>13</v>
      </c>
      <c r="G621" s="663">
        <v>6170.45</v>
      </c>
      <c r="H621" s="663">
        <v>1</v>
      </c>
      <c r="I621" s="663">
        <v>474.65</v>
      </c>
      <c r="J621" s="663"/>
      <c r="K621" s="663"/>
      <c r="L621" s="663"/>
      <c r="M621" s="663"/>
      <c r="N621" s="663">
        <v>20</v>
      </c>
      <c r="O621" s="663">
        <v>9493</v>
      </c>
      <c r="P621" s="676">
        <v>1.5384615384615385</v>
      </c>
      <c r="Q621" s="664">
        <v>474.65</v>
      </c>
    </row>
    <row r="622" spans="1:17" ht="14.4" customHeight="1" x14ac:dyDescent="0.3">
      <c r="A622" s="659" t="s">
        <v>561</v>
      </c>
      <c r="B622" s="660" t="s">
        <v>5750</v>
      </c>
      <c r="C622" s="660" t="s">
        <v>5123</v>
      </c>
      <c r="D622" s="660" t="s">
        <v>5847</v>
      </c>
      <c r="E622" s="660" t="s">
        <v>5456</v>
      </c>
      <c r="F622" s="663">
        <v>15</v>
      </c>
      <c r="G622" s="663">
        <v>2275.98</v>
      </c>
      <c r="H622" s="663">
        <v>1</v>
      </c>
      <c r="I622" s="663">
        <v>151.732</v>
      </c>
      <c r="J622" s="663"/>
      <c r="K622" s="663"/>
      <c r="L622" s="663"/>
      <c r="M622" s="663"/>
      <c r="N622" s="663">
        <v>9</v>
      </c>
      <c r="O622" s="663">
        <v>1408.41</v>
      </c>
      <c r="P622" s="676">
        <v>0.61881475232647043</v>
      </c>
      <c r="Q622" s="664">
        <v>156.49</v>
      </c>
    </row>
    <row r="623" spans="1:17" ht="14.4" customHeight="1" x14ac:dyDescent="0.3">
      <c r="A623" s="659" t="s">
        <v>561</v>
      </c>
      <c r="B623" s="660" t="s">
        <v>5750</v>
      </c>
      <c r="C623" s="660" t="s">
        <v>5123</v>
      </c>
      <c r="D623" s="660" t="s">
        <v>5458</v>
      </c>
      <c r="E623" s="660" t="s">
        <v>5456</v>
      </c>
      <c r="F623" s="663">
        <v>8</v>
      </c>
      <c r="G623" s="663">
        <v>1328</v>
      </c>
      <c r="H623" s="663">
        <v>1</v>
      </c>
      <c r="I623" s="663">
        <v>166</v>
      </c>
      <c r="J623" s="663">
        <v>4</v>
      </c>
      <c r="K623" s="663">
        <v>688.16</v>
      </c>
      <c r="L623" s="663">
        <v>0.51819277108433737</v>
      </c>
      <c r="M623" s="663">
        <v>172.04</v>
      </c>
      <c r="N623" s="663">
        <v>8</v>
      </c>
      <c r="O623" s="663">
        <v>1376.32</v>
      </c>
      <c r="P623" s="676">
        <v>1.0363855421686747</v>
      </c>
      <c r="Q623" s="664">
        <v>172.04</v>
      </c>
    </row>
    <row r="624" spans="1:17" ht="14.4" customHeight="1" x14ac:dyDescent="0.3">
      <c r="A624" s="659" t="s">
        <v>561</v>
      </c>
      <c r="B624" s="660" t="s">
        <v>5750</v>
      </c>
      <c r="C624" s="660" t="s">
        <v>5123</v>
      </c>
      <c r="D624" s="660" t="s">
        <v>5848</v>
      </c>
      <c r="E624" s="660" t="s">
        <v>5456</v>
      </c>
      <c r="F624" s="663">
        <v>2</v>
      </c>
      <c r="G624" s="663">
        <v>604</v>
      </c>
      <c r="H624" s="663">
        <v>1</v>
      </c>
      <c r="I624" s="663">
        <v>302</v>
      </c>
      <c r="J624" s="663"/>
      <c r="K624" s="663"/>
      <c r="L624" s="663"/>
      <c r="M624" s="663"/>
      <c r="N624" s="663"/>
      <c r="O624" s="663"/>
      <c r="P624" s="676"/>
      <c r="Q624" s="664"/>
    </row>
    <row r="625" spans="1:17" ht="14.4" customHeight="1" x14ac:dyDescent="0.3">
      <c r="A625" s="659" t="s">
        <v>561</v>
      </c>
      <c r="B625" s="660" t="s">
        <v>5750</v>
      </c>
      <c r="C625" s="660" t="s">
        <v>5123</v>
      </c>
      <c r="D625" s="660" t="s">
        <v>5459</v>
      </c>
      <c r="E625" s="660" t="s">
        <v>5456</v>
      </c>
      <c r="F625" s="663">
        <v>3</v>
      </c>
      <c r="G625" s="663">
        <v>1099.1600000000001</v>
      </c>
      <c r="H625" s="663">
        <v>1</v>
      </c>
      <c r="I625" s="663">
        <v>366.38666666666671</v>
      </c>
      <c r="J625" s="663">
        <v>2</v>
      </c>
      <c r="K625" s="663">
        <v>750.32</v>
      </c>
      <c r="L625" s="663">
        <v>0.6826303722842898</v>
      </c>
      <c r="M625" s="663">
        <v>375.16</v>
      </c>
      <c r="N625" s="663">
        <v>7</v>
      </c>
      <c r="O625" s="663">
        <v>2626.12</v>
      </c>
      <c r="P625" s="676">
        <v>2.3892063029950141</v>
      </c>
      <c r="Q625" s="664">
        <v>375.15999999999997</v>
      </c>
    </row>
    <row r="626" spans="1:17" ht="14.4" customHeight="1" x14ac:dyDescent="0.3">
      <c r="A626" s="659" t="s">
        <v>561</v>
      </c>
      <c r="B626" s="660" t="s">
        <v>5750</v>
      </c>
      <c r="C626" s="660" t="s">
        <v>5123</v>
      </c>
      <c r="D626" s="660" t="s">
        <v>5849</v>
      </c>
      <c r="E626" s="660" t="s">
        <v>5456</v>
      </c>
      <c r="F626" s="663">
        <v>1</v>
      </c>
      <c r="G626" s="663">
        <v>404</v>
      </c>
      <c r="H626" s="663">
        <v>1</v>
      </c>
      <c r="I626" s="663">
        <v>404</v>
      </c>
      <c r="J626" s="663"/>
      <c r="K626" s="663"/>
      <c r="L626" s="663"/>
      <c r="M626" s="663"/>
      <c r="N626" s="663">
        <v>1</v>
      </c>
      <c r="O626" s="663">
        <v>418.69</v>
      </c>
      <c r="P626" s="676">
        <v>1.0363613861386138</v>
      </c>
      <c r="Q626" s="664">
        <v>418.69</v>
      </c>
    </row>
    <row r="627" spans="1:17" ht="14.4" customHeight="1" x14ac:dyDescent="0.3">
      <c r="A627" s="659" t="s">
        <v>561</v>
      </c>
      <c r="B627" s="660" t="s">
        <v>5750</v>
      </c>
      <c r="C627" s="660" t="s">
        <v>5123</v>
      </c>
      <c r="D627" s="660" t="s">
        <v>5850</v>
      </c>
      <c r="E627" s="660" t="s">
        <v>5456</v>
      </c>
      <c r="F627" s="663">
        <v>1</v>
      </c>
      <c r="G627" s="663">
        <v>518</v>
      </c>
      <c r="H627" s="663">
        <v>1</v>
      </c>
      <c r="I627" s="663">
        <v>518</v>
      </c>
      <c r="J627" s="663"/>
      <c r="K627" s="663"/>
      <c r="L627" s="663"/>
      <c r="M627" s="663"/>
      <c r="N627" s="663">
        <v>1</v>
      </c>
      <c r="O627" s="663">
        <v>536.84</v>
      </c>
      <c r="P627" s="676">
        <v>1.0363706563706565</v>
      </c>
      <c r="Q627" s="664">
        <v>536.84</v>
      </c>
    </row>
    <row r="628" spans="1:17" ht="14.4" customHeight="1" x14ac:dyDescent="0.3">
      <c r="A628" s="659" t="s">
        <v>561</v>
      </c>
      <c r="B628" s="660" t="s">
        <v>5750</v>
      </c>
      <c r="C628" s="660" t="s">
        <v>5123</v>
      </c>
      <c r="D628" s="660" t="s">
        <v>5460</v>
      </c>
      <c r="E628" s="660" t="s">
        <v>5461</v>
      </c>
      <c r="F628" s="663"/>
      <c r="G628" s="663"/>
      <c r="H628" s="663"/>
      <c r="I628" s="663"/>
      <c r="J628" s="663">
        <v>1</v>
      </c>
      <c r="K628" s="663">
        <v>796444.42</v>
      </c>
      <c r="L628" s="663"/>
      <c r="M628" s="663">
        <v>796444.42</v>
      </c>
      <c r="N628" s="663"/>
      <c r="O628" s="663"/>
      <c r="P628" s="676"/>
      <c r="Q628" s="664"/>
    </row>
    <row r="629" spans="1:17" ht="14.4" customHeight="1" x14ac:dyDescent="0.3">
      <c r="A629" s="659" t="s">
        <v>561</v>
      </c>
      <c r="B629" s="660" t="s">
        <v>5750</v>
      </c>
      <c r="C629" s="660" t="s">
        <v>5123</v>
      </c>
      <c r="D629" s="660" t="s">
        <v>5462</v>
      </c>
      <c r="E629" s="660" t="s">
        <v>5463</v>
      </c>
      <c r="F629" s="663">
        <v>4</v>
      </c>
      <c r="G629" s="663">
        <v>3650321.44</v>
      </c>
      <c r="H629" s="663">
        <v>1</v>
      </c>
      <c r="I629" s="663">
        <v>912580.36</v>
      </c>
      <c r="J629" s="663"/>
      <c r="K629" s="663"/>
      <c r="L629" s="663"/>
      <c r="M629" s="663"/>
      <c r="N629" s="663"/>
      <c r="O629" s="663"/>
      <c r="P629" s="676"/>
      <c r="Q629" s="664"/>
    </row>
    <row r="630" spans="1:17" ht="14.4" customHeight="1" x14ac:dyDescent="0.3">
      <c r="A630" s="659" t="s">
        <v>561</v>
      </c>
      <c r="B630" s="660" t="s">
        <v>5750</v>
      </c>
      <c r="C630" s="660" t="s">
        <v>5123</v>
      </c>
      <c r="D630" s="660" t="s">
        <v>5464</v>
      </c>
      <c r="E630" s="660" t="s">
        <v>5465</v>
      </c>
      <c r="F630" s="663"/>
      <c r="G630" s="663"/>
      <c r="H630" s="663"/>
      <c r="I630" s="663"/>
      <c r="J630" s="663">
        <v>12</v>
      </c>
      <c r="K630" s="663">
        <v>39240</v>
      </c>
      <c r="L630" s="663"/>
      <c r="M630" s="663">
        <v>3270</v>
      </c>
      <c r="N630" s="663"/>
      <c r="O630" s="663"/>
      <c r="P630" s="676"/>
      <c r="Q630" s="664"/>
    </row>
    <row r="631" spans="1:17" ht="14.4" customHeight="1" x14ac:dyDescent="0.3">
      <c r="A631" s="659" t="s">
        <v>561</v>
      </c>
      <c r="B631" s="660" t="s">
        <v>5750</v>
      </c>
      <c r="C631" s="660" t="s">
        <v>5123</v>
      </c>
      <c r="D631" s="660" t="s">
        <v>5466</v>
      </c>
      <c r="E631" s="660" t="s">
        <v>5465</v>
      </c>
      <c r="F631" s="663"/>
      <c r="G631" s="663"/>
      <c r="H631" s="663"/>
      <c r="I631" s="663"/>
      <c r="J631" s="663">
        <v>6</v>
      </c>
      <c r="K631" s="663">
        <v>37866</v>
      </c>
      <c r="L631" s="663"/>
      <c r="M631" s="663">
        <v>6311</v>
      </c>
      <c r="N631" s="663"/>
      <c r="O631" s="663"/>
      <c r="P631" s="676"/>
      <c r="Q631" s="664"/>
    </row>
    <row r="632" spans="1:17" ht="14.4" customHeight="1" x14ac:dyDescent="0.3">
      <c r="A632" s="659" t="s">
        <v>561</v>
      </c>
      <c r="B632" s="660" t="s">
        <v>5750</v>
      </c>
      <c r="C632" s="660" t="s">
        <v>5123</v>
      </c>
      <c r="D632" s="660" t="s">
        <v>5467</v>
      </c>
      <c r="E632" s="660" t="s">
        <v>5465</v>
      </c>
      <c r="F632" s="663"/>
      <c r="G632" s="663"/>
      <c r="H632" s="663"/>
      <c r="I632" s="663"/>
      <c r="J632" s="663">
        <v>12</v>
      </c>
      <c r="K632" s="663">
        <v>121440</v>
      </c>
      <c r="L632" s="663"/>
      <c r="M632" s="663">
        <v>10120</v>
      </c>
      <c r="N632" s="663"/>
      <c r="O632" s="663"/>
      <c r="P632" s="676"/>
      <c r="Q632" s="664"/>
    </row>
    <row r="633" spans="1:17" ht="14.4" customHeight="1" x14ac:dyDescent="0.3">
      <c r="A633" s="659" t="s">
        <v>561</v>
      </c>
      <c r="B633" s="660" t="s">
        <v>5750</v>
      </c>
      <c r="C633" s="660" t="s">
        <v>5123</v>
      </c>
      <c r="D633" s="660" t="s">
        <v>5474</v>
      </c>
      <c r="E633" s="660" t="s">
        <v>5010</v>
      </c>
      <c r="F633" s="663"/>
      <c r="G633" s="663"/>
      <c r="H633" s="663"/>
      <c r="I633" s="663"/>
      <c r="J633" s="663">
        <v>1</v>
      </c>
      <c r="K633" s="663">
        <v>72714.5</v>
      </c>
      <c r="L633" s="663"/>
      <c r="M633" s="663">
        <v>72714.5</v>
      </c>
      <c r="N633" s="663"/>
      <c r="O633" s="663"/>
      <c r="P633" s="676"/>
      <c r="Q633" s="664"/>
    </row>
    <row r="634" spans="1:17" ht="14.4" customHeight="1" x14ac:dyDescent="0.3">
      <c r="A634" s="659" t="s">
        <v>561</v>
      </c>
      <c r="B634" s="660" t="s">
        <v>5750</v>
      </c>
      <c r="C634" s="660" t="s">
        <v>5123</v>
      </c>
      <c r="D634" s="660" t="s">
        <v>5478</v>
      </c>
      <c r="E634" s="660" t="s">
        <v>5349</v>
      </c>
      <c r="F634" s="663"/>
      <c r="G634" s="663"/>
      <c r="H634" s="663"/>
      <c r="I634" s="663"/>
      <c r="J634" s="663"/>
      <c r="K634" s="663"/>
      <c r="L634" s="663"/>
      <c r="M634" s="663"/>
      <c r="N634" s="663">
        <v>1</v>
      </c>
      <c r="O634" s="663">
        <v>10655.89</v>
      </c>
      <c r="P634" s="676"/>
      <c r="Q634" s="664">
        <v>10655.89</v>
      </c>
    </row>
    <row r="635" spans="1:17" ht="14.4" customHeight="1" x14ac:dyDescent="0.3">
      <c r="A635" s="659" t="s">
        <v>561</v>
      </c>
      <c r="B635" s="660" t="s">
        <v>5750</v>
      </c>
      <c r="C635" s="660" t="s">
        <v>5123</v>
      </c>
      <c r="D635" s="660" t="s">
        <v>5851</v>
      </c>
      <c r="E635" s="660" t="s">
        <v>5528</v>
      </c>
      <c r="F635" s="663"/>
      <c r="G635" s="663"/>
      <c r="H635" s="663"/>
      <c r="I635" s="663"/>
      <c r="J635" s="663">
        <v>1</v>
      </c>
      <c r="K635" s="663">
        <v>6425</v>
      </c>
      <c r="L635" s="663"/>
      <c r="M635" s="663">
        <v>6425</v>
      </c>
      <c r="N635" s="663"/>
      <c r="O635" s="663"/>
      <c r="P635" s="676"/>
      <c r="Q635" s="664"/>
    </row>
    <row r="636" spans="1:17" ht="14.4" customHeight="1" x14ac:dyDescent="0.3">
      <c r="A636" s="659" t="s">
        <v>561</v>
      </c>
      <c r="B636" s="660" t="s">
        <v>5750</v>
      </c>
      <c r="C636" s="660" t="s">
        <v>5123</v>
      </c>
      <c r="D636" s="660" t="s">
        <v>5484</v>
      </c>
      <c r="E636" s="660" t="s">
        <v>5485</v>
      </c>
      <c r="F636" s="663"/>
      <c r="G636" s="663"/>
      <c r="H636" s="663"/>
      <c r="I636" s="663"/>
      <c r="J636" s="663">
        <v>1</v>
      </c>
      <c r="K636" s="663">
        <v>1617.76</v>
      </c>
      <c r="L636" s="663"/>
      <c r="M636" s="663">
        <v>1617.76</v>
      </c>
      <c r="N636" s="663">
        <v>3</v>
      </c>
      <c r="O636" s="663">
        <v>4853.28</v>
      </c>
      <c r="P636" s="676"/>
      <c r="Q636" s="664">
        <v>1617.76</v>
      </c>
    </row>
    <row r="637" spans="1:17" ht="14.4" customHeight="1" x14ac:dyDescent="0.3">
      <c r="A637" s="659" t="s">
        <v>561</v>
      </c>
      <c r="B637" s="660" t="s">
        <v>5750</v>
      </c>
      <c r="C637" s="660" t="s">
        <v>5123</v>
      </c>
      <c r="D637" s="660" t="s">
        <v>5486</v>
      </c>
      <c r="E637" s="660" t="s">
        <v>5487</v>
      </c>
      <c r="F637" s="663"/>
      <c r="G637" s="663"/>
      <c r="H637" s="663"/>
      <c r="I637" s="663"/>
      <c r="J637" s="663">
        <v>2</v>
      </c>
      <c r="K637" s="663">
        <v>21160.48</v>
      </c>
      <c r="L637" s="663"/>
      <c r="M637" s="663">
        <v>10580.24</v>
      </c>
      <c r="N637" s="663"/>
      <c r="O637" s="663"/>
      <c r="P637" s="676"/>
      <c r="Q637" s="664"/>
    </row>
    <row r="638" spans="1:17" ht="14.4" customHeight="1" x14ac:dyDescent="0.3">
      <c r="A638" s="659" t="s">
        <v>561</v>
      </c>
      <c r="B638" s="660" t="s">
        <v>5750</v>
      </c>
      <c r="C638" s="660" t="s">
        <v>5123</v>
      </c>
      <c r="D638" s="660" t="s">
        <v>5852</v>
      </c>
      <c r="E638" s="660" t="s">
        <v>5320</v>
      </c>
      <c r="F638" s="663"/>
      <c r="G638" s="663"/>
      <c r="H638" s="663"/>
      <c r="I638" s="663"/>
      <c r="J638" s="663">
        <v>1</v>
      </c>
      <c r="K638" s="663">
        <v>6919</v>
      </c>
      <c r="L638" s="663"/>
      <c r="M638" s="663">
        <v>6919</v>
      </c>
      <c r="N638" s="663"/>
      <c r="O638" s="663"/>
      <c r="P638" s="676"/>
      <c r="Q638" s="664"/>
    </row>
    <row r="639" spans="1:17" ht="14.4" customHeight="1" x14ac:dyDescent="0.3">
      <c r="A639" s="659" t="s">
        <v>561</v>
      </c>
      <c r="B639" s="660" t="s">
        <v>5750</v>
      </c>
      <c r="C639" s="660" t="s">
        <v>5123</v>
      </c>
      <c r="D639" s="660" t="s">
        <v>5853</v>
      </c>
      <c r="E639" s="660" t="s">
        <v>5854</v>
      </c>
      <c r="F639" s="663">
        <v>1</v>
      </c>
      <c r="G639" s="663">
        <v>4385.37</v>
      </c>
      <c r="H639" s="663">
        <v>1</v>
      </c>
      <c r="I639" s="663">
        <v>4385.37</v>
      </c>
      <c r="J639" s="663"/>
      <c r="K639" s="663"/>
      <c r="L639" s="663"/>
      <c r="M639" s="663"/>
      <c r="N639" s="663"/>
      <c r="O639" s="663"/>
      <c r="P639" s="676"/>
      <c r="Q639" s="664"/>
    </row>
    <row r="640" spans="1:17" ht="14.4" customHeight="1" x14ac:dyDescent="0.3">
      <c r="A640" s="659" t="s">
        <v>561</v>
      </c>
      <c r="B640" s="660" t="s">
        <v>5750</v>
      </c>
      <c r="C640" s="660" t="s">
        <v>5123</v>
      </c>
      <c r="D640" s="660" t="s">
        <v>5490</v>
      </c>
      <c r="E640" s="660" t="s">
        <v>5491</v>
      </c>
      <c r="F640" s="663"/>
      <c r="G640" s="663"/>
      <c r="H640" s="663"/>
      <c r="I640" s="663"/>
      <c r="J640" s="663"/>
      <c r="K640" s="663"/>
      <c r="L640" s="663"/>
      <c r="M640" s="663"/>
      <c r="N640" s="663">
        <v>1</v>
      </c>
      <c r="O640" s="663">
        <v>10353.27</v>
      </c>
      <c r="P640" s="676"/>
      <c r="Q640" s="664">
        <v>10353.27</v>
      </c>
    </row>
    <row r="641" spans="1:17" ht="14.4" customHeight="1" x14ac:dyDescent="0.3">
      <c r="A641" s="659" t="s">
        <v>561</v>
      </c>
      <c r="B641" s="660" t="s">
        <v>5750</v>
      </c>
      <c r="C641" s="660" t="s">
        <v>5123</v>
      </c>
      <c r="D641" s="660" t="s">
        <v>5502</v>
      </c>
      <c r="E641" s="660" t="s">
        <v>5503</v>
      </c>
      <c r="F641" s="663"/>
      <c r="G641" s="663"/>
      <c r="H641" s="663"/>
      <c r="I641" s="663"/>
      <c r="J641" s="663"/>
      <c r="K641" s="663"/>
      <c r="L641" s="663"/>
      <c r="M641" s="663"/>
      <c r="N641" s="663">
        <v>1</v>
      </c>
      <c r="O641" s="663">
        <v>33258</v>
      </c>
      <c r="P641" s="676"/>
      <c r="Q641" s="664">
        <v>33258</v>
      </c>
    </row>
    <row r="642" spans="1:17" ht="14.4" customHeight="1" x14ac:dyDescent="0.3">
      <c r="A642" s="659" t="s">
        <v>561</v>
      </c>
      <c r="B642" s="660" t="s">
        <v>5750</v>
      </c>
      <c r="C642" s="660" t="s">
        <v>5123</v>
      </c>
      <c r="D642" s="660" t="s">
        <v>5507</v>
      </c>
      <c r="E642" s="660" t="s">
        <v>5508</v>
      </c>
      <c r="F642" s="663"/>
      <c r="G642" s="663"/>
      <c r="H642" s="663"/>
      <c r="I642" s="663"/>
      <c r="J642" s="663"/>
      <c r="K642" s="663"/>
      <c r="L642" s="663"/>
      <c r="M642" s="663"/>
      <c r="N642" s="663">
        <v>2</v>
      </c>
      <c r="O642" s="663">
        <v>138500</v>
      </c>
      <c r="P642" s="676"/>
      <c r="Q642" s="664">
        <v>69250</v>
      </c>
    </row>
    <row r="643" spans="1:17" ht="14.4" customHeight="1" x14ac:dyDescent="0.3">
      <c r="A643" s="659" t="s">
        <v>561</v>
      </c>
      <c r="B643" s="660" t="s">
        <v>5750</v>
      </c>
      <c r="C643" s="660" t="s">
        <v>5123</v>
      </c>
      <c r="D643" s="660" t="s">
        <v>5509</v>
      </c>
      <c r="E643" s="660" t="s">
        <v>5510</v>
      </c>
      <c r="F643" s="663"/>
      <c r="G643" s="663"/>
      <c r="H643" s="663"/>
      <c r="I643" s="663"/>
      <c r="J643" s="663"/>
      <c r="K643" s="663"/>
      <c r="L643" s="663"/>
      <c r="M643" s="663"/>
      <c r="N643" s="663">
        <v>1</v>
      </c>
      <c r="O643" s="663">
        <v>79984</v>
      </c>
      <c r="P643" s="676"/>
      <c r="Q643" s="664">
        <v>79984</v>
      </c>
    </row>
    <row r="644" spans="1:17" ht="14.4" customHeight="1" x14ac:dyDescent="0.3">
      <c r="A644" s="659" t="s">
        <v>561</v>
      </c>
      <c r="B644" s="660" t="s">
        <v>5750</v>
      </c>
      <c r="C644" s="660" t="s">
        <v>5123</v>
      </c>
      <c r="D644" s="660" t="s">
        <v>5517</v>
      </c>
      <c r="E644" s="660" t="s">
        <v>5415</v>
      </c>
      <c r="F644" s="663">
        <v>14</v>
      </c>
      <c r="G644" s="663">
        <v>58036.3</v>
      </c>
      <c r="H644" s="663">
        <v>1</v>
      </c>
      <c r="I644" s="663">
        <v>4145.45</v>
      </c>
      <c r="J644" s="663">
        <v>12</v>
      </c>
      <c r="K644" s="663">
        <v>49745.399999999994</v>
      </c>
      <c r="L644" s="663">
        <v>0.85714285714285698</v>
      </c>
      <c r="M644" s="663">
        <v>4145.45</v>
      </c>
      <c r="N644" s="663"/>
      <c r="O644" s="663"/>
      <c r="P644" s="676"/>
      <c r="Q644" s="664"/>
    </row>
    <row r="645" spans="1:17" ht="14.4" customHeight="1" x14ac:dyDescent="0.3">
      <c r="A645" s="659" t="s">
        <v>561</v>
      </c>
      <c r="B645" s="660" t="s">
        <v>5750</v>
      </c>
      <c r="C645" s="660" t="s">
        <v>5123</v>
      </c>
      <c r="D645" s="660" t="s">
        <v>5855</v>
      </c>
      <c r="E645" s="660" t="s">
        <v>5378</v>
      </c>
      <c r="F645" s="663"/>
      <c r="G645" s="663"/>
      <c r="H645" s="663"/>
      <c r="I645" s="663"/>
      <c r="J645" s="663">
        <v>2</v>
      </c>
      <c r="K645" s="663">
        <v>83040</v>
      </c>
      <c r="L645" s="663"/>
      <c r="M645" s="663">
        <v>41520</v>
      </c>
      <c r="N645" s="663"/>
      <c r="O645" s="663"/>
      <c r="P645" s="676"/>
      <c r="Q645" s="664"/>
    </row>
    <row r="646" spans="1:17" ht="14.4" customHeight="1" x14ac:dyDescent="0.3">
      <c r="A646" s="659" t="s">
        <v>561</v>
      </c>
      <c r="B646" s="660" t="s">
        <v>5750</v>
      </c>
      <c r="C646" s="660" t="s">
        <v>5123</v>
      </c>
      <c r="D646" s="660" t="s">
        <v>5856</v>
      </c>
      <c r="E646" s="660" t="s">
        <v>5528</v>
      </c>
      <c r="F646" s="663"/>
      <c r="G646" s="663"/>
      <c r="H646" s="663"/>
      <c r="I646" s="663"/>
      <c r="J646" s="663">
        <v>2</v>
      </c>
      <c r="K646" s="663">
        <v>13920</v>
      </c>
      <c r="L646" s="663"/>
      <c r="M646" s="663">
        <v>6960</v>
      </c>
      <c r="N646" s="663"/>
      <c r="O646" s="663"/>
      <c r="P646" s="676"/>
      <c r="Q646" s="664"/>
    </row>
    <row r="647" spans="1:17" ht="14.4" customHeight="1" x14ac:dyDescent="0.3">
      <c r="A647" s="659" t="s">
        <v>561</v>
      </c>
      <c r="B647" s="660" t="s">
        <v>5750</v>
      </c>
      <c r="C647" s="660" t="s">
        <v>5123</v>
      </c>
      <c r="D647" s="660" t="s">
        <v>5527</v>
      </c>
      <c r="E647" s="660" t="s">
        <v>5528</v>
      </c>
      <c r="F647" s="663"/>
      <c r="G647" s="663"/>
      <c r="H647" s="663"/>
      <c r="I647" s="663"/>
      <c r="J647" s="663">
        <v>2</v>
      </c>
      <c r="K647" s="663">
        <v>6960</v>
      </c>
      <c r="L647" s="663"/>
      <c r="M647" s="663">
        <v>3480</v>
      </c>
      <c r="N647" s="663"/>
      <c r="O647" s="663"/>
      <c r="P647" s="676"/>
      <c r="Q647" s="664"/>
    </row>
    <row r="648" spans="1:17" ht="14.4" customHeight="1" x14ac:dyDescent="0.3">
      <c r="A648" s="659" t="s">
        <v>561</v>
      </c>
      <c r="B648" s="660" t="s">
        <v>5750</v>
      </c>
      <c r="C648" s="660" t="s">
        <v>5123</v>
      </c>
      <c r="D648" s="660" t="s">
        <v>5530</v>
      </c>
      <c r="E648" s="660" t="s">
        <v>5327</v>
      </c>
      <c r="F648" s="663">
        <v>1</v>
      </c>
      <c r="G648" s="663">
        <v>4227.33</v>
      </c>
      <c r="H648" s="663">
        <v>1</v>
      </c>
      <c r="I648" s="663">
        <v>4227.33</v>
      </c>
      <c r="J648" s="663">
        <v>4</v>
      </c>
      <c r="K648" s="663">
        <v>16909.32</v>
      </c>
      <c r="L648" s="663">
        <v>4</v>
      </c>
      <c r="M648" s="663">
        <v>4227.33</v>
      </c>
      <c r="N648" s="663">
        <v>4</v>
      </c>
      <c r="O648" s="663">
        <v>16909.32</v>
      </c>
      <c r="P648" s="676">
        <v>4</v>
      </c>
      <c r="Q648" s="664">
        <v>4227.33</v>
      </c>
    </row>
    <row r="649" spans="1:17" ht="14.4" customHeight="1" x14ac:dyDescent="0.3">
      <c r="A649" s="659" t="s">
        <v>561</v>
      </c>
      <c r="B649" s="660" t="s">
        <v>5750</v>
      </c>
      <c r="C649" s="660" t="s">
        <v>5123</v>
      </c>
      <c r="D649" s="660" t="s">
        <v>5857</v>
      </c>
      <c r="E649" s="660" t="s">
        <v>5858</v>
      </c>
      <c r="F649" s="663"/>
      <c r="G649" s="663"/>
      <c r="H649" s="663"/>
      <c r="I649" s="663"/>
      <c r="J649" s="663">
        <v>10</v>
      </c>
      <c r="K649" s="663">
        <v>2150</v>
      </c>
      <c r="L649" s="663"/>
      <c r="M649" s="663">
        <v>215</v>
      </c>
      <c r="N649" s="663"/>
      <c r="O649" s="663"/>
      <c r="P649" s="676"/>
      <c r="Q649" s="664"/>
    </row>
    <row r="650" spans="1:17" ht="14.4" customHeight="1" x14ac:dyDescent="0.3">
      <c r="A650" s="659" t="s">
        <v>561</v>
      </c>
      <c r="B650" s="660" t="s">
        <v>5750</v>
      </c>
      <c r="C650" s="660" t="s">
        <v>5123</v>
      </c>
      <c r="D650" s="660" t="s">
        <v>5859</v>
      </c>
      <c r="E650" s="660" t="s">
        <v>5385</v>
      </c>
      <c r="F650" s="663"/>
      <c r="G650" s="663"/>
      <c r="H650" s="663"/>
      <c r="I650" s="663"/>
      <c r="J650" s="663">
        <v>1</v>
      </c>
      <c r="K650" s="663">
        <v>5059.53</v>
      </c>
      <c r="L650" s="663"/>
      <c r="M650" s="663">
        <v>5059.53</v>
      </c>
      <c r="N650" s="663"/>
      <c r="O650" s="663"/>
      <c r="P650" s="676"/>
      <c r="Q650" s="664"/>
    </row>
    <row r="651" spans="1:17" ht="14.4" customHeight="1" x14ac:dyDescent="0.3">
      <c r="A651" s="659" t="s">
        <v>561</v>
      </c>
      <c r="B651" s="660" t="s">
        <v>5750</v>
      </c>
      <c r="C651" s="660" t="s">
        <v>5123</v>
      </c>
      <c r="D651" s="660" t="s">
        <v>5535</v>
      </c>
      <c r="E651" s="660" t="s">
        <v>5536</v>
      </c>
      <c r="F651" s="663">
        <v>1</v>
      </c>
      <c r="G651" s="663">
        <v>4385.37</v>
      </c>
      <c r="H651" s="663">
        <v>1</v>
      </c>
      <c r="I651" s="663">
        <v>4385.37</v>
      </c>
      <c r="J651" s="663"/>
      <c r="K651" s="663"/>
      <c r="L651" s="663"/>
      <c r="M651" s="663"/>
      <c r="N651" s="663">
        <v>1</v>
      </c>
      <c r="O651" s="663">
        <v>4385.37</v>
      </c>
      <c r="P651" s="676">
        <v>1</v>
      </c>
      <c r="Q651" s="664">
        <v>4385.37</v>
      </c>
    </row>
    <row r="652" spans="1:17" ht="14.4" customHeight="1" x14ac:dyDescent="0.3">
      <c r="A652" s="659" t="s">
        <v>561</v>
      </c>
      <c r="B652" s="660" t="s">
        <v>5750</v>
      </c>
      <c r="C652" s="660" t="s">
        <v>5123</v>
      </c>
      <c r="D652" s="660" t="s">
        <v>5539</v>
      </c>
      <c r="E652" s="660" t="s">
        <v>5385</v>
      </c>
      <c r="F652" s="663">
        <v>1</v>
      </c>
      <c r="G652" s="663">
        <v>3122.56</v>
      </c>
      <c r="H652" s="663">
        <v>1</v>
      </c>
      <c r="I652" s="663">
        <v>3122.56</v>
      </c>
      <c r="J652" s="663">
        <v>1</v>
      </c>
      <c r="K652" s="663">
        <v>3122.56</v>
      </c>
      <c r="L652" s="663">
        <v>1</v>
      </c>
      <c r="M652" s="663">
        <v>3122.56</v>
      </c>
      <c r="N652" s="663">
        <v>1</v>
      </c>
      <c r="O652" s="663">
        <v>3122.56</v>
      </c>
      <c r="P652" s="676">
        <v>1</v>
      </c>
      <c r="Q652" s="664">
        <v>3122.56</v>
      </c>
    </row>
    <row r="653" spans="1:17" ht="14.4" customHeight="1" x14ac:dyDescent="0.3">
      <c r="A653" s="659" t="s">
        <v>561</v>
      </c>
      <c r="B653" s="660" t="s">
        <v>5750</v>
      </c>
      <c r="C653" s="660" t="s">
        <v>5123</v>
      </c>
      <c r="D653" s="660" t="s">
        <v>5545</v>
      </c>
      <c r="E653" s="660" t="s">
        <v>5385</v>
      </c>
      <c r="F653" s="663">
        <v>1</v>
      </c>
      <c r="G653" s="663">
        <v>3237.6</v>
      </c>
      <c r="H653" s="663">
        <v>1</v>
      </c>
      <c r="I653" s="663">
        <v>3237.6</v>
      </c>
      <c r="J653" s="663"/>
      <c r="K653" s="663"/>
      <c r="L653" s="663"/>
      <c r="M653" s="663"/>
      <c r="N653" s="663"/>
      <c r="O653" s="663"/>
      <c r="P653" s="676"/>
      <c r="Q653" s="664"/>
    </row>
    <row r="654" spans="1:17" ht="14.4" customHeight="1" x14ac:dyDescent="0.3">
      <c r="A654" s="659" t="s">
        <v>561</v>
      </c>
      <c r="B654" s="660" t="s">
        <v>5750</v>
      </c>
      <c r="C654" s="660" t="s">
        <v>5123</v>
      </c>
      <c r="D654" s="660" t="s">
        <v>5546</v>
      </c>
      <c r="E654" s="660" t="s">
        <v>5547</v>
      </c>
      <c r="F654" s="663"/>
      <c r="G654" s="663"/>
      <c r="H654" s="663"/>
      <c r="I654" s="663"/>
      <c r="J654" s="663"/>
      <c r="K654" s="663"/>
      <c r="L654" s="663"/>
      <c r="M654" s="663"/>
      <c r="N654" s="663">
        <v>1</v>
      </c>
      <c r="O654" s="663">
        <v>4385.37</v>
      </c>
      <c r="P654" s="676"/>
      <c r="Q654" s="664">
        <v>4385.37</v>
      </c>
    </row>
    <row r="655" spans="1:17" ht="14.4" customHeight="1" x14ac:dyDescent="0.3">
      <c r="A655" s="659" t="s">
        <v>561</v>
      </c>
      <c r="B655" s="660" t="s">
        <v>5750</v>
      </c>
      <c r="C655" s="660" t="s">
        <v>5123</v>
      </c>
      <c r="D655" s="660" t="s">
        <v>5549</v>
      </c>
      <c r="E655" s="660" t="s">
        <v>5550</v>
      </c>
      <c r="F655" s="663"/>
      <c r="G655" s="663"/>
      <c r="H655" s="663"/>
      <c r="I655" s="663"/>
      <c r="J655" s="663">
        <v>2</v>
      </c>
      <c r="K655" s="663">
        <v>104000</v>
      </c>
      <c r="L655" s="663"/>
      <c r="M655" s="663">
        <v>52000</v>
      </c>
      <c r="N655" s="663"/>
      <c r="O655" s="663"/>
      <c r="P655" s="676"/>
      <c r="Q655" s="664"/>
    </row>
    <row r="656" spans="1:17" ht="14.4" customHeight="1" x14ac:dyDescent="0.3">
      <c r="A656" s="659" t="s">
        <v>561</v>
      </c>
      <c r="B656" s="660" t="s">
        <v>5750</v>
      </c>
      <c r="C656" s="660" t="s">
        <v>5123</v>
      </c>
      <c r="D656" s="660" t="s">
        <v>5860</v>
      </c>
      <c r="E656" s="660" t="s">
        <v>5456</v>
      </c>
      <c r="F656" s="663"/>
      <c r="G656" s="663"/>
      <c r="H656" s="663"/>
      <c r="I656" s="663"/>
      <c r="J656" s="663">
        <v>4</v>
      </c>
      <c r="K656" s="663">
        <v>630.12</v>
      </c>
      <c r="L656" s="663"/>
      <c r="M656" s="663">
        <v>157.53</v>
      </c>
      <c r="N656" s="663"/>
      <c r="O656" s="663"/>
      <c r="P656" s="676"/>
      <c r="Q656" s="664"/>
    </row>
    <row r="657" spans="1:17" ht="14.4" customHeight="1" x14ac:dyDescent="0.3">
      <c r="A657" s="659" t="s">
        <v>561</v>
      </c>
      <c r="B657" s="660" t="s">
        <v>5750</v>
      </c>
      <c r="C657" s="660" t="s">
        <v>5123</v>
      </c>
      <c r="D657" s="660" t="s">
        <v>5861</v>
      </c>
      <c r="E657" s="660" t="s">
        <v>5378</v>
      </c>
      <c r="F657" s="663">
        <v>1</v>
      </c>
      <c r="G657" s="663">
        <v>26296</v>
      </c>
      <c r="H657" s="663">
        <v>1</v>
      </c>
      <c r="I657" s="663">
        <v>26296</v>
      </c>
      <c r="J657" s="663"/>
      <c r="K657" s="663"/>
      <c r="L657" s="663"/>
      <c r="M657" s="663"/>
      <c r="N657" s="663"/>
      <c r="O657" s="663"/>
      <c r="P657" s="676"/>
      <c r="Q657" s="664"/>
    </row>
    <row r="658" spans="1:17" ht="14.4" customHeight="1" x14ac:dyDescent="0.3">
      <c r="A658" s="659" t="s">
        <v>561</v>
      </c>
      <c r="B658" s="660" t="s">
        <v>5750</v>
      </c>
      <c r="C658" s="660" t="s">
        <v>5123</v>
      </c>
      <c r="D658" s="660" t="s">
        <v>5862</v>
      </c>
      <c r="E658" s="660" t="s">
        <v>5378</v>
      </c>
      <c r="F658" s="663"/>
      <c r="G658" s="663"/>
      <c r="H658" s="663"/>
      <c r="I658" s="663"/>
      <c r="J658" s="663">
        <v>3</v>
      </c>
      <c r="K658" s="663">
        <v>171126</v>
      </c>
      <c r="L658" s="663"/>
      <c r="M658" s="663">
        <v>57042</v>
      </c>
      <c r="N658" s="663"/>
      <c r="O658" s="663"/>
      <c r="P658" s="676"/>
      <c r="Q658" s="664"/>
    </row>
    <row r="659" spans="1:17" ht="14.4" customHeight="1" x14ac:dyDescent="0.3">
      <c r="A659" s="659" t="s">
        <v>561</v>
      </c>
      <c r="B659" s="660" t="s">
        <v>5750</v>
      </c>
      <c r="C659" s="660" t="s">
        <v>5123</v>
      </c>
      <c r="D659" s="660" t="s">
        <v>5863</v>
      </c>
      <c r="E659" s="660" t="s">
        <v>5449</v>
      </c>
      <c r="F659" s="663">
        <v>2</v>
      </c>
      <c r="G659" s="663">
        <v>24323.46</v>
      </c>
      <c r="H659" s="663">
        <v>1</v>
      </c>
      <c r="I659" s="663">
        <v>12161.73</v>
      </c>
      <c r="J659" s="663"/>
      <c r="K659" s="663"/>
      <c r="L659" s="663"/>
      <c r="M659" s="663"/>
      <c r="N659" s="663"/>
      <c r="O659" s="663"/>
      <c r="P659" s="676"/>
      <c r="Q659" s="664"/>
    </row>
    <row r="660" spans="1:17" ht="14.4" customHeight="1" x14ac:dyDescent="0.3">
      <c r="A660" s="659" t="s">
        <v>561</v>
      </c>
      <c r="B660" s="660" t="s">
        <v>5750</v>
      </c>
      <c r="C660" s="660" t="s">
        <v>5123</v>
      </c>
      <c r="D660" s="660" t="s">
        <v>5864</v>
      </c>
      <c r="E660" s="660" t="s">
        <v>5865</v>
      </c>
      <c r="F660" s="663"/>
      <c r="G660" s="663"/>
      <c r="H660" s="663"/>
      <c r="I660" s="663"/>
      <c r="J660" s="663"/>
      <c r="K660" s="663"/>
      <c r="L660" s="663"/>
      <c r="M660" s="663"/>
      <c r="N660" s="663">
        <v>1</v>
      </c>
      <c r="O660" s="663">
        <v>30344</v>
      </c>
      <c r="P660" s="676"/>
      <c r="Q660" s="664">
        <v>30344</v>
      </c>
    </row>
    <row r="661" spans="1:17" ht="14.4" customHeight="1" x14ac:dyDescent="0.3">
      <c r="A661" s="659" t="s">
        <v>561</v>
      </c>
      <c r="B661" s="660" t="s">
        <v>5750</v>
      </c>
      <c r="C661" s="660" t="s">
        <v>5123</v>
      </c>
      <c r="D661" s="660" t="s">
        <v>5866</v>
      </c>
      <c r="E661" s="660" t="s">
        <v>5449</v>
      </c>
      <c r="F661" s="663"/>
      <c r="G661" s="663"/>
      <c r="H661" s="663"/>
      <c r="I661" s="663"/>
      <c r="J661" s="663"/>
      <c r="K661" s="663"/>
      <c r="L661" s="663"/>
      <c r="M661" s="663"/>
      <c r="N661" s="663">
        <v>4</v>
      </c>
      <c r="O661" s="663">
        <v>30245.24</v>
      </c>
      <c r="P661" s="676"/>
      <c r="Q661" s="664">
        <v>7561.31</v>
      </c>
    </row>
    <row r="662" spans="1:17" ht="14.4" customHeight="1" x14ac:dyDescent="0.3">
      <c r="A662" s="659" t="s">
        <v>561</v>
      </c>
      <c r="B662" s="660" t="s">
        <v>5750</v>
      </c>
      <c r="C662" s="660" t="s">
        <v>5123</v>
      </c>
      <c r="D662" s="660" t="s">
        <v>5867</v>
      </c>
      <c r="E662" s="660" t="s">
        <v>5449</v>
      </c>
      <c r="F662" s="663">
        <v>1</v>
      </c>
      <c r="G662" s="663">
        <v>6301.09</v>
      </c>
      <c r="H662" s="663">
        <v>1</v>
      </c>
      <c r="I662" s="663">
        <v>6301.09</v>
      </c>
      <c r="J662" s="663"/>
      <c r="K662" s="663"/>
      <c r="L662" s="663"/>
      <c r="M662" s="663"/>
      <c r="N662" s="663"/>
      <c r="O662" s="663"/>
      <c r="P662" s="676"/>
      <c r="Q662" s="664"/>
    </row>
    <row r="663" spans="1:17" ht="14.4" customHeight="1" x14ac:dyDescent="0.3">
      <c r="A663" s="659" t="s">
        <v>561</v>
      </c>
      <c r="B663" s="660" t="s">
        <v>5750</v>
      </c>
      <c r="C663" s="660" t="s">
        <v>5024</v>
      </c>
      <c r="D663" s="660" t="s">
        <v>5868</v>
      </c>
      <c r="E663" s="660" t="s">
        <v>5869</v>
      </c>
      <c r="F663" s="663">
        <v>77</v>
      </c>
      <c r="G663" s="663">
        <v>2461068</v>
      </c>
      <c r="H663" s="663">
        <v>1</v>
      </c>
      <c r="I663" s="663">
        <v>31961.922077922078</v>
      </c>
      <c r="J663" s="663">
        <v>52</v>
      </c>
      <c r="K663" s="663">
        <v>1662228</v>
      </c>
      <c r="L663" s="663">
        <v>0.67540921258575548</v>
      </c>
      <c r="M663" s="663">
        <v>31965.923076923078</v>
      </c>
      <c r="N663" s="663">
        <v>53</v>
      </c>
      <c r="O663" s="663">
        <v>1694198</v>
      </c>
      <c r="P663" s="676">
        <v>0.68839950785593895</v>
      </c>
      <c r="Q663" s="664">
        <v>31966</v>
      </c>
    </row>
    <row r="664" spans="1:17" ht="14.4" customHeight="1" x14ac:dyDescent="0.3">
      <c r="A664" s="659" t="s">
        <v>561</v>
      </c>
      <c r="B664" s="660" t="s">
        <v>5750</v>
      </c>
      <c r="C664" s="660" t="s">
        <v>5024</v>
      </c>
      <c r="D664" s="660" t="s">
        <v>5870</v>
      </c>
      <c r="E664" s="660" t="s">
        <v>5871</v>
      </c>
      <c r="F664" s="663">
        <v>766</v>
      </c>
      <c r="G664" s="663">
        <v>9110514</v>
      </c>
      <c r="H664" s="663">
        <v>1</v>
      </c>
      <c r="I664" s="663">
        <v>11893.62140992167</v>
      </c>
      <c r="J664" s="663">
        <v>713</v>
      </c>
      <c r="K664" s="663">
        <v>8482433</v>
      </c>
      <c r="L664" s="663">
        <v>0.93105976238003696</v>
      </c>
      <c r="M664" s="663">
        <v>11896.820476858346</v>
      </c>
      <c r="N664" s="663">
        <v>660</v>
      </c>
      <c r="O664" s="663">
        <v>7852020</v>
      </c>
      <c r="P664" s="676">
        <v>0.86186355676529336</v>
      </c>
      <c r="Q664" s="664">
        <v>11897</v>
      </c>
    </row>
    <row r="665" spans="1:17" ht="14.4" customHeight="1" x14ac:dyDescent="0.3">
      <c r="A665" s="659" t="s">
        <v>561</v>
      </c>
      <c r="B665" s="660" t="s">
        <v>5750</v>
      </c>
      <c r="C665" s="660" t="s">
        <v>5024</v>
      </c>
      <c r="D665" s="660" t="s">
        <v>5640</v>
      </c>
      <c r="E665" s="660" t="s">
        <v>5641</v>
      </c>
      <c r="F665" s="663">
        <v>38</v>
      </c>
      <c r="G665" s="663">
        <v>30384</v>
      </c>
      <c r="H665" s="663">
        <v>1</v>
      </c>
      <c r="I665" s="663">
        <v>799.57894736842104</v>
      </c>
      <c r="J665" s="663">
        <v>30</v>
      </c>
      <c r="K665" s="663">
        <v>24174</v>
      </c>
      <c r="L665" s="663">
        <v>0.79561611374407581</v>
      </c>
      <c r="M665" s="663">
        <v>805.8</v>
      </c>
      <c r="N665" s="663">
        <v>21</v>
      </c>
      <c r="O665" s="663">
        <v>17079</v>
      </c>
      <c r="P665" s="676">
        <v>0.56210505529225907</v>
      </c>
      <c r="Q665" s="664">
        <v>813.28571428571433</v>
      </c>
    </row>
    <row r="666" spans="1:17" ht="14.4" customHeight="1" x14ac:dyDescent="0.3">
      <c r="A666" s="659" t="s">
        <v>561</v>
      </c>
      <c r="B666" s="660" t="s">
        <v>5750</v>
      </c>
      <c r="C666" s="660" t="s">
        <v>5024</v>
      </c>
      <c r="D666" s="660" t="s">
        <v>5644</v>
      </c>
      <c r="E666" s="660" t="s">
        <v>5645</v>
      </c>
      <c r="F666" s="663">
        <v>0</v>
      </c>
      <c r="G666" s="663">
        <v>0</v>
      </c>
      <c r="H666" s="663"/>
      <c r="I666" s="663"/>
      <c r="J666" s="663">
        <v>0</v>
      </c>
      <c r="K666" s="663">
        <v>0</v>
      </c>
      <c r="L666" s="663"/>
      <c r="M666" s="663"/>
      <c r="N666" s="663">
        <v>0</v>
      </c>
      <c r="O666" s="663">
        <v>0</v>
      </c>
      <c r="P666" s="676"/>
      <c r="Q666" s="664"/>
    </row>
    <row r="667" spans="1:17" ht="14.4" customHeight="1" x14ac:dyDescent="0.3">
      <c r="A667" s="659" t="s">
        <v>561</v>
      </c>
      <c r="B667" s="660" t="s">
        <v>5750</v>
      </c>
      <c r="C667" s="660" t="s">
        <v>5024</v>
      </c>
      <c r="D667" s="660" t="s">
        <v>5646</v>
      </c>
      <c r="E667" s="660" t="s">
        <v>5647</v>
      </c>
      <c r="F667" s="663">
        <v>869</v>
      </c>
      <c r="G667" s="663">
        <v>0</v>
      </c>
      <c r="H667" s="663"/>
      <c r="I667" s="663">
        <v>0</v>
      </c>
      <c r="J667" s="663">
        <v>616</v>
      </c>
      <c r="K667" s="663">
        <v>0</v>
      </c>
      <c r="L667" s="663"/>
      <c r="M667" s="663">
        <v>0</v>
      </c>
      <c r="N667" s="663">
        <v>645</v>
      </c>
      <c r="O667" s="663">
        <v>0</v>
      </c>
      <c r="P667" s="676"/>
      <c r="Q667" s="664">
        <v>0</v>
      </c>
    </row>
    <row r="668" spans="1:17" ht="14.4" customHeight="1" x14ac:dyDescent="0.3">
      <c r="A668" s="659" t="s">
        <v>561</v>
      </c>
      <c r="B668" s="660" t="s">
        <v>5750</v>
      </c>
      <c r="C668" s="660" t="s">
        <v>5024</v>
      </c>
      <c r="D668" s="660" t="s">
        <v>5049</v>
      </c>
      <c r="E668" s="660" t="s">
        <v>5050</v>
      </c>
      <c r="F668" s="663">
        <v>863</v>
      </c>
      <c r="G668" s="663">
        <v>0</v>
      </c>
      <c r="H668" s="663"/>
      <c r="I668" s="663">
        <v>0</v>
      </c>
      <c r="J668" s="663">
        <v>813</v>
      </c>
      <c r="K668" s="663">
        <v>0</v>
      </c>
      <c r="L668" s="663"/>
      <c r="M668" s="663">
        <v>0</v>
      </c>
      <c r="N668" s="663"/>
      <c r="O668" s="663"/>
      <c r="P668" s="676"/>
      <c r="Q668" s="664"/>
    </row>
    <row r="669" spans="1:17" ht="14.4" customHeight="1" x14ac:dyDescent="0.3">
      <c r="A669" s="659" t="s">
        <v>561</v>
      </c>
      <c r="B669" s="660" t="s">
        <v>5750</v>
      </c>
      <c r="C669" s="660" t="s">
        <v>5024</v>
      </c>
      <c r="D669" s="660" t="s">
        <v>5872</v>
      </c>
      <c r="E669" s="660" t="s">
        <v>5873</v>
      </c>
      <c r="F669" s="663">
        <v>33</v>
      </c>
      <c r="G669" s="663">
        <v>0</v>
      </c>
      <c r="H669" s="663"/>
      <c r="I669" s="663">
        <v>0</v>
      </c>
      <c r="J669" s="663">
        <v>22</v>
      </c>
      <c r="K669" s="663">
        <v>0</v>
      </c>
      <c r="L669" s="663"/>
      <c r="M669" s="663">
        <v>0</v>
      </c>
      <c r="N669" s="663">
        <v>38</v>
      </c>
      <c r="O669" s="663">
        <v>0</v>
      </c>
      <c r="P669" s="676"/>
      <c r="Q669" s="664">
        <v>0</v>
      </c>
    </row>
    <row r="670" spans="1:17" ht="14.4" customHeight="1" x14ac:dyDescent="0.3">
      <c r="A670" s="659" t="s">
        <v>561</v>
      </c>
      <c r="B670" s="660" t="s">
        <v>5750</v>
      </c>
      <c r="C670" s="660" t="s">
        <v>5024</v>
      </c>
      <c r="D670" s="660" t="s">
        <v>5874</v>
      </c>
      <c r="E670" s="660" t="s">
        <v>5875</v>
      </c>
      <c r="F670" s="663">
        <v>77</v>
      </c>
      <c r="G670" s="663">
        <v>0</v>
      </c>
      <c r="H670" s="663"/>
      <c r="I670" s="663">
        <v>0</v>
      </c>
      <c r="J670" s="663">
        <v>76</v>
      </c>
      <c r="K670" s="663">
        <v>0</v>
      </c>
      <c r="L670" s="663"/>
      <c r="M670" s="663">
        <v>0</v>
      </c>
      <c r="N670" s="663">
        <v>70</v>
      </c>
      <c r="O670" s="663">
        <v>0</v>
      </c>
      <c r="P670" s="676"/>
      <c r="Q670" s="664">
        <v>0</v>
      </c>
    </row>
    <row r="671" spans="1:17" ht="14.4" customHeight="1" x14ac:dyDescent="0.3">
      <c r="A671" s="659" t="s">
        <v>561</v>
      </c>
      <c r="B671" s="660" t="s">
        <v>5750</v>
      </c>
      <c r="C671" s="660" t="s">
        <v>5024</v>
      </c>
      <c r="D671" s="660" t="s">
        <v>5648</v>
      </c>
      <c r="E671" s="660" t="s">
        <v>5649</v>
      </c>
      <c r="F671" s="663">
        <v>29</v>
      </c>
      <c r="G671" s="663">
        <v>0</v>
      </c>
      <c r="H671" s="663"/>
      <c r="I671" s="663">
        <v>0</v>
      </c>
      <c r="J671" s="663">
        <v>54</v>
      </c>
      <c r="K671" s="663">
        <v>0</v>
      </c>
      <c r="L671" s="663"/>
      <c r="M671" s="663">
        <v>0</v>
      </c>
      <c r="N671" s="663">
        <v>62</v>
      </c>
      <c r="O671" s="663">
        <v>0</v>
      </c>
      <c r="P671" s="676"/>
      <c r="Q671" s="664">
        <v>0</v>
      </c>
    </row>
    <row r="672" spans="1:17" ht="14.4" customHeight="1" x14ac:dyDescent="0.3">
      <c r="A672" s="659" t="s">
        <v>561</v>
      </c>
      <c r="B672" s="660" t="s">
        <v>5750</v>
      </c>
      <c r="C672" s="660" t="s">
        <v>5024</v>
      </c>
      <c r="D672" s="660" t="s">
        <v>5656</v>
      </c>
      <c r="E672" s="660" t="s">
        <v>5010</v>
      </c>
      <c r="F672" s="663">
        <v>194</v>
      </c>
      <c r="G672" s="663">
        <v>0</v>
      </c>
      <c r="H672" s="663"/>
      <c r="I672" s="663">
        <v>0</v>
      </c>
      <c r="J672" s="663">
        <v>190</v>
      </c>
      <c r="K672" s="663">
        <v>0</v>
      </c>
      <c r="L672" s="663"/>
      <c r="M672" s="663">
        <v>0</v>
      </c>
      <c r="N672" s="663"/>
      <c r="O672" s="663"/>
      <c r="P672" s="676"/>
      <c r="Q672" s="664"/>
    </row>
    <row r="673" spans="1:17" ht="14.4" customHeight="1" x14ac:dyDescent="0.3">
      <c r="A673" s="659" t="s">
        <v>561</v>
      </c>
      <c r="B673" s="660" t="s">
        <v>5750</v>
      </c>
      <c r="C673" s="660" t="s">
        <v>5024</v>
      </c>
      <c r="D673" s="660" t="s">
        <v>5656</v>
      </c>
      <c r="E673" s="660" t="s">
        <v>5657</v>
      </c>
      <c r="F673" s="663">
        <v>265</v>
      </c>
      <c r="G673" s="663">
        <v>0</v>
      </c>
      <c r="H673" s="663"/>
      <c r="I673" s="663">
        <v>0</v>
      </c>
      <c r="J673" s="663">
        <v>420</v>
      </c>
      <c r="K673" s="663">
        <v>0</v>
      </c>
      <c r="L673" s="663"/>
      <c r="M673" s="663">
        <v>0</v>
      </c>
      <c r="N673" s="663"/>
      <c r="O673" s="663"/>
      <c r="P673" s="676"/>
      <c r="Q673" s="664"/>
    </row>
    <row r="674" spans="1:17" ht="14.4" customHeight="1" x14ac:dyDescent="0.3">
      <c r="A674" s="659" t="s">
        <v>561</v>
      </c>
      <c r="B674" s="660" t="s">
        <v>5750</v>
      </c>
      <c r="C674" s="660" t="s">
        <v>5024</v>
      </c>
      <c r="D674" s="660" t="s">
        <v>5055</v>
      </c>
      <c r="E674" s="660" t="s">
        <v>5056</v>
      </c>
      <c r="F674" s="663">
        <v>233</v>
      </c>
      <c r="G674" s="663">
        <v>79685</v>
      </c>
      <c r="H674" s="663">
        <v>1</v>
      </c>
      <c r="I674" s="663">
        <v>341.99570815450642</v>
      </c>
      <c r="J674" s="663">
        <v>233</v>
      </c>
      <c r="K674" s="663">
        <v>54056</v>
      </c>
      <c r="L674" s="663">
        <v>0.67837108615172237</v>
      </c>
      <c r="M674" s="663">
        <v>232</v>
      </c>
      <c r="N674" s="663">
        <v>251</v>
      </c>
      <c r="O674" s="663">
        <v>58628</v>
      </c>
      <c r="P674" s="676">
        <v>0.73574700382757108</v>
      </c>
      <c r="Q674" s="664">
        <v>233.57768924302789</v>
      </c>
    </row>
    <row r="675" spans="1:17" ht="14.4" customHeight="1" x14ac:dyDescent="0.3">
      <c r="A675" s="659" t="s">
        <v>561</v>
      </c>
      <c r="B675" s="660" t="s">
        <v>5750</v>
      </c>
      <c r="C675" s="660" t="s">
        <v>5024</v>
      </c>
      <c r="D675" s="660" t="s">
        <v>5876</v>
      </c>
      <c r="E675" s="660" t="s">
        <v>5875</v>
      </c>
      <c r="F675" s="663">
        <v>49</v>
      </c>
      <c r="G675" s="663">
        <v>0</v>
      </c>
      <c r="H675" s="663"/>
      <c r="I675" s="663">
        <v>0</v>
      </c>
      <c r="J675" s="663">
        <v>48</v>
      </c>
      <c r="K675" s="663">
        <v>0</v>
      </c>
      <c r="L675" s="663"/>
      <c r="M675" s="663">
        <v>0</v>
      </c>
      <c r="N675" s="663">
        <v>46</v>
      </c>
      <c r="O675" s="663">
        <v>0</v>
      </c>
      <c r="P675" s="676"/>
      <c r="Q675" s="664">
        <v>0</v>
      </c>
    </row>
    <row r="676" spans="1:17" ht="14.4" customHeight="1" x14ac:dyDescent="0.3">
      <c r="A676" s="659" t="s">
        <v>561</v>
      </c>
      <c r="B676" s="660" t="s">
        <v>5750</v>
      </c>
      <c r="C676" s="660" t="s">
        <v>5024</v>
      </c>
      <c r="D676" s="660" t="s">
        <v>5877</v>
      </c>
      <c r="E676" s="660" t="s">
        <v>5878</v>
      </c>
      <c r="F676" s="663">
        <v>92</v>
      </c>
      <c r="G676" s="663">
        <v>503568</v>
      </c>
      <c r="H676" s="663">
        <v>1</v>
      </c>
      <c r="I676" s="663">
        <v>5473.565217391304</v>
      </c>
      <c r="J676" s="663">
        <v>147</v>
      </c>
      <c r="K676" s="663">
        <v>804964</v>
      </c>
      <c r="L676" s="663">
        <v>1.5985209544689098</v>
      </c>
      <c r="M676" s="663">
        <v>5475.9455782312925</v>
      </c>
      <c r="N676" s="663">
        <v>200</v>
      </c>
      <c r="O676" s="663">
        <v>1095200</v>
      </c>
      <c r="P676" s="676">
        <v>2.1748800559209482</v>
      </c>
      <c r="Q676" s="664">
        <v>5476</v>
      </c>
    </row>
    <row r="677" spans="1:17" ht="14.4" customHeight="1" x14ac:dyDescent="0.3">
      <c r="A677" s="659" t="s">
        <v>561</v>
      </c>
      <c r="B677" s="660" t="s">
        <v>5750</v>
      </c>
      <c r="C677" s="660" t="s">
        <v>5024</v>
      </c>
      <c r="D677" s="660" t="s">
        <v>5879</v>
      </c>
      <c r="E677" s="660" t="s">
        <v>5880</v>
      </c>
      <c r="F677" s="663">
        <v>541</v>
      </c>
      <c r="G677" s="663">
        <v>12963772</v>
      </c>
      <c r="H677" s="663">
        <v>1</v>
      </c>
      <c r="I677" s="663">
        <v>23962.60998151571</v>
      </c>
      <c r="J677" s="663">
        <v>541</v>
      </c>
      <c r="K677" s="663">
        <v>12965502</v>
      </c>
      <c r="L677" s="663">
        <v>1.000133448814126</v>
      </c>
      <c r="M677" s="663">
        <v>23965.80776340111</v>
      </c>
      <c r="N677" s="663">
        <v>365</v>
      </c>
      <c r="O677" s="663">
        <v>8747590</v>
      </c>
      <c r="P677" s="676">
        <v>0.67477197223153873</v>
      </c>
      <c r="Q677" s="664">
        <v>23966</v>
      </c>
    </row>
    <row r="678" spans="1:17" ht="14.4" customHeight="1" x14ac:dyDescent="0.3">
      <c r="A678" s="659" t="s">
        <v>561</v>
      </c>
      <c r="B678" s="660" t="s">
        <v>5750</v>
      </c>
      <c r="C678" s="660" t="s">
        <v>5024</v>
      </c>
      <c r="D678" s="660" t="s">
        <v>5881</v>
      </c>
      <c r="E678" s="660" t="s">
        <v>5882</v>
      </c>
      <c r="F678" s="663">
        <v>297</v>
      </c>
      <c r="G678" s="663">
        <v>1981746</v>
      </c>
      <c r="H678" s="663">
        <v>1</v>
      </c>
      <c r="I678" s="663">
        <v>6672.545454545455</v>
      </c>
      <c r="J678" s="663">
        <v>406</v>
      </c>
      <c r="K678" s="663">
        <v>2710350</v>
      </c>
      <c r="L678" s="663">
        <v>1.3676576110157406</v>
      </c>
      <c r="M678" s="663">
        <v>6675.7389162561576</v>
      </c>
      <c r="N678" s="663">
        <v>398</v>
      </c>
      <c r="O678" s="663">
        <v>2657048</v>
      </c>
      <c r="P678" s="676">
        <v>1.3407611268043433</v>
      </c>
      <c r="Q678" s="664">
        <v>6676</v>
      </c>
    </row>
    <row r="679" spans="1:17" ht="14.4" customHeight="1" x14ac:dyDescent="0.3">
      <c r="A679" s="659" t="s">
        <v>561</v>
      </c>
      <c r="B679" s="660" t="s">
        <v>5750</v>
      </c>
      <c r="C679" s="660" t="s">
        <v>5024</v>
      </c>
      <c r="D679" s="660" t="s">
        <v>5883</v>
      </c>
      <c r="E679" s="660" t="s">
        <v>5875</v>
      </c>
      <c r="F679" s="663">
        <v>14</v>
      </c>
      <c r="G679" s="663">
        <v>0</v>
      </c>
      <c r="H679" s="663"/>
      <c r="I679" s="663">
        <v>0</v>
      </c>
      <c r="J679" s="663">
        <v>7</v>
      </c>
      <c r="K679" s="663">
        <v>0</v>
      </c>
      <c r="L679" s="663"/>
      <c r="M679" s="663">
        <v>0</v>
      </c>
      <c r="N679" s="663">
        <v>8</v>
      </c>
      <c r="O679" s="663">
        <v>0</v>
      </c>
      <c r="P679" s="676"/>
      <c r="Q679" s="664">
        <v>0</v>
      </c>
    </row>
    <row r="680" spans="1:17" ht="14.4" customHeight="1" x14ac:dyDescent="0.3">
      <c r="A680" s="659" t="s">
        <v>561</v>
      </c>
      <c r="B680" s="660" t="s">
        <v>5750</v>
      </c>
      <c r="C680" s="660" t="s">
        <v>5024</v>
      </c>
      <c r="D680" s="660" t="s">
        <v>5884</v>
      </c>
      <c r="E680" s="660" t="s">
        <v>5885</v>
      </c>
      <c r="F680" s="663">
        <v>428</v>
      </c>
      <c r="G680" s="663">
        <v>11967928</v>
      </c>
      <c r="H680" s="663">
        <v>1</v>
      </c>
      <c r="I680" s="663">
        <v>27962.448598130843</v>
      </c>
      <c r="J680" s="663">
        <v>392</v>
      </c>
      <c r="K680" s="663">
        <v>10962632</v>
      </c>
      <c r="L680" s="663">
        <v>0.91600083155580481</v>
      </c>
      <c r="M680" s="663">
        <v>27965.897959183672</v>
      </c>
      <c r="N680" s="663">
        <v>414</v>
      </c>
      <c r="O680" s="663">
        <v>11577924</v>
      </c>
      <c r="P680" s="676">
        <v>0.96741257133231418</v>
      </c>
      <c r="Q680" s="664">
        <v>27966</v>
      </c>
    </row>
    <row r="681" spans="1:17" ht="14.4" customHeight="1" x14ac:dyDescent="0.3">
      <c r="A681" s="659" t="s">
        <v>561</v>
      </c>
      <c r="B681" s="660" t="s">
        <v>5750</v>
      </c>
      <c r="C681" s="660" t="s">
        <v>5024</v>
      </c>
      <c r="D681" s="660" t="s">
        <v>5074</v>
      </c>
      <c r="E681" s="660" t="s">
        <v>5075</v>
      </c>
      <c r="F681" s="663">
        <v>246</v>
      </c>
      <c r="G681" s="663">
        <v>166287</v>
      </c>
      <c r="H681" s="663">
        <v>1</v>
      </c>
      <c r="I681" s="663">
        <v>675.96341463414637</v>
      </c>
      <c r="J681" s="663">
        <v>252</v>
      </c>
      <c r="K681" s="663">
        <v>87684</v>
      </c>
      <c r="L681" s="663">
        <v>0.52730520124844393</v>
      </c>
      <c r="M681" s="663">
        <v>347.95238095238096</v>
      </c>
      <c r="N681" s="663">
        <v>276</v>
      </c>
      <c r="O681" s="663">
        <v>95784</v>
      </c>
      <c r="P681" s="676">
        <v>0.57601616482346785</v>
      </c>
      <c r="Q681" s="664">
        <v>347.04347826086956</v>
      </c>
    </row>
    <row r="682" spans="1:17" ht="14.4" customHeight="1" x14ac:dyDescent="0.3">
      <c r="A682" s="659" t="s">
        <v>561</v>
      </c>
      <c r="B682" s="660" t="s">
        <v>5750</v>
      </c>
      <c r="C682" s="660" t="s">
        <v>5024</v>
      </c>
      <c r="D682" s="660" t="s">
        <v>5886</v>
      </c>
      <c r="E682" s="660" t="s">
        <v>5887</v>
      </c>
      <c r="F682" s="663"/>
      <c r="G682" s="663"/>
      <c r="H682" s="663"/>
      <c r="I682" s="663"/>
      <c r="J682" s="663"/>
      <c r="K682" s="663"/>
      <c r="L682" s="663"/>
      <c r="M682" s="663"/>
      <c r="N682" s="663">
        <v>4</v>
      </c>
      <c r="O682" s="663">
        <v>4461</v>
      </c>
      <c r="P682" s="676"/>
      <c r="Q682" s="664">
        <v>1115.25</v>
      </c>
    </row>
    <row r="683" spans="1:17" ht="14.4" customHeight="1" x14ac:dyDescent="0.3">
      <c r="A683" s="659" t="s">
        <v>561</v>
      </c>
      <c r="B683" s="660" t="s">
        <v>5750</v>
      </c>
      <c r="C683" s="660" t="s">
        <v>5024</v>
      </c>
      <c r="D683" s="660" t="s">
        <v>5688</v>
      </c>
      <c r="E683" s="660" t="s">
        <v>5689</v>
      </c>
      <c r="F683" s="663">
        <v>109</v>
      </c>
      <c r="G683" s="663">
        <v>0</v>
      </c>
      <c r="H683" s="663"/>
      <c r="I683" s="663">
        <v>0</v>
      </c>
      <c r="J683" s="663">
        <v>103</v>
      </c>
      <c r="K683" s="663">
        <v>0</v>
      </c>
      <c r="L683" s="663"/>
      <c r="M683" s="663">
        <v>0</v>
      </c>
      <c r="N683" s="663">
        <v>104</v>
      </c>
      <c r="O683" s="663">
        <v>0</v>
      </c>
      <c r="P683" s="676"/>
      <c r="Q683" s="664">
        <v>0</v>
      </c>
    </row>
    <row r="684" spans="1:17" ht="14.4" customHeight="1" x14ac:dyDescent="0.3">
      <c r="A684" s="659" t="s">
        <v>561</v>
      </c>
      <c r="B684" s="660" t="s">
        <v>5750</v>
      </c>
      <c r="C684" s="660" t="s">
        <v>5024</v>
      </c>
      <c r="D684" s="660" t="s">
        <v>5888</v>
      </c>
      <c r="E684" s="660" t="s">
        <v>5875</v>
      </c>
      <c r="F684" s="663">
        <v>1</v>
      </c>
      <c r="G684" s="663">
        <v>0</v>
      </c>
      <c r="H684" s="663"/>
      <c r="I684" s="663">
        <v>0</v>
      </c>
      <c r="J684" s="663">
        <v>2</v>
      </c>
      <c r="K684" s="663">
        <v>0</v>
      </c>
      <c r="L684" s="663"/>
      <c r="M684" s="663">
        <v>0</v>
      </c>
      <c r="N684" s="663"/>
      <c r="O684" s="663"/>
      <c r="P684" s="676"/>
      <c r="Q684" s="664"/>
    </row>
    <row r="685" spans="1:17" ht="14.4" customHeight="1" x14ac:dyDescent="0.3">
      <c r="A685" s="659" t="s">
        <v>561</v>
      </c>
      <c r="B685" s="660" t="s">
        <v>5889</v>
      </c>
      <c r="C685" s="660" t="s">
        <v>5024</v>
      </c>
      <c r="D685" s="660" t="s">
        <v>5161</v>
      </c>
      <c r="E685" s="660" t="s">
        <v>5162</v>
      </c>
      <c r="F685" s="663"/>
      <c r="G685" s="663"/>
      <c r="H685" s="663"/>
      <c r="I685" s="663"/>
      <c r="J685" s="663"/>
      <c r="K685" s="663"/>
      <c r="L685" s="663"/>
      <c r="M685" s="663"/>
      <c r="N685" s="663">
        <v>1</v>
      </c>
      <c r="O685" s="663">
        <v>691</v>
      </c>
      <c r="P685" s="676"/>
      <c r="Q685" s="664">
        <v>691</v>
      </c>
    </row>
    <row r="686" spans="1:17" ht="14.4" customHeight="1" x14ac:dyDescent="0.3">
      <c r="A686" s="659" t="s">
        <v>561</v>
      </c>
      <c r="B686" s="660" t="s">
        <v>5889</v>
      </c>
      <c r="C686" s="660" t="s">
        <v>5024</v>
      </c>
      <c r="D686" s="660" t="s">
        <v>5146</v>
      </c>
      <c r="E686" s="660" t="s">
        <v>5147</v>
      </c>
      <c r="F686" s="663"/>
      <c r="G686" s="663"/>
      <c r="H686" s="663"/>
      <c r="I686" s="663"/>
      <c r="J686" s="663">
        <v>1</v>
      </c>
      <c r="K686" s="663">
        <v>2396</v>
      </c>
      <c r="L686" s="663"/>
      <c r="M686" s="663">
        <v>2396</v>
      </c>
      <c r="N686" s="663"/>
      <c r="O686" s="663"/>
      <c r="P686" s="676"/>
      <c r="Q686" s="664"/>
    </row>
    <row r="687" spans="1:17" ht="14.4" customHeight="1" x14ac:dyDescent="0.3">
      <c r="A687" s="659" t="s">
        <v>561</v>
      </c>
      <c r="B687" s="660" t="s">
        <v>5889</v>
      </c>
      <c r="C687" s="660" t="s">
        <v>5024</v>
      </c>
      <c r="D687" s="660" t="s">
        <v>5890</v>
      </c>
      <c r="E687" s="660" t="s">
        <v>5891</v>
      </c>
      <c r="F687" s="663"/>
      <c r="G687" s="663"/>
      <c r="H687" s="663"/>
      <c r="I687" s="663"/>
      <c r="J687" s="663"/>
      <c r="K687" s="663"/>
      <c r="L687" s="663"/>
      <c r="M687" s="663"/>
      <c r="N687" s="663">
        <v>1</v>
      </c>
      <c r="O687" s="663">
        <v>664</v>
      </c>
      <c r="P687" s="676"/>
      <c r="Q687" s="664">
        <v>664</v>
      </c>
    </row>
    <row r="688" spans="1:17" ht="14.4" customHeight="1" x14ac:dyDescent="0.3">
      <c r="A688" s="659" t="s">
        <v>561</v>
      </c>
      <c r="B688" s="660" t="s">
        <v>5889</v>
      </c>
      <c r="C688" s="660" t="s">
        <v>5024</v>
      </c>
      <c r="D688" s="660" t="s">
        <v>5892</v>
      </c>
      <c r="E688" s="660" t="s">
        <v>5893</v>
      </c>
      <c r="F688" s="663"/>
      <c r="G688" s="663"/>
      <c r="H688" s="663"/>
      <c r="I688" s="663"/>
      <c r="J688" s="663"/>
      <c r="K688" s="663"/>
      <c r="L688" s="663"/>
      <c r="M688" s="663"/>
      <c r="N688" s="663">
        <v>1</v>
      </c>
      <c r="O688" s="663">
        <v>2012</v>
      </c>
      <c r="P688" s="676"/>
      <c r="Q688" s="664">
        <v>2012</v>
      </c>
    </row>
    <row r="689" spans="1:17" ht="14.4" customHeight="1" x14ac:dyDescent="0.3">
      <c r="A689" s="659" t="s">
        <v>561</v>
      </c>
      <c r="B689" s="660" t="s">
        <v>5889</v>
      </c>
      <c r="C689" s="660" t="s">
        <v>5024</v>
      </c>
      <c r="D689" s="660" t="s">
        <v>5894</v>
      </c>
      <c r="E689" s="660" t="s">
        <v>5895</v>
      </c>
      <c r="F689" s="663"/>
      <c r="G689" s="663"/>
      <c r="H689" s="663"/>
      <c r="I689" s="663"/>
      <c r="J689" s="663">
        <v>1</v>
      </c>
      <c r="K689" s="663">
        <v>3982</v>
      </c>
      <c r="L689" s="663"/>
      <c r="M689" s="663">
        <v>3982</v>
      </c>
      <c r="N689" s="663"/>
      <c r="O689" s="663"/>
      <c r="P689" s="676"/>
      <c r="Q689" s="664"/>
    </row>
    <row r="690" spans="1:17" ht="14.4" customHeight="1" x14ac:dyDescent="0.3">
      <c r="A690" s="659" t="s">
        <v>561</v>
      </c>
      <c r="B690" s="660" t="s">
        <v>5889</v>
      </c>
      <c r="C690" s="660" t="s">
        <v>5024</v>
      </c>
      <c r="D690" s="660" t="s">
        <v>5896</v>
      </c>
      <c r="E690" s="660" t="s">
        <v>5897</v>
      </c>
      <c r="F690" s="663"/>
      <c r="G690" s="663"/>
      <c r="H690" s="663"/>
      <c r="I690" s="663"/>
      <c r="J690" s="663"/>
      <c r="K690" s="663"/>
      <c r="L690" s="663"/>
      <c r="M690" s="663"/>
      <c r="N690" s="663">
        <v>2</v>
      </c>
      <c r="O690" s="663">
        <v>40892</v>
      </c>
      <c r="P690" s="676"/>
      <c r="Q690" s="664">
        <v>20446</v>
      </c>
    </row>
    <row r="691" spans="1:17" ht="14.4" customHeight="1" x14ac:dyDescent="0.3">
      <c r="A691" s="659" t="s">
        <v>561</v>
      </c>
      <c r="B691" s="660" t="s">
        <v>5889</v>
      </c>
      <c r="C691" s="660" t="s">
        <v>5024</v>
      </c>
      <c r="D691" s="660" t="s">
        <v>5181</v>
      </c>
      <c r="E691" s="660" t="s">
        <v>5182</v>
      </c>
      <c r="F691" s="663"/>
      <c r="G691" s="663"/>
      <c r="H691" s="663"/>
      <c r="I691" s="663"/>
      <c r="J691" s="663">
        <v>1</v>
      </c>
      <c r="K691" s="663">
        <v>845</v>
      </c>
      <c r="L691" s="663"/>
      <c r="M691" s="663">
        <v>845</v>
      </c>
      <c r="N691" s="663"/>
      <c r="O691" s="663"/>
      <c r="P691" s="676"/>
      <c r="Q691" s="664"/>
    </row>
    <row r="692" spans="1:17" ht="14.4" customHeight="1" x14ac:dyDescent="0.3">
      <c r="A692" s="659" t="s">
        <v>561</v>
      </c>
      <c r="B692" s="660" t="s">
        <v>5889</v>
      </c>
      <c r="C692" s="660" t="s">
        <v>5024</v>
      </c>
      <c r="D692" s="660" t="s">
        <v>5898</v>
      </c>
      <c r="E692" s="660" t="s">
        <v>5899</v>
      </c>
      <c r="F692" s="663"/>
      <c r="G692" s="663"/>
      <c r="H692" s="663"/>
      <c r="I692" s="663"/>
      <c r="J692" s="663">
        <v>1</v>
      </c>
      <c r="K692" s="663">
        <v>351</v>
      </c>
      <c r="L692" s="663"/>
      <c r="M692" s="663">
        <v>351</v>
      </c>
      <c r="N692" s="663">
        <v>1</v>
      </c>
      <c r="O692" s="663">
        <v>355</v>
      </c>
      <c r="P692" s="676"/>
      <c r="Q692" s="664">
        <v>355</v>
      </c>
    </row>
    <row r="693" spans="1:17" ht="14.4" customHeight="1" x14ac:dyDescent="0.3">
      <c r="A693" s="659" t="s">
        <v>561</v>
      </c>
      <c r="B693" s="660" t="s">
        <v>5889</v>
      </c>
      <c r="C693" s="660" t="s">
        <v>5024</v>
      </c>
      <c r="D693" s="660" t="s">
        <v>5900</v>
      </c>
      <c r="E693" s="660" t="s">
        <v>5901</v>
      </c>
      <c r="F693" s="663"/>
      <c r="G693" s="663"/>
      <c r="H693" s="663"/>
      <c r="I693" s="663"/>
      <c r="J693" s="663"/>
      <c r="K693" s="663"/>
      <c r="L693" s="663"/>
      <c r="M693" s="663"/>
      <c r="N693" s="663">
        <v>3</v>
      </c>
      <c r="O693" s="663">
        <v>5322</v>
      </c>
      <c r="P693" s="676"/>
      <c r="Q693" s="664">
        <v>1774</v>
      </c>
    </row>
    <row r="694" spans="1:17" ht="14.4" customHeight="1" x14ac:dyDescent="0.3">
      <c r="A694" s="659" t="s">
        <v>561</v>
      </c>
      <c r="B694" s="660" t="s">
        <v>5889</v>
      </c>
      <c r="C694" s="660" t="s">
        <v>5024</v>
      </c>
      <c r="D694" s="660" t="s">
        <v>714</v>
      </c>
      <c r="E694" s="660" t="s">
        <v>5902</v>
      </c>
      <c r="F694" s="663"/>
      <c r="G694" s="663"/>
      <c r="H694" s="663"/>
      <c r="I694" s="663"/>
      <c r="J694" s="663">
        <v>1</v>
      </c>
      <c r="K694" s="663">
        <v>1186</v>
      </c>
      <c r="L694" s="663"/>
      <c r="M694" s="663">
        <v>1186</v>
      </c>
      <c r="N694" s="663"/>
      <c r="O694" s="663"/>
      <c r="P694" s="676"/>
      <c r="Q694" s="664"/>
    </row>
    <row r="695" spans="1:17" ht="14.4" customHeight="1" x14ac:dyDescent="0.3">
      <c r="A695" s="659" t="s">
        <v>561</v>
      </c>
      <c r="B695" s="660" t="s">
        <v>5889</v>
      </c>
      <c r="C695" s="660" t="s">
        <v>5024</v>
      </c>
      <c r="D695" s="660" t="s">
        <v>5903</v>
      </c>
      <c r="E695" s="660" t="s">
        <v>5904</v>
      </c>
      <c r="F695" s="663"/>
      <c r="G695" s="663"/>
      <c r="H695" s="663"/>
      <c r="I695" s="663"/>
      <c r="J695" s="663">
        <v>1</v>
      </c>
      <c r="K695" s="663">
        <v>360</v>
      </c>
      <c r="L695" s="663"/>
      <c r="M695" s="663">
        <v>360</v>
      </c>
      <c r="N695" s="663"/>
      <c r="O695" s="663"/>
      <c r="P695" s="676"/>
      <c r="Q695" s="664"/>
    </row>
    <row r="696" spans="1:17" ht="14.4" customHeight="1" x14ac:dyDescent="0.3">
      <c r="A696" s="659" t="s">
        <v>561</v>
      </c>
      <c r="B696" s="660" t="s">
        <v>5905</v>
      </c>
      <c r="C696" s="660" t="s">
        <v>5024</v>
      </c>
      <c r="D696" s="660" t="s">
        <v>5906</v>
      </c>
      <c r="E696" s="660" t="s">
        <v>5907</v>
      </c>
      <c r="F696" s="663"/>
      <c r="G696" s="663"/>
      <c r="H696" s="663"/>
      <c r="I696" s="663"/>
      <c r="J696" s="663"/>
      <c r="K696" s="663"/>
      <c r="L696" s="663"/>
      <c r="M696" s="663"/>
      <c r="N696" s="663">
        <v>7</v>
      </c>
      <c r="O696" s="663">
        <v>2366</v>
      </c>
      <c r="P696" s="676"/>
      <c r="Q696" s="664">
        <v>338</v>
      </c>
    </row>
    <row r="697" spans="1:17" ht="14.4" customHeight="1" x14ac:dyDescent="0.3">
      <c r="A697" s="659" t="s">
        <v>561</v>
      </c>
      <c r="B697" s="660" t="s">
        <v>5905</v>
      </c>
      <c r="C697" s="660" t="s">
        <v>5024</v>
      </c>
      <c r="D697" s="660" t="s">
        <v>5908</v>
      </c>
      <c r="E697" s="660" t="s">
        <v>5909</v>
      </c>
      <c r="F697" s="663"/>
      <c r="G697" s="663"/>
      <c r="H697" s="663"/>
      <c r="I697" s="663"/>
      <c r="J697" s="663"/>
      <c r="K697" s="663"/>
      <c r="L697" s="663"/>
      <c r="M697" s="663"/>
      <c r="N697" s="663">
        <v>1</v>
      </c>
      <c r="O697" s="663">
        <v>346</v>
      </c>
      <c r="P697" s="676"/>
      <c r="Q697" s="664">
        <v>346</v>
      </c>
    </row>
    <row r="698" spans="1:17" ht="14.4" customHeight="1" x14ac:dyDescent="0.3">
      <c r="A698" s="659" t="s">
        <v>561</v>
      </c>
      <c r="B698" s="660" t="s">
        <v>5905</v>
      </c>
      <c r="C698" s="660" t="s">
        <v>5024</v>
      </c>
      <c r="D698" s="660" t="s">
        <v>5910</v>
      </c>
      <c r="E698" s="660" t="s">
        <v>5911</v>
      </c>
      <c r="F698" s="663"/>
      <c r="G698" s="663"/>
      <c r="H698" s="663"/>
      <c r="I698" s="663"/>
      <c r="J698" s="663"/>
      <c r="K698" s="663"/>
      <c r="L698" s="663"/>
      <c r="M698" s="663"/>
      <c r="N698" s="663">
        <v>1</v>
      </c>
      <c r="O698" s="663">
        <v>912</v>
      </c>
      <c r="P698" s="676"/>
      <c r="Q698" s="664">
        <v>912</v>
      </c>
    </row>
    <row r="699" spans="1:17" ht="14.4" customHeight="1" x14ac:dyDescent="0.3">
      <c r="A699" s="659" t="s">
        <v>561</v>
      </c>
      <c r="B699" s="660" t="s">
        <v>5905</v>
      </c>
      <c r="C699" s="660" t="s">
        <v>5024</v>
      </c>
      <c r="D699" s="660" t="s">
        <v>5912</v>
      </c>
      <c r="E699" s="660" t="s">
        <v>5913</v>
      </c>
      <c r="F699" s="663"/>
      <c r="G699" s="663"/>
      <c r="H699" s="663"/>
      <c r="I699" s="663"/>
      <c r="J699" s="663"/>
      <c r="K699" s="663"/>
      <c r="L699" s="663"/>
      <c r="M699" s="663"/>
      <c r="N699" s="663">
        <v>1</v>
      </c>
      <c r="O699" s="663">
        <v>351</v>
      </c>
      <c r="P699" s="676"/>
      <c r="Q699" s="664">
        <v>351</v>
      </c>
    </row>
    <row r="700" spans="1:17" ht="14.4" customHeight="1" x14ac:dyDescent="0.3">
      <c r="A700" s="659" t="s">
        <v>561</v>
      </c>
      <c r="B700" s="660" t="s">
        <v>5905</v>
      </c>
      <c r="C700" s="660" t="s">
        <v>5024</v>
      </c>
      <c r="D700" s="660" t="s">
        <v>5640</v>
      </c>
      <c r="E700" s="660" t="s">
        <v>5641</v>
      </c>
      <c r="F700" s="663"/>
      <c r="G700" s="663"/>
      <c r="H700" s="663"/>
      <c r="I700" s="663"/>
      <c r="J700" s="663"/>
      <c r="K700" s="663"/>
      <c r="L700" s="663"/>
      <c r="M700" s="663"/>
      <c r="N700" s="663">
        <v>1</v>
      </c>
      <c r="O700" s="663">
        <v>806</v>
      </c>
      <c r="P700" s="676"/>
      <c r="Q700" s="664">
        <v>806</v>
      </c>
    </row>
    <row r="701" spans="1:17" ht="14.4" customHeight="1" x14ac:dyDescent="0.3">
      <c r="A701" s="659" t="s">
        <v>561</v>
      </c>
      <c r="B701" s="660" t="s">
        <v>5905</v>
      </c>
      <c r="C701" s="660" t="s">
        <v>5024</v>
      </c>
      <c r="D701" s="660" t="s">
        <v>5914</v>
      </c>
      <c r="E701" s="660" t="s">
        <v>5915</v>
      </c>
      <c r="F701" s="663"/>
      <c r="G701" s="663"/>
      <c r="H701" s="663"/>
      <c r="I701" s="663"/>
      <c r="J701" s="663"/>
      <c r="K701" s="663"/>
      <c r="L701" s="663"/>
      <c r="M701" s="663"/>
      <c r="N701" s="663">
        <v>1</v>
      </c>
      <c r="O701" s="663">
        <v>2219</v>
      </c>
      <c r="P701" s="676"/>
      <c r="Q701" s="664">
        <v>2219</v>
      </c>
    </row>
    <row r="702" spans="1:17" ht="14.4" customHeight="1" x14ac:dyDescent="0.3">
      <c r="A702" s="659" t="s">
        <v>561</v>
      </c>
      <c r="B702" s="660" t="s">
        <v>5905</v>
      </c>
      <c r="C702" s="660" t="s">
        <v>5024</v>
      </c>
      <c r="D702" s="660" t="s">
        <v>5916</v>
      </c>
      <c r="E702" s="660" t="s">
        <v>5917</v>
      </c>
      <c r="F702" s="663">
        <v>7</v>
      </c>
      <c r="G702" s="663">
        <v>16737</v>
      </c>
      <c r="H702" s="663">
        <v>1</v>
      </c>
      <c r="I702" s="663">
        <v>2391</v>
      </c>
      <c r="J702" s="663">
        <v>2</v>
      </c>
      <c r="K702" s="663">
        <v>4816</v>
      </c>
      <c r="L702" s="663">
        <v>0.28774571309075703</v>
      </c>
      <c r="M702" s="663">
        <v>2408</v>
      </c>
      <c r="N702" s="663">
        <v>11</v>
      </c>
      <c r="O702" s="663">
        <v>26578</v>
      </c>
      <c r="P702" s="676">
        <v>1.5879787297604111</v>
      </c>
      <c r="Q702" s="664">
        <v>2416.181818181818</v>
      </c>
    </row>
    <row r="703" spans="1:17" ht="14.4" customHeight="1" x14ac:dyDescent="0.3">
      <c r="A703" s="659" t="s">
        <v>561</v>
      </c>
      <c r="B703" s="660" t="s">
        <v>5905</v>
      </c>
      <c r="C703" s="660" t="s">
        <v>5024</v>
      </c>
      <c r="D703" s="660" t="s">
        <v>5918</v>
      </c>
      <c r="E703" s="660" t="s">
        <v>5919</v>
      </c>
      <c r="F703" s="663">
        <v>2</v>
      </c>
      <c r="G703" s="663">
        <v>1186</v>
      </c>
      <c r="H703" s="663">
        <v>1</v>
      </c>
      <c r="I703" s="663">
        <v>593</v>
      </c>
      <c r="J703" s="663"/>
      <c r="K703" s="663"/>
      <c r="L703" s="663"/>
      <c r="M703" s="663"/>
      <c r="N703" s="663">
        <v>2</v>
      </c>
      <c r="O703" s="663">
        <v>1194</v>
      </c>
      <c r="P703" s="676">
        <v>1.0067453625632379</v>
      </c>
      <c r="Q703" s="664">
        <v>597</v>
      </c>
    </row>
    <row r="704" spans="1:17" ht="14.4" customHeight="1" x14ac:dyDescent="0.3">
      <c r="A704" s="659" t="s">
        <v>561</v>
      </c>
      <c r="B704" s="660" t="s">
        <v>5905</v>
      </c>
      <c r="C704" s="660" t="s">
        <v>5024</v>
      </c>
      <c r="D704" s="660" t="s">
        <v>5920</v>
      </c>
      <c r="E704" s="660" t="s">
        <v>5921</v>
      </c>
      <c r="F704" s="663"/>
      <c r="G704" s="663"/>
      <c r="H704" s="663"/>
      <c r="I704" s="663"/>
      <c r="J704" s="663"/>
      <c r="K704" s="663"/>
      <c r="L704" s="663"/>
      <c r="M704" s="663"/>
      <c r="N704" s="663">
        <v>2</v>
      </c>
      <c r="O704" s="663">
        <v>2912</v>
      </c>
      <c r="P704" s="676"/>
      <c r="Q704" s="664">
        <v>1456</v>
      </c>
    </row>
    <row r="705" spans="1:17" ht="14.4" customHeight="1" x14ac:dyDescent="0.3">
      <c r="A705" s="659" t="s">
        <v>561</v>
      </c>
      <c r="B705" s="660" t="s">
        <v>5905</v>
      </c>
      <c r="C705" s="660" t="s">
        <v>5024</v>
      </c>
      <c r="D705" s="660" t="s">
        <v>5922</v>
      </c>
      <c r="E705" s="660" t="s">
        <v>5923</v>
      </c>
      <c r="F705" s="663">
        <v>1</v>
      </c>
      <c r="G705" s="663">
        <v>3108</v>
      </c>
      <c r="H705" s="663">
        <v>1</v>
      </c>
      <c r="I705" s="663">
        <v>3108</v>
      </c>
      <c r="J705" s="663"/>
      <c r="K705" s="663"/>
      <c r="L705" s="663"/>
      <c r="M705" s="663"/>
      <c r="N705" s="663"/>
      <c r="O705" s="663"/>
      <c r="P705" s="676"/>
      <c r="Q705" s="664"/>
    </row>
    <row r="706" spans="1:17" ht="14.4" customHeight="1" x14ac:dyDescent="0.3">
      <c r="A706" s="659" t="s">
        <v>561</v>
      </c>
      <c r="B706" s="660" t="s">
        <v>5905</v>
      </c>
      <c r="C706" s="660" t="s">
        <v>5024</v>
      </c>
      <c r="D706" s="660" t="s">
        <v>5924</v>
      </c>
      <c r="E706" s="660" t="s">
        <v>5925</v>
      </c>
      <c r="F706" s="663"/>
      <c r="G706" s="663"/>
      <c r="H706" s="663"/>
      <c r="I706" s="663"/>
      <c r="J706" s="663"/>
      <c r="K706" s="663"/>
      <c r="L706" s="663"/>
      <c r="M706" s="663"/>
      <c r="N706" s="663">
        <v>1</v>
      </c>
      <c r="O706" s="663">
        <v>419</v>
      </c>
      <c r="P706" s="676"/>
      <c r="Q706" s="664">
        <v>419</v>
      </c>
    </row>
    <row r="707" spans="1:17" ht="14.4" customHeight="1" x14ac:dyDescent="0.3">
      <c r="A707" s="659" t="s">
        <v>561</v>
      </c>
      <c r="B707" s="660" t="s">
        <v>5926</v>
      </c>
      <c r="C707" s="660" t="s">
        <v>5024</v>
      </c>
      <c r="D707" s="660" t="s">
        <v>5622</v>
      </c>
      <c r="E707" s="660" t="s">
        <v>5623</v>
      </c>
      <c r="F707" s="663"/>
      <c r="G707" s="663"/>
      <c r="H707" s="663"/>
      <c r="I707" s="663"/>
      <c r="J707" s="663"/>
      <c r="K707" s="663"/>
      <c r="L707" s="663"/>
      <c r="M707" s="663"/>
      <c r="N707" s="663">
        <v>24</v>
      </c>
      <c r="O707" s="663">
        <v>7747</v>
      </c>
      <c r="P707" s="676"/>
      <c r="Q707" s="664">
        <v>322.79166666666669</v>
      </c>
    </row>
    <row r="708" spans="1:17" ht="14.4" customHeight="1" x14ac:dyDescent="0.3">
      <c r="A708" s="659" t="s">
        <v>561</v>
      </c>
      <c r="B708" s="660" t="s">
        <v>5926</v>
      </c>
      <c r="C708" s="660" t="s">
        <v>5024</v>
      </c>
      <c r="D708" s="660" t="s">
        <v>5927</v>
      </c>
      <c r="E708" s="660" t="s">
        <v>5928</v>
      </c>
      <c r="F708" s="663"/>
      <c r="G708" s="663"/>
      <c r="H708" s="663"/>
      <c r="I708" s="663"/>
      <c r="J708" s="663"/>
      <c r="K708" s="663"/>
      <c r="L708" s="663"/>
      <c r="M708" s="663"/>
      <c r="N708" s="663">
        <v>6</v>
      </c>
      <c r="O708" s="663">
        <v>5484</v>
      </c>
      <c r="P708" s="676"/>
      <c r="Q708" s="664">
        <v>914</v>
      </c>
    </row>
    <row r="709" spans="1:17" ht="14.4" customHeight="1" x14ac:dyDescent="0.3">
      <c r="A709" s="659" t="s">
        <v>561</v>
      </c>
      <c r="B709" s="660" t="s">
        <v>5926</v>
      </c>
      <c r="C709" s="660" t="s">
        <v>5024</v>
      </c>
      <c r="D709" s="660" t="s">
        <v>5929</v>
      </c>
      <c r="E709" s="660" t="s">
        <v>5930</v>
      </c>
      <c r="F709" s="663"/>
      <c r="G709" s="663"/>
      <c r="H709" s="663"/>
      <c r="I709" s="663"/>
      <c r="J709" s="663"/>
      <c r="K709" s="663"/>
      <c r="L709" s="663"/>
      <c r="M709" s="663"/>
      <c r="N709" s="663">
        <v>3</v>
      </c>
      <c r="O709" s="663">
        <v>8868</v>
      </c>
      <c r="P709" s="676"/>
      <c r="Q709" s="664">
        <v>2956</v>
      </c>
    </row>
    <row r="710" spans="1:17" ht="14.4" customHeight="1" x14ac:dyDescent="0.3">
      <c r="A710" s="659" t="s">
        <v>561</v>
      </c>
      <c r="B710" s="660" t="s">
        <v>5926</v>
      </c>
      <c r="C710" s="660" t="s">
        <v>5024</v>
      </c>
      <c r="D710" s="660" t="s">
        <v>5676</v>
      </c>
      <c r="E710" s="660" t="s">
        <v>5677</v>
      </c>
      <c r="F710" s="663"/>
      <c r="G710" s="663"/>
      <c r="H710" s="663"/>
      <c r="I710" s="663"/>
      <c r="J710" s="663">
        <v>38</v>
      </c>
      <c r="K710" s="663">
        <v>67222</v>
      </c>
      <c r="L710" s="663"/>
      <c r="M710" s="663">
        <v>1769</v>
      </c>
      <c r="N710" s="663">
        <v>76</v>
      </c>
      <c r="O710" s="663">
        <v>135200</v>
      </c>
      <c r="P710" s="676"/>
      <c r="Q710" s="664">
        <v>1778.9473684210527</v>
      </c>
    </row>
    <row r="711" spans="1:17" ht="14.4" customHeight="1" x14ac:dyDescent="0.3">
      <c r="A711" s="659" t="s">
        <v>561</v>
      </c>
      <c r="B711" s="660" t="s">
        <v>5926</v>
      </c>
      <c r="C711" s="660" t="s">
        <v>5024</v>
      </c>
      <c r="D711" s="660" t="s">
        <v>5931</v>
      </c>
      <c r="E711" s="660" t="s">
        <v>5932</v>
      </c>
      <c r="F711" s="663"/>
      <c r="G711" s="663"/>
      <c r="H711" s="663"/>
      <c r="I711" s="663"/>
      <c r="J711" s="663"/>
      <c r="K711" s="663"/>
      <c r="L711" s="663"/>
      <c r="M711" s="663"/>
      <c r="N711" s="663">
        <v>2</v>
      </c>
      <c r="O711" s="663">
        <v>1080</v>
      </c>
      <c r="P711" s="676"/>
      <c r="Q711" s="664">
        <v>540</v>
      </c>
    </row>
    <row r="712" spans="1:17" ht="14.4" customHeight="1" x14ac:dyDescent="0.3">
      <c r="A712" s="659" t="s">
        <v>561</v>
      </c>
      <c r="B712" s="660" t="s">
        <v>5926</v>
      </c>
      <c r="C712" s="660" t="s">
        <v>5024</v>
      </c>
      <c r="D712" s="660" t="s">
        <v>5721</v>
      </c>
      <c r="E712" s="660" t="s">
        <v>5722</v>
      </c>
      <c r="F712" s="663"/>
      <c r="G712" s="663"/>
      <c r="H712" s="663"/>
      <c r="I712" s="663"/>
      <c r="J712" s="663">
        <v>1</v>
      </c>
      <c r="K712" s="663">
        <v>1920</v>
      </c>
      <c r="L712" s="663"/>
      <c r="M712" s="663">
        <v>1920</v>
      </c>
      <c r="N712" s="663"/>
      <c r="O712" s="663"/>
      <c r="P712" s="676"/>
      <c r="Q712" s="664"/>
    </row>
    <row r="713" spans="1:17" ht="14.4" customHeight="1" x14ac:dyDescent="0.3">
      <c r="A713" s="659" t="s">
        <v>561</v>
      </c>
      <c r="B713" s="660" t="s">
        <v>5926</v>
      </c>
      <c r="C713" s="660" t="s">
        <v>5024</v>
      </c>
      <c r="D713" s="660" t="s">
        <v>5933</v>
      </c>
      <c r="E713" s="660" t="s">
        <v>5934</v>
      </c>
      <c r="F713" s="663"/>
      <c r="G713" s="663"/>
      <c r="H713" s="663"/>
      <c r="I713" s="663"/>
      <c r="J713" s="663">
        <v>1</v>
      </c>
      <c r="K713" s="663">
        <v>902</v>
      </c>
      <c r="L713" s="663"/>
      <c r="M713" s="663">
        <v>902</v>
      </c>
      <c r="N713" s="663"/>
      <c r="O713" s="663"/>
      <c r="P713" s="676"/>
      <c r="Q713" s="664"/>
    </row>
    <row r="714" spans="1:17" ht="14.4" customHeight="1" x14ac:dyDescent="0.3">
      <c r="A714" s="659" t="s">
        <v>561</v>
      </c>
      <c r="B714" s="660" t="s">
        <v>5083</v>
      </c>
      <c r="C714" s="660" t="s">
        <v>5024</v>
      </c>
      <c r="D714" s="660" t="s">
        <v>5029</v>
      </c>
      <c r="E714" s="660" t="s">
        <v>5030</v>
      </c>
      <c r="F714" s="663"/>
      <c r="G714" s="663"/>
      <c r="H714" s="663"/>
      <c r="I714" s="663"/>
      <c r="J714" s="663">
        <v>5</v>
      </c>
      <c r="K714" s="663">
        <v>25</v>
      </c>
      <c r="L714" s="663"/>
      <c r="M714" s="663">
        <v>5</v>
      </c>
      <c r="N714" s="663">
        <v>31</v>
      </c>
      <c r="O714" s="663">
        <v>155</v>
      </c>
      <c r="P714" s="676"/>
      <c r="Q714" s="664">
        <v>5</v>
      </c>
    </row>
    <row r="715" spans="1:17" ht="14.4" customHeight="1" x14ac:dyDescent="0.3">
      <c r="A715" s="659" t="s">
        <v>561</v>
      </c>
      <c r="B715" s="660" t="s">
        <v>5083</v>
      </c>
      <c r="C715" s="660" t="s">
        <v>5024</v>
      </c>
      <c r="D715" s="660" t="s">
        <v>5086</v>
      </c>
      <c r="E715" s="660" t="s">
        <v>5087</v>
      </c>
      <c r="F715" s="663"/>
      <c r="G715" s="663"/>
      <c r="H715" s="663"/>
      <c r="I715" s="663"/>
      <c r="J715" s="663"/>
      <c r="K715" s="663"/>
      <c r="L715" s="663"/>
      <c r="M715" s="663"/>
      <c r="N715" s="663">
        <v>1</v>
      </c>
      <c r="O715" s="663">
        <v>118</v>
      </c>
      <c r="P715" s="676"/>
      <c r="Q715" s="664">
        <v>118</v>
      </c>
    </row>
    <row r="716" spans="1:17" ht="14.4" customHeight="1" x14ac:dyDescent="0.3">
      <c r="A716" s="659" t="s">
        <v>561</v>
      </c>
      <c r="B716" s="660" t="s">
        <v>5083</v>
      </c>
      <c r="C716" s="660" t="s">
        <v>5024</v>
      </c>
      <c r="D716" s="660" t="s">
        <v>5696</v>
      </c>
      <c r="E716" s="660" t="s">
        <v>5697</v>
      </c>
      <c r="F716" s="663"/>
      <c r="G716" s="663"/>
      <c r="H716" s="663"/>
      <c r="I716" s="663"/>
      <c r="J716" s="663"/>
      <c r="K716" s="663"/>
      <c r="L716" s="663"/>
      <c r="M716" s="663"/>
      <c r="N716" s="663">
        <v>3</v>
      </c>
      <c r="O716" s="663">
        <v>1826</v>
      </c>
      <c r="P716" s="676"/>
      <c r="Q716" s="664">
        <v>608.66666666666663</v>
      </c>
    </row>
    <row r="717" spans="1:17" ht="14.4" customHeight="1" x14ac:dyDescent="0.3">
      <c r="A717" s="659" t="s">
        <v>561</v>
      </c>
      <c r="B717" s="660" t="s">
        <v>5083</v>
      </c>
      <c r="C717" s="660" t="s">
        <v>5024</v>
      </c>
      <c r="D717" s="660" t="s">
        <v>5935</v>
      </c>
      <c r="E717" s="660" t="s">
        <v>5697</v>
      </c>
      <c r="F717" s="663"/>
      <c r="G717" s="663"/>
      <c r="H717" s="663"/>
      <c r="I717" s="663"/>
      <c r="J717" s="663"/>
      <c r="K717" s="663"/>
      <c r="L717" s="663"/>
      <c r="M717" s="663"/>
      <c r="N717" s="663">
        <v>1</v>
      </c>
      <c r="O717" s="663">
        <v>520</v>
      </c>
      <c r="P717" s="676"/>
      <c r="Q717" s="664">
        <v>520</v>
      </c>
    </row>
    <row r="718" spans="1:17" ht="14.4" customHeight="1" x14ac:dyDescent="0.3">
      <c r="A718" s="659" t="s">
        <v>561</v>
      </c>
      <c r="B718" s="660" t="s">
        <v>5936</v>
      </c>
      <c r="C718" s="660" t="s">
        <v>5024</v>
      </c>
      <c r="D718" s="660" t="s">
        <v>5131</v>
      </c>
      <c r="E718" s="660" t="s">
        <v>5132</v>
      </c>
      <c r="F718" s="663">
        <v>6</v>
      </c>
      <c r="G718" s="663">
        <v>1026</v>
      </c>
      <c r="H718" s="663">
        <v>1</v>
      </c>
      <c r="I718" s="663">
        <v>171</v>
      </c>
      <c r="J718" s="663"/>
      <c r="K718" s="663"/>
      <c r="L718" s="663"/>
      <c r="M718" s="663"/>
      <c r="N718" s="663"/>
      <c r="O718" s="663"/>
      <c r="P718" s="676"/>
      <c r="Q718" s="664"/>
    </row>
    <row r="719" spans="1:17" ht="14.4" customHeight="1" x14ac:dyDescent="0.3">
      <c r="A719" s="659" t="s">
        <v>561</v>
      </c>
      <c r="B719" s="660" t="s">
        <v>5936</v>
      </c>
      <c r="C719" s="660" t="s">
        <v>5024</v>
      </c>
      <c r="D719" s="660" t="s">
        <v>5937</v>
      </c>
      <c r="E719" s="660" t="s">
        <v>5938</v>
      </c>
      <c r="F719" s="663">
        <v>6</v>
      </c>
      <c r="G719" s="663">
        <v>2454</v>
      </c>
      <c r="H719" s="663">
        <v>1</v>
      </c>
      <c r="I719" s="663">
        <v>409</v>
      </c>
      <c r="J719" s="663">
        <v>12</v>
      </c>
      <c r="K719" s="663">
        <v>4944</v>
      </c>
      <c r="L719" s="663">
        <v>2.0146699266503667</v>
      </c>
      <c r="M719" s="663">
        <v>412</v>
      </c>
      <c r="N719" s="663">
        <v>37</v>
      </c>
      <c r="O719" s="663">
        <v>15379</v>
      </c>
      <c r="P719" s="676">
        <v>6.2669111654441725</v>
      </c>
      <c r="Q719" s="664">
        <v>415.64864864864865</v>
      </c>
    </row>
    <row r="720" spans="1:17" ht="14.4" customHeight="1" x14ac:dyDescent="0.3">
      <c r="A720" s="659" t="s">
        <v>561</v>
      </c>
      <c r="B720" s="660" t="s">
        <v>5936</v>
      </c>
      <c r="C720" s="660" t="s">
        <v>5024</v>
      </c>
      <c r="D720" s="660" t="s">
        <v>5638</v>
      </c>
      <c r="E720" s="660" t="s">
        <v>5639</v>
      </c>
      <c r="F720" s="663"/>
      <c r="G720" s="663"/>
      <c r="H720" s="663"/>
      <c r="I720" s="663"/>
      <c r="J720" s="663">
        <v>10</v>
      </c>
      <c r="K720" s="663">
        <v>2840</v>
      </c>
      <c r="L720" s="663"/>
      <c r="M720" s="663">
        <v>284</v>
      </c>
      <c r="N720" s="663">
        <v>2</v>
      </c>
      <c r="O720" s="663">
        <v>568</v>
      </c>
      <c r="P720" s="676"/>
      <c r="Q720" s="664">
        <v>284</v>
      </c>
    </row>
    <row r="721" spans="1:17" ht="14.4" customHeight="1" x14ac:dyDescent="0.3">
      <c r="A721" s="659" t="s">
        <v>561</v>
      </c>
      <c r="B721" s="660" t="s">
        <v>5936</v>
      </c>
      <c r="C721" s="660" t="s">
        <v>5024</v>
      </c>
      <c r="D721" s="660" t="s">
        <v>5939</v>
      </c>
      <c r="E721" s="660" t="s">
        <v>5940</v>
      </c>
      <c r="F721" s="663">
        <v>12</v>
      </c>
      <c r="G721" s="663">
        <v>10320</v>
      </c>
      <c r="H721" s="663">
        <v>1</v>
      </c>
      <c r="I721" s="663">
        <v>860</v>
      </c>
      <c r="J721" s="663">
        <v>11</v>
      </c>
      <c r="K721" s="663">
        <v>9537</v>
      </c>
      <c r="L721" s="663">
        <v>0.92412790697674418</v>
      </c>
      <c r="M721" s="663">
        <v>867</v>
      </c>
      <c r="N721" s="663">
        <v>19</v>
      </c>
      <c r="O721" s="663">
        <v>16627</v>
      </c>
      <c r="P721" s="676">
        <v>1.6111434108527132</v>
      </c>
      <c r="Q721" s="664">
        <v>875.10526315789468</v>
      </c>
    </row>
    <row r="722" spans="1:17" ht="14.4" customHeight="1" x14ac:dyDescent="0.3">
      <c r="A722" s="659" t="s">
        <v>561</v>
      </c>
      <c r="B722" s="660" t="s">
        <v>5936</v>
      </c>
      <c r="C722" s="660" t="s">
        <v>5024</v>
      </c>
      <c r="D722" s="660" t="s">
        <v>5941</v>
      </c>
      <c r="E722" s="660" t="s">
        <v>5942</v>
      </c>
      <c r="F722" s="663"/>
      <c r="G722" s="663"/>
      <c r="H722" s="663"/>
      <c r="I722" s="663"/>
      <c r="J722" s="663">
        <v>2</v>
      </c>
      <c r="K722" s="663">
        <v>3000</v>
      </c>
      <c r="L722" s="663"/>
      <c r="M722" s="663">
        <v>1500</v>
      </c>
      <c r="N722" s="663">
        <v>1</v>
      </c>
      <c r="O722" s="663">
        <v>1520</v>
      </c>
      <c r="P722" s="676"/>
      <c r="Q722" s="664">
        <v>1520</v>
      </c>
    </row>
    <row r="723" spans="1:17" ht="14.4" customHeight="1" x14ac:dyDescent="0.3">
      <c r="A723" s="659" t="s">
        <v>561</v>
      </c>
      <c r="B723" s="660" t="s">
        <v>5936</v>
      </c>
      <c r="C723" s="660" t="s">
        <v>5024</v>
      </c>
      <c r="D723" s="660" t="s">
        <v>5943</v>
      </c>
      <c r="E723" s="660" t="s">
        <v>5944</v>
      </c>
      <c r="F723" s="663"/>
      <c r="G723" s="663"/>
      <c r="H723" s="663"/>
      <c r="I723" s="663"/>
      <c r="J723" s="663">
        <v>6</v>
      </c>
      <c r="K723" s="663">
        <v>11004</v>
      </c>
      <c r="L723" s="663"/>
      <c r="M723" s="663">
        <v>1834</v>
      </c>
      <c r="N723" s="663">
        <v>5</v>
      </c>
      <c r="O723" s="663">
        <v>9266</v>
      </c>
      <c r="P723" s="676"/>
      <c r="Q723" s="664">
        <v>1853.2</v>
      </c>
    </row>
    <row r="724" spans="1:17" ht="14.4" customHeight="1" x14ac:dyDescent="0.3">
      <c r="A724" s="659" t="s">
        <v>561</v>
      </c>
      <c r="B724" s="660" t="s">
        <v>5936</v>
      </c>
      <c r="C724" s="660" t="s">
        <v>5024</v>
      </c>
      <c r="D724" s="660" t="s">
        <v>5945</v>
      </c>
      <c r="E724" s="660" t="s">
        <v>5946</v>
      </c>
      <c r="F724" s="663">
        <v>20</v>
      </c>
      <c r="G724" s="663">
        <v>60240</v>
      </c>
      <c r="H724" s="663">
        <v>1</v>
      </c>
      <c r="I724" s="663">
        <v>3012</v>
      </c>
      <c r="J724" s="663">
        <v>15</v>
      </c>
      <c r="K724" s="663">
        <v>45525</v>
      </c>
      <c r="L724" s="663">
        <v>0.75572709163346619</v>
      </c>
      <c r="M724" s="663">
        <v>3035</v>
      </c>
      <c r="N724" s="663">
        <v>38</v>
      </c>
      <c r="O724" s="663">
        <v>116450</v>
      </c>
      <c r="P724" s="676">
        <v>1.9331009296148738</v>
      </c>
      <c r="Q724" s="664">
        <v>3064.4736842105262</v>
      </c>
    </row>
    <row r="725" spans="1:17" ht="14.4" customHeight="1" x14ac:dyDescent="0.3">
      <c r="A725" s="659" t="s">
        <v>561</v>
      </c>
      <c r="B725" s="660" t="s">
        <v>5936</v>
      </c>
      <c r="C725" s="660" t="s">
        <v>5024</v>
      </c>
      <c r="D725" s="660" t="s">
        <v>5947</v>
      </c>
      <c r="E725" s="660" t="s">
        <v>5948</v>
      </c>
      <c r="F725" s="663"/>
      <c r="G725" s="663"/>
      <c r="H725" s="663"/>
      <c r="I725" s="663"/>
      <c r="J725" s="663"/>
      <c r="K725" s="663"/>
      <c r="L725" s="663"/>
      <c r="M725" s="663"/>
      <c r="N725" s="663">
        <v>1</v>
      </c>
      <c r="O725" s="663">
        <v>220</v>
      </c>
      <c r="P725" s="676"/>
      <c r="Q725" s="664">
        <v>220</v>
      </c>
    </row>
    <row r="726" spans="1:17" ht="14.4" customHeight="1" x14ac:dyDescent="0.3">
      <c r="A726" s="659" t="s">
        <v>561</v>
      </c>
      <c r="B726" s="660" t="s">
        <v>5936</v>
      </c>
      <c r="C726" s="660" t="s">
        <v>5024</v>
      </c>
      <c r="D726" s="660" t="s">
        <v>5949</v>
      </c>
      <c r="E726" s="660" t="s">
        <v>5950</v>
      </c>
      <c r="F726" s="663">
        <v>1</v>
      </c>
      <c r="G726" s="663">
        <v>12453</v>
      </c>
      <c r="H726" s="663">
        <v>1</v>
      </c>
      <c r="I726" s="663">
        <v>12453</v>
      </c>
      <c r="J726" s="663"/>
      <c r="K726" s="663"/>
      <c r="L726" s="663"/>
      <c r="M726" s="663"/>
      <c r="N726" s="663"/>
      <c r="O726" s="663"/>
      <c r="P726" s="676"/>
      <c r="Q726" s="664"/>
    </row>
    <row r="727" spans="1:17" ht="14.4" customHeight="1" x14ac:dyDescent="0.3">
      <c r="A727" s="659" t="s">
        <v>561</v>
      </c>
      <c r="B727" s="660" t="s">
        <v>5936</v>
      </c>
      <c r="C727" s="660" t="s">
        <v>5024</v>
      </c>
      <c r="D727" s="660" t="s">
        <v>5059</v>
      </c>
      <c r="E727" s="660" t="s">
        <v>5060</v>
      </c>
      <c r="F727" s="663">
        <v>1</v>
      </c>
      <c r="G727" s="663">
        <v>75</v>
      </c>
      <c r="H727" s="663">
        <v>1</v>
      </c>
      <c r="I727" s="663">
        <v>75</v>
      </c>
      <c r="J727" s="663">
        <v>3</v>
      </c>
      <c r="K727" s="663">
        <v>243</v>
      </c>
      <c r="L727" s="663">
        <v>3.24</v>
      </c>
      <c r="M727" s="663">
        <v>81</v>
      </c>
      <c r="N727" s="663">
        <v>1</v>
      </c>
      <c r="O727" s="663">
        <v>82</v>
      </c>
      <c r="P727" s="676">
        <v>1.0933333333333333</v>
      </c>
      <c r="Q727" s="664">
        <v>82</v>
      </c>
    </row>
    <row r="728" spans="1:17" ht="14.4" customHeight="1" x14ac:dyDescent="0.3">
      <c r="A728" s="659" t="s">
        <v>561</v>
      </c>
      <c r="B728" s="660" t="s">
        <v>5936</v>
      </c>
      <c r="C728" s="660" t="s">
        <v>5024</v>
      </c>
      <c r="D728" s="660" t="s">
        <v>5063</v>
      </c>
      <c r="E728" s="660" t="s">
        <v>5042</v>
      </c>
      <c r="F728" s="663"/>
      <c r="G728" s="663"/>
      <c r="H728" s="663"/>
      <c r="I728" s="663"/>
      <c r="J728" s="663"/>
      <c r="K728" s="663"/>
      <c r="L728" s="663"/>
      <c r="M728" s="663"/>
      <c r="N728" s="663">
        <v>1</v>
      </c>
      <c r="O728" s="663">
        <v>673</v>
      </c>
      <c r="P728" s="676"/>
      <c r="Q728" s="664">
        <v>673</v>
      </c>
    </row>
    <row r="729" spans="1:17" ht="14.4" customHeight="1" x14ac:dyDescent="0.3">
      <c r="A729" s="659" t="s">
        <v>561</v>
      </c>
      <c r="B729" s="660" t="s">
        <v>5936</v>
      </c>
      <c r="C729" s="660" t="s">
        <v>5024</v>
      </c>
      <c r="D729" s="660" t="s">
        <v>5951</v>
      </c>
      <c r="E729" s="660" t="s">
        <v>5952</v>
      </c>
      <c r="F729" s="663">
        <v>1</v>
      </c>
      <c r="G729" s="663">
        <v>5665</v>
      </c>
      <c r="H729" s="663">
        <v>1</v>
      </c>
      <c r="I729" s="663">
        <v>5665</v>
      </c>
      <c r="J729" s="663"/>
      <c r="K729" s="663"/>
      <c r="L729" s="663"/>
      <c r="M729" s="663"/>
      <c r="N729" s="663"/>
      <c r="O729" s="663"/>
      <c r="P729" s="676"/>
      <c r="Q729" s="664"/>
    </row>
    <row r="730" spans="1:17" ht="14.4" customHeight="1" x14ac:dyDescent="0.3">
      <c r="A730" s="659" t="s">
        <v>561</v>
      </c>
      <c r="B730" s="660" t="s">
        <v>5936</v>
      </c>
      <c r="C730" s="660" t="s">
        <v>5024</v>
      </c>
      <c r="D730" s="660" t="s">
        <v>5953</v>
      </c>
      <c r="E730" s="660" t="s">
        <v>5954</v>
      </c>
      <c r="F730" s="663"/>
      <c r="G730" s="663"/>
      <c r="H730" s="663"/>
      <c r="I730" s="663"/>
      <c r="J730" s="663">
        <v>12</v>
      </c>
      <c r="K730" s="663">
        <v>504</v>
      </c>
      <c r="L730" s="663"/>
      <c r="M730" s="663">
        <v>42</v>
      </c>
      <c r="N730" s="663">
        <v>111</v>
      </c>
      <c r="O730" s="663">
        <v>4735</v>
      </c>
      <c r="P730" s="676"/>
      <c r="Q730" s="664">
        <v>42.657657657657658</v>
      </c>
    </row>
    <row r="731" spans="1:17" ht="14.4" customHeight="1" x14ac:dyDescent="0.3">
      <c r="A731" s="659" t="s">
        <v>561</v>
      </c>
      <c r="B731" s="660" t="s">
        <v>5936</v>
      </c>
      <c r="C731" s="660" t="s">
        <v>5024</v>
      </c>
      <c r="D731" s="660" t="s">
        <v>5955</v>
      </c>
      <c r="E731" s="660" t="s">
        <v>5956</v>
      </c>
      <c r="F731" s="663">
        <v>13</v>
      </c>
      <c r="G731" s="663">
        <v>18278</v>
      </c>
      <c r="H731" s="663">
        <v>1</v>
      </c>
      <c r="I731" s="663">
        <v>1406</v>
      </c>
      <c r="J731" s="663">
        <v>12</v>
      </c>
      <c r="K731" s="663">
        <v>17016</v>
      </c>
      <c r="L731" s="663">
        <v>0.93095524674472041</v>
      </c>
      <c r="M731" s="663">
        <v>1418</v>
      </c>
      <c r="N731" s="663">
        <v>24</v>
      </c>
      <c r="O731" s="663">
        <v>34372</v>
      </c>
      <c r="P731" s="676">
        <v>1.8805120910384068</v>
      </c>
      <c r="Q731" s="664">
        <v>1432.1666666666667</v>
      </c>
    </row>
    <row r="732" spans="1:17" ht="14.4" customHeight="1" x14ac:dyDescent="0.3">
      <c r="A732" s="659" t="s">
        <v>561</v>
      </c>
      <c r="B732" s="660" t="s">
        <v>5936</v>
      </c>
      <c r="C732" s="660" t="s">
        <v>5024</v>
      </c>
      <c r="D732" s="660" t="s">
        <v>5957</v>
      </c>
      <c r="E732" s="660" t="s">
        <v>5958</v>
      </c>
      <c r="F732" s="663">
        <v>3</v>
      </c>
      <c r="G732" s="663">
        <v>279</v>
      </c>
      <c r="H732" s="663">
        <v>1</v>
      </c>
      <c r="I732" s="663">
        <v>93</v>
      </c>
      <c r="J732" s="663"/>
      <c r="K732" s="663"/>
      <c r="L732" s="663"/>
      <c r="M732" s="663"/>
      <c r="N732" s="663"/>
      <c r="O732" s="663"/>
      <c r="P732" s="676"/>
      <c r="Q732" s="664"/>
    </row>
    <row r="733" spans="1:17" ht="14.4" customHeight="1" x14ac:dyDescent="0.3">
      <c r="A733" s="659" t="s">
        <v>561</v>
      </c>
      <c r="B733" s="660" t="s">
        <v>5936</v>
      </c>
      <c r="C733" s="660" t="s">
        <v>5024</v>
      </c>
      <c r="D733" s="660" t="s">
        <v>5959</v>
      </c>
      <c r="E733" s="660" t="s">
        <v>5960</v>
      </c>
      <c r="F733" s="663">
        <v>19</v>
      </c>
      <c r="G733" s="663">
        <v>11077</v>
      </c>
      <c r="H733" s="663">
        <v>1</v>
      </c>
      <c r="I733" s="663">
        <v>583</v>
      </c>
      <c r="J733" s="663">
        <v>9</v>
      </c>
      <c r="K733" s="663">
        <v>5283</v>
      </c>
      <c r="L733" s="663">
        <v>0.47693418795702808</v>
      </c>
      <c r="M733" s="663">
        <v>587</v>
      </c>
      <c r="N733" s="663">
        <v>28</v>
      </c>
      <c r="O733" s="663">
        <v>16588</v>
      </c>
      <c r="P733" s="676">
        <v>1.4975173783515392</v>
      </c>
      <c r="Q733" s="664">
        <v>592.42857142857144</v>
      </c>
    </row>
    <row r="734" spans="1:17" ht="14.4" customHeight="1" x14ac:dyDescent="0.3">
      <c r="A734" s="659" t="s">
        <v>561</v>
      </c>
      <c r="B734" s="660" t="s">
        <v>5961</v>
      </c>
      <c r="C734" s="660" t="s">
        <v>5024</v>
      </c>
      <c r="D734" s="660" t="s">
        <v>5654</v>
      </c>
      <c r="E734" s="660" t="s">
        <v>5655</v>
      </c>
      <c r="F734" s="663"/>
      <c r="G734" s="663"/>
      <c r="H734" s="663"/>
      <c r="I734" s="663"/>
      <c r="J734" s="663">
        <v>657</v>
      </c>
      <c r="K734" s="663">
        <v>487494</v>
      </c>
      <c r="L734" s="663"/>
      <c r="M734" s="663">
        <v>742</v>
      </c>
      <c r="N734" s="663">
        <v>754</v>
      </c>
      <c r="O734" s="663">
        <v>563605</v>
      </c>
      <c r="P734" s="676"/>
      <c r="Q734" s="664">
        <v>747.4867374005305</v>
      </c>
    </row>
    <row r="735" spans="1:17" ht="14.4" customHeight="1" x14ac:dyDescent="0.3">
      <c r="A735" s="659" t="s">
        <v>5962</v>
      </c>
      <c r="B735" s="660" t="s">
        <v>5020</v>
      </c>
      <c r="C735" s="660" t="s">
        <v>5024</v>
      </c>
      <c r="D735" s="660" t="s">
        <v>5029</v>
      </c>
      <c r="E735" s="660" t="s">
        <v>5030</v>
      </c>
      <c r="F735" s="663"/>
      <c r="G735" s="663"/>
      <c r="H735" s="663"/>
      <c r="I735" s="663"/>
      <c r="J735" s="663">
        <v>1</v>
      </c>
      <c r="K735" s="663">
        <v>5</v>
      </c>
      <c r="L735" s="663"/>
      <c r="M735" s="663">
        <v>5</v>
      </c>
      <c r="N735" s="663"/>
      <c r="O735" s="663"/>
      <c r="P735" s="676"/>
      <c r="Q735" s="664"/>
    </row>
    <row r="736" spans="1:17" ht="14.4" customHeight="1" x14ac:dyDescent="0.3">
      <c r="A736" s="659" t="s">
        <v>5962</v>
      </c>
      <c r="B736" s="660" t="s">
        <v>5020</v>
      </c>
      <c r="C736" s="660" t="s">
        <v>5024</v>
      </c>
      <c r="D736" s="660" t="s">
        <v>5039</v>
      </c>
      <c r="E736" s="660" t="s">
        <v>5040</v>
      </c>
      <c r="F736" s="663">
        <v>54</v>
      </c>
      <c r="G736" s="663">
        <v>9234</v>
      </c>
      <c r="H736" s="663">
        <v>1</v>
      </c>
      <c r="I736" s="663">
        <v>171</v>
      </c>
      <c r="J736" s="663">
        <v>44</v>
      </c>
      <c r="K736" s="663">
        <v>5104</v>
      </c>
      <c r="L736" s="663">
        <v>0.55273987437730132</v>
      </c>
      <c r="M736" s="663">
        <v>116</v>
      </c>
      <c r="N736" s="663">
        <v>25</v>
      </c>
      <c r="O736" s="663">
        <v>2942</v>
      </c>
      <c r="P736" s="676">
        <v>0.31860515486246482</v>
      </c>
      <c r="Q736" s="664">
        <v>117.68</v>
      </c>
    </row>
    <row r="737" spans="1:17" ht="14.4" customHeight="1" x14ac:dyDescent="0.3">
      <c r="A737" s="659" t="s">
        <v>5962</v>
      </c>
      <c r="B737" s="660" t="s">
        <v>5020</v>
      </c>
      <c r="C737" s="660" t="s">
        <v>5024</v>
      </c>
      <c r="D737" s="660" t="s">
        <v>5053</v>
      </c>
      <c r="E737" s="660" t="s">
        <v>5054</v>
      </c>
      <c r="F737" s="663"/>
      <c r="G737" s="663"/>
      <c r="H737" s="663"/>
      <c r="I737" s="663"/>
      <c r="J737" s="663">
        <v>1</v>
      </c>
      <c r="K737" s="663">
        <v>0</v>
      </c>
      <c r="L737" s="663"/>
      <c r="M737" s="663">
        <v>0</v>
      </c>
      <c r="N737" s="663"/>
      <c r="O737" s="663"/>
      <c r="P737" s="676"/>
      <c r="Q737" s="664"/>
    </row>
    <row r="738" spans="1:17" ht="14.4" customHeight="1" x14ac:dyDescent="0.3">
      <c r="A738" s="659" t="s">
        <v>5962</v>
      </c>
      <c r="B738" s="660" t="s">
        <v>5020</v>
      </c>
      <c r="C738" s="660" t="s">
        <v>5024</v>
      </c>
      <c r="D738" s="660" t="s">
        <v>5055</v>
      </c>
      <c r="E738" s="660" t="s">
        <v>5056</v>
      </c>
      <c r="F738" s="663">
        <v>25</v>
      </c>
      <c r="G738" s="663">
        <v>8550</v>
      </c>
      <c r="H738" s="663">
        <v>1</v>
      </c>
      <c r="I738" s="663">
        <v>342</v>
      </c>
      <c r="J738" s="663">
        <v>40</v>
      </c>
      <c r="K738" s="663">
        <v>9280</v>
      </c>
      <c r="L738" s="663">
        <v>1.0853801169590642</v>
      </c>
      <c r="M738" s="663">
        <v>232</v>
      </c>
      <c r="N738" s="663">
        <v>58</v>
      </c>
      <c r="O738" s="663">
        <v>13546</v>
      </c>
      <c r="P738" s="676">
        <v>1.584327485380117</v>
      </c>
      <c r="Q738" s="664">
        <v>233.55172413793105</v>
      </c>
    </row>
    <row r="739" spans="1:17" ht="14.4" customHeight="1" x14ac:dyDescent="0.3">
      <c r="A739" s="659" t="s">
        <v>5962</v>
      </c>
      <c r="B739" s="660" t="s">
        <v>5020</v>
      </c>
      <c r="C739" s="660" t="s">
        <v>5024</v>
      </c>
      <c r="D739" s="660" t="s">
        <v>5057</v>
      </c>
      <c r="E739" s="660" t="s">
        <v>5058</v>
      </c>
      <c r="F739" s="663"/>
      <c r="G739" s="663"/>
      <c r="H739" s="663"/>
      <c r="I739" s="663"/>
      <c r="J739" s="663">
        <v>3</v>
      </c>
      <c r="K739" s="663">
        <v>106</v>
      </c>
      <c r="L739" s="663"/>
      <c r="M739" s="663">
        <v>35.333333333333336</v>
      </c>
      <c r="N739" s="663"/>
      <c r="O739" s="663"/>
      <c r="P739" s="676"/>
      <c r="Q739" s="664"/>
    </row>
    <row r="740" spans="1:17" ht="14.4" customHeight="1" x14ac:dyDescent="0.3">
      <c r="A740" s="659" t="s">
        <v>5962</v>
      </c>
      <c r="B740" s="660" t="s">
        <v>5020</v>
      </c>
      <c r="C740" s="660" t="s">
        <v>5024</v>
      </c>
      <c r="D740" s="660" t="s">
        <v>5074</v>
      </c>
      <c r="E740" s="660" t="s">
        <v>5075</v>
      </c>
      <c r="F740" s="663"/>
      <c r="G740" s="663"/>
      <c r="H740" s="663"/>
      <c r="I740" s="663"/>
      <c r="J740" s="663"/>
      <c r="K740" s="663"/>
      <c r="L740" s="663"/>
      <c r="M740" s="663"/>
      <c r="N740" s="663">
        <v>1</v>
      </c>
      <c r="O740" s="663">
        <v>348</v>
      </c>
      <c r="P740" s="676"/>
      <c r="Q740" s="664">
        <v>348</v>
      </c>
    </row>
    <row r="741" spans="1:17" ht="14.4" customHeight="1" x14ac:dyDescent="0.3">
      <c r="A741" s="659" t="s">
        <v>5962</v>
      </c>
      <c r="B741" s="660" t="s">
        <v>5082</v>
      </c>
      <c r="C741" s="660" t="s">
        <v>5123</v>
      </c>
      <c r="D741" s="660" t="s">
        <v>5124</v>
      </c>
      <c r="E741" s="660" t="s">
        <v>5125</v>
      </c>
      <c r="F741" s="663">
        <v>1</v>
      </c>
      <c r="G741" s="663">
        <v>687</v>
      </c>
      <c r="H741" s="663">
        <v>1</v>
      </c>
      <c r="I741" s="663">
        <v>687</v>
      </c>
      <c r="J741" s="663"/>
      <c r="K741" s="663"/>
      <c r="L741" s="663"/>
      <c r="M741" s="663"/>
      <c r="N741" s="663"/>
      <c r="O741" s="663"/>
      <c r="P741" s="676"/>
      <c r="Q741" s="664"/>
    </row>
    <row r="742" spans="1:17" ht="14.4" customHeight="1" x14ac:dyDescent="0.3">
      <c r="A742" s="659" t="s">
        <v>5962</v>
      </c>
      <c r="B742" s="660" t="s">
        <v>5082</v>
      </c>
      <c r="C742" s="660" t="s">
        <v>5123</v>
      </c>
      <c r="D742" s="660" t="s">
        <v>5129</v>
      </c>
      <c r="E742" s="660" t="s">
        <v>5130</v>
      </c>
      <c r="F742" s="663">
        <v>1</v>
      </c>
      <c r="G742" s="663">
        <v>223.85</v>
      </c>
      <c r="H742" s="663">
        <v>1</v>
      </c>
      <c r="I742" s="663">
        <v>223.85</v>
      </c>
      <c r="J742" s="663"/>
      <c r="K742" s="663"/>
      <c r="L742" s="663"/>
      <c r="M742" s="663"/>
      <c r="N742" s="663"/>
      <c r="O742" s="663"/>
      <c r="P742" s="676"/>
      <c r="Q742" s="664"/>
    </row>
    <row r="743" spans="1:17" ht="14.4" customHeight="1" x14ac:dyDescent="0.3">
      <c r="A743" s="659" t="s">
        <v>5962</v>
      </c>
      <c r="B743" s="660" t="s">
        <v>5082</v>
      </c>
      <c r="C743" s="660" t="s">
        <v>5123</v>
      </c>
      <c r="D743" s="660" t="s">
        <v>5303</v>
      </c>
      <c r="E743" s="660" t="s">
        <v>5304</v>
      </c>
      <c r="F743" s="663">
        <v>4</v>
      </c>
      <c r="G743" s="663">
        <v>69036</v>
      </c>
      <c r="H743" s="663">
        <v>1</v>
      </c>
      <c r="I743" s="663">
        <v>17259</v>
      </c>
      <c r="J743" s="663"/>
      <c r="K743" s="663"/>
      <c r="L743" s="663"/>
      <c r="M743" s="663"/>
      <c r="N743" s="663"/>
      <c r="O743" s="663"/>
      <c r="P743" s="676"/>
      <c r="Q743" s="664"/>
    </row>
    <row r="744" spans="1:17" ht="14.4" customHeight="1" x14ac:dyDescent="0.3">
      <c r="A744" s="659" t="s">
        <v>5962</v>
      </c>
      <c r="B744" s="660" t="s">
        <v>5082</v>
      </c>
      <c r="C744" s="660" t="s">
        <v>5123</v>
      </c>
      <c r="D744" s="660" t="s">
        <v>5369</v>
      </c>
      <c r="E744" s="660" t="s">
        <v>5366</v>
      </c>
      <c r="F744" s="663">
        <v>2</v>
      </c>
      <c r="G744" s="663">
        <v>11498</v>
      </c>
      <c r="H744" s="663">
        <v>1</v>
      </c>
      <c r="I744" s="663">
        <v>5749</v>
      </c>
      <c r="J744" s="663"/>
      <c r="K744" s="663"/>
      <c r="L744" s="663"/>
      <c r="M744" s="663"/>
      <c r="N744" s="663"/>
      <c r="O744" s="663"/>
      <c r="P744" s="676"/>
      <c r="Q744" s="664"/>
    </row>
    <row r="745" spans="1:17" ht="14.4" customHeight="1" x14ac:dyDescent="0.3">
      <c r="A745" s="659" t="s">
        <v>5962</v>
      </c>
      <c r="B745" s="660" t="s">
        <v>5082</v>
      </c>
      <c r="C745" s="660" t="s">
        <v>5123</v>
      </c>
      <c r="D745" s="660" t="s">
        <v>5370</v>
      </c>
      <c r="E745" s="660" t="s">
        <v>5368</v>
      </c>
      <c r="F745" s="663">
        <v>4</v>
      </c>
      <c r="G745" s="663">
        <v>10888</v>
      </c>
      <c r="H745" s="663">
        <v>1</v>
      </c>
      <c r="I745" s="663">
        <v>2722</v>
      </c>
      <c r="J745" s="663"/>
      <c r="K745" s="663"/>
      <c r="L745" s="663"/>
      <c r="M745" s="663"/>
      <c r="N745" s="663"/>
      <c r="O745" s="663"/>
      <c r="P745" s="676"/>
      <c r="Q745" s="664"/>
    </row>
    <row r="746" spans="1:17" ht="14.4" customHeight="1" x14ac:dyDescent="0.3">
      <c r="A746" s="659" t="s">
        <v>5962</v>
      </c>
      <c r="B746" s="660" t="s">
        <v>5082</v>
      </c>
      <c r="C746" s="660" t="s">
        <v>5024</v>
      </c>
      <c r="D746" s="660" t="s">
        <v>5131</v>
      </c>
      <c r="E746" s="660" t="s">
        <v>5132</v>
      </c>
      <c r="F746" s="663">
        <v>6</v>
      </c>
      <c r="G746" s="663">
        <v>1026</v>
      </c>
      <c r="H746" s="663">
        <v>1</v>
      </c>
      <c r="I746" s="663">
        <v>171</v>
      </c>
      <c r="J746" s="663"/>
      <c r="K746" s="663"/>
      <c r="L746" s="663"/>
      <c r="M746" s="663"/>
      <c r="N746" s="663"/>
      <c r="O746" s="663"/>
      <c r="P746" s="676"/>
      <c r="Q746" s="664"/>
    </row>
    <row r="747" spans="1:17" ht="14.4" customHeight="1" x14ac:dyDescent="0.3">
      <c r="A747" s="659" t="s">
        <v>5962</v>
      </c>
      <c r="B747" s="660" t="s">
        <v>5082</v>
      </c>
      <c r="C747" s="660" t="s">
        <v>5024</v>
      </c>
      <c r="D747" s="660" t="s">
        <v>5624</v>
      </c>
      <c r="E747" s="660" t="s">
        <v>5625</v>
      </c>
      <c r="F747" s="663">
        <v>2</v>
      </c>
      <c r="G747" s="663">
        <v>7096</v>
      </c>
      <c r="H747" s="663">
        <v>1</v>
      </c>
      <c r="I747" s="663">
        <v>3548</v>
      </c>
      <c r="J747" s="663"/>
      <c r="K747" s="663"/>
      <c r="L747" s="663"/>
      <c r="M747" s="663"/>
      <c r="N747" s="663"/>
      <c r="O747" s="663"/>
      <c r="P747" s="676"/>
      <c r="Q747" s="664"/>
    </row>
    <row r="748" spans="1:17" ht="14.4" customHeight="1" x14ac:dyDescent="0.3">
      <c r="A748" s="659" t="s">
        <v>5962</v>
      </c>
      <c r="B748" s="660" t="s">
        <v>5082</v>
      </c>
      <c r="C748" s="660" t="s">
        <v>5024</v>
      </c>
      <c r="D748" s="660" t="s">
        <v>5634</v>
      </c>
      <c r="E748" s="660" t="s">
        <v>5635</v>
      </c>
      <c r="F748" s="663">
        <v>1</v>
      </c>
      <c r="G748" s="663">
        <v>3790</v>
      </c>
      <c r="H748" s="663">
        <v>1</v>
      </c>
      <c r="I748" s="663">
        <v>3790</v>
      </c>
      <c r="J748" s="663"/>
      <c r="K748" s="663"/>
      <c r="L748" s="663"/>
      <c r="M748" s="663"/>
      <c r="N748" s="663"/>
      <c r="O748" s="663"/>
      <c r="P748" s="676"/>
      <c r="Q748" s="664"/>
    </row>
    <row r="749" spans="1:17" ht="14.4" customHeight="1" x14ac:dyDescent="0.3">
      <c r="A749" s="659" t="s">
        <v>5962</v>
      </c>
      <c r="B749" s="660" t="s">
        <v>5082</v>
      </c>
      <c r="C749" s="660" t="s">
        <v>5024</v>
      </c>
      <c r="D749" s="660" t="s">
        <v>5654</v>
      </c>
      <c r="E749" s="660" t="s">
        <v>5655</v>
      </c>
      <c r="F749" s="663">
        <v>1</v>
      </c>
      <c r="G749" s="663">
        <v>738</v>
      </c>
      <c r="H749" s="663">
        <v>1</v>
      </c>
      <c r="I749" s="663">
        <v>738</v>
      </c>
      <c r="J749" s="663"/>
      <c r="K749" s="663"/>
      <c r="L749" s="663"/>
      <c r="M749" s="663"/>
      <c r="N749" s="663"/>
      <c r="O749" s="663"/>
      <c r="P749" s="676"/>
      <c r="Q749" s="664"/>
    </row>
    <row r="750" spans="1:17" ht="14.4" customHeight="1" x14ac:dyDescent="0.3">
      <c r="A750" s="659" t="s">
        <v>5962</v>
      </c>
      <c r="B750" s="660" t="s">
        <v>5082</v>
      </c>
      <c r="C750" s="660" t="s">
        <v>5024</v>
      </c>
      <c r="D750" s="660" t="s">
        <v>5662</v>
      </c>
      <c r="E750" s="660" t="s">
        <v>5663</v>
      </c>
      <c r="F750" s="663">
        <v>2</v>
      </c>
      <c r="G750" s="663">
        <v>2464</v>
      </c>
      <c r="H750" s="663">
        <v>1</v>
      </c>
      <c r="I750" s="663">
        <v>1232</v>
      </c>
      <c r="J750" s="663"/>
      <c r="K750" s="663"/>
      <c r="L750" s="663"/>
      <c r="M750" s="663"/>
      <c r="N750" s="663"/>
      <c r="O750" s="663"/>
      <c r="P750" s="676"/>
      <c r="Q750" s="664"/>
    </row>
    <row r="751" spans="1:17" ht="14.4" customHeight="1" x14ac:dyDescent="0.3">
      <c r="A751" s="659" t="s">
        <v>5962</v>
      </c>
      <c r="B751" s="660" t="s">
        <v>5082</v>
      </c>
      <c r="C751" s="660" t="s">
        <v>5024</v>
      </c>
      <c r="D751" s="660" t="s">
        <v>5668</v>
      </c>
      <c r="E751" s="660" t="s">
        <v>5669</v>
      </c>
      <c r="F751" s="663">
        <v>1</v>
      </c>
      <c r="G751" s="663">
        <v>4253</v>
      </c>
      <c r="H751" s="663">
        <v>1</v>
      </c>
      <c r="I751" s="663">
        <v>4253</v>
      </c>
      <c r="J751" s="663"/>
      <c r="K751" s="663"/>
      <c r="L751" s="663"/>
      <c r="M751" s="663"/>
      <c r="N751" s="663"/>
      <c r="O751" s="663"/>
      <c r="P751" s="676"/>
      <c r="Q751" s="664"/>
    </row>
    <row r="752" spans="1:17" ht="14.4" customHeight="1" x14ac:dyDescent="0.3">
      <c r="A752" s="659" t="s">
        <v>5962</v>
      </c>
      <c r="B752" s="660" t="s">
        <v>5082</v>
      </c>
      <c r="C752" s="660" t="s">
        <v>5024</v>
      </c>
      <c r="D752" s="660" t="s">
        <v>5672</v>
      </c>
      <c r="E752" s="660" t="s">
        <v>5673</v>
      </c>
      <c r="F752" s="663">
        <v>2</v>
      </c>
      <c r="G752" s="663">
        <v>656</v>
      </c>
      <c r="H752" s="663">
        <v>1</v>
      </c>
      <c r="I752" s="663">
        <v>328</v>
      </c>
      <c r="J752" s="663"/>
      <c r="K752" s="663"/>
      <c r="L752" s="663"/>
      <c r="M752" s="663"/>
      <c r="N752" s="663"/>
      <c r="O752" s="663"/>
      <c r="P752" s="676"/>
      <c r="Q752" s="664"/>
    </row>
    <row r="753" spans="1:17" ht="14.4" customHeight="1" x14ac:dyDescent="0.3">
      <c r="A753" s="659" t="s">
        <v>5962</v>
      </c>
      <c r="B753" s="660" t="s">
        <v>5082</v>
      </c>
      <c r="C753" s="660" t="s">
        <v>5024</v>
      </c>
      <c r="D753" s="660" t="s">
        <v>5680</v>
      </c>
      <c r="E753" s="660" t="s">
        <v>5681</v>
      </c>
      <c r="F753" s="663">
        <v>1</v>
      </c>
      <c r="G753" s="663">
        <v>2322</v>
      </c>
      <c r="H753" s="663">
        <v>1</v>
      </c>
      <c r="I753" s="663">
        <v>2322</v>
      </c>
      <c r="J753" s="663"/>
      <c r="K753" s="663"/>
      <c r="L753" s="663"/>
      <c r="M753" s="663"/>
      <c r="N753" s="663"/>
      <c r="O753" s="663"/>
      <c r="P753" s="676"/>
      <c r="Q753" s="664"/>
    </row>
    <row r="754" spans="1:17" ht="14.4" customHeight="1" x14ac:dyDescent="0.3">
      <c r="A754" s="659" t="s">
        <v>5962</v>
      </c>
      <c r="B754" s="660" t="s">
        <v>5082</v>
      </c>
      <c r="C754" s="660" t="s">
        <v>5024</v>
      </c>
      <c r="D754" s="660" t="s">
        <v>5684</v>
      </c>
      <c r="E754" s="660" t="s">
        <v>5685</v>
      </c>
      <c r="F754" s="663">
        <v>2</v>
      </c>
      <c r="G754" s="663">
        <v>1312</v>
      </c>
      <c r="H754" s="663">
        <v>1</v>
      </c>
      <c r="I754" s="663">
        <v>656</v>
      </c>
      <c r="J754" s="663"/>
      <c r="K754" s="663"/>
      <c r="L754" s="663"/>
      <c r="M754" s="663"/>
      <c r="N754" s="663"/>
      <c r="O754" s="663"/>
      <c r="P754" s="676"/>
      <c r="Q754" s="664"/>
    </row>
    <row r="755" spans="1:17" ht="14.4" customHeight="1" x14ac:dyDescent="0.3">
      <c r="A755" s="659" t="s">
        <v>5962</v>
      </c>
      <c r="B755" s="660" t="s">
        <v>5082</v>
      </c>
      <c r="C755" s="660" t="s">
        <v>5024</v>
      </c>
      <c r="D755" s="660" t="s">
        <v>5690</v>
      </c>
      <c r="E755" s="660" t="s">
        <v>5691</v>
      </c>
      <c r="F755" s="663">
        <v>2</v>
      </c>
      <c r="G755" s="663">
        <v>2692</v>
      </c>
      <c r="H755" s="663">
        <v>1</v>
      </c>
      <c r="I755" s="663">
        <v>1346</v>
      </c>
      <c r="J755" s="663"/>
      <c r="K755" s="663"/>
      <c r="L755" s="663"/>
      <c r="M755" s="663"/>
      <c r="N755" s="663"/>
      <c r="O755" s="663"/>
      <c r="P755" s="676"/>
      <c r="Q755" s="664"/>
    </row>
    <row r="756" spans="1:17" ht="14.4" customHeight="1" x14ac:dyDescent="0.3">
      <c r="A756" s="659" t="s">
        <v>5963</v>
      </c>
      <c r="B756" s="660" t="s">
        <v>5020</v>
      </c>
      <c r="C756" s="660" t="s">
        <v>5024</v>
      </c>
      <c r="D756" s="660" t="s">
        <v>5039</v>
      </c>
      <c r="E756" s="660" t="s">
        <v>5040</v>
      </c>
      <c r="F756" s="663"/>
      <c r="G756" s="663"/>
      <c r="H756" s="663"/>
      <c r="I756" s="663"/>
      <c r="J756" s="663">
        <v>1</v>
      </c>
      <c r="K756" s="663">
        <v>116</v>
      </c>
      <c r="L756" s="663"/>
      <c r="M756" s="663">
        <v>116</v>
      </c>
      <c r="N756" s="663">
        <v>1</v>
      </c>
      <c r="O756" s="663">
        <v>118</v>
      </c>
      <c r="P756" s="676"/>
      <c r="Q756" s="664">
        <v>118</v>
      </c>
    </row>
    <row r="757" spans="1:17" ht="14.4" customHeight="1" x14ac:dyDescent="0.3">
      <c r="A757" s="659" t="s">
        <v>5963</v>
      </c>
      <c r="B757" s="660" t="s">
        <v>5020</v>
      </c>
      <c r="C757" s="660" t="s">
        <v>5024</v>
      </c>
      <c r="D757" s="660" t="s">
        <v>5053</v>
      </c>
      <c r="E757" s="660" t="s">
        <v>5054</v>
      </c>
      <c r="F757" s="663"/>
      <c r="G757" s="663"/>
      <c r="H757" s="663"/>
      <c r="I757" s="663"/>
      <c r="J757" s="663">
        <v>1</v>
      </c>
      <c r="K757" s="663">
        <v>0</v>
      </c>
      <c r="L757" s="663"/>
      <c r="M757" s="663">
        <v>0</v>
      </c>
      <c r="N757" s="663"/>
      <c r="O757" s="663"/>
      <c r="P757" s="676"/>
      <c r="Q757" s="664"/>
    </row>
    <row r="758" spans="1:17" ht="14.4" customHeight="1" x14ac:dyDescent="0.3">
      <c r="A758" s="659" t="s">
        <v>5963</v>
      </c>
      <c r="B758" s="660" t="s">
        <v>5020</v>
      </c>
      <c r="C758" s="660" t="s">
        <v>5024</v>
      </c>
      <c r="D758" s="660" t="s">
        <v>5055</v>
      </c>
      <c r="E758" s="660" t="s">
        <v>5056</v>
      </c>
      <c r="F758" s="663">
        <v>1</v>
      </c>
      <c r="G758" s="663">
        <v>342</v>
      </c>
      <c r="H758" s="663">
        <v>1</v>
      </c>
      <c r="I758" s="663">
        <v>342</v>
      </c>
      <c r="J758" s="663">
        <v>1</v>
      </c>
      <c r="K758" s="663">
        <v>232</v>
      </c>
      <c r="L758" s="663">
        <v>0.67836257309941517</v>
      </c>
      <c r="M758" s="663">
        <v>232</v>
      </c>
      <c r="N758" s="663">
        <v>2</v>
      </c>
      <c r="O758" s="663">
        <v>468</v>
      </c>
      <c r="P758" s="676">
        <v>1.368421052631579</v>
      </c>
      <c r="Q758" s="664">
        <v>234</v>
      </c>
    </row>
    <row r="759" spans="1:17" ht="14.4" customHeight="1" x14ac:dyDescent="0.3">
      <c r="A759" s="659" t="s">
        <v>5964</v>
      </c>
      <c r="B759" s="660" t="s">
        <v>5020</v>
      </c>
      <c r="C759" s="660" t="s">
        <v>5024</v>
      </c>
      <c r="D759" s="660" t="s">
        <v>5039</v>
      </c>
      <c r="E759" s="660" t="s">
        <v>5040</v>
      </c>
      <c r="F759" s="663">
        <v>5</v>
      </c>
      <c r="G759" s="663">
        <v>855</v>
      </c>
      <c r="H759" s="663">
        <v>1</v>
      </c>
      <c r="I759" s="663">
        <v>171</v>
      </c>
      <c r="J759" s="663">
        <v>10</v>
      </c>
      <c r="K759" s="663">
        <v>1160</v>
      </c>
      <c r="L759" s="663">
        <v>1.3567251461988303</v>
      </c>
      <c r="M759" s="663">
        <v>116</v>
      </c>
      <c r="N759" s="663">
        <v>4</v>
      </c>
      <c r="O759" s="663">
        <v>468</v>
      </c>
      <c r="P759" s="676">
        <v>0.54736842105263162</v>
      </c>
      <c r="Q759" s="664">
        <v>117</v>
      </c>
    </row>
    <row r="760" spans="1:17" ht="14.4" customHeight="1" x14ac:dyDescent="0.3">
      <c r="A760" s="659" t="s">
        <v>5964</v>
      </c>
      <c r="B760" s="660" t="s">
        <v>5020</v>
      </c>
      <c r="C760" s="660" t="s">
        <v>5024</v>
      </c>
      <c r="D760" s="660" t="s">
        <v>5055</v>
      </c>
      <c r="E760" s="660" t="s">
        <v>5056</v>
      </c>
      <c r="F760" s="663">
        <v>2</v>
      </c>
      <c r="G760" s="663">
        <v>684</v>
      </c>
      <c r="H760" s="663">
        <v>1</v>
      </c>
      <c r="I760" s="663">
        <v>342</v>
      </c>
      <c r="J760" s="663">
        <v>5</v>
      </c>
      <c r="K760" s="663">
        <v>1160</v>
      </c>
      <c r="L760" s="663">
        <v>1.695906432748538</v>
      </c>
      <c r="M760" s="663">
        <v>232</v>
      </c>
      <c r="N760" s="663">
        <v>13</v>
      </c>
      <c r="O760" s="663">
        <v>3032</v>
      </c>
      <c r="P760" s="676">
        <v>4.4327485380116958</v>
      </c>
      <c r="Q760" s="664">
        <v>233.23076923076923</v>
      </c>
    </row>
    <row r="761" spans="1:17" ht="14.4" customHeight="1" x14ac:dyDescent="0.3">
      <c r="A761" s="659" t="s">
        <v>5964</v>
      </c>
      <c r="B761" s="660" t="s">
        <v>5020</v>
      </c>
      <c r="C761" s="660" t="s">
        <v>5024</v>
      </c>
      <c r="D761" s="660" t="s">
        <v>5057</v>
      </c>
      <c r="E761" s="660" t="s">
        <v>5058</v>
      </c>
      <c r="F761" s="663"/>
      <c r="G761" s="663"/>
      <c r="H761" s="663"/>
      <c r="I761" s="663"/>
      <c r="J761" s="663">
        <v>1</v>
      </c>
      <c r="K761" s="663">
        <v>0</v>
      </c>
      <c r="L761" s="663"/>
      <c r="M761" s="663">
        <v>0</v>
      </c>
      <c r="N761" s="663"/>
      <c r="O761" s="663"/>
      <c r="P761" s="676"/>
      <c r="Q761" s="664"/>
    </row>
    <row r="762" spans="1:17" ht="14.4" customHeight="1" x14ac:dyDescent="0.3">
      <c r="A762" s="659" t="s">
        <v>5965</v>
      </c>
      <c r="B762" s="660" t="s">
        <v>5020</v>
      </c>
      <c r="C762" s="660" t="s">
        <v>5024</v>
      </c>
      <c r="D762" s="660" t="s">
        <v>5039</v>
      </c>
      <c r="E762" s="660" t="s">
        <v>5040</v>
      </c>
      <c r="F762" s="663">
        <v>96</v>
      </c>
      <c r="G762" s="663">
        <v>16416</v>
      </c>
      <c r="H762" s="663">
        <v>1</v>
      </c>
      <c r="I762" s="663">
        <v>171</v>
      </c>
      <c r="J762" s="663">
        <v>79</v>
      </c>
      <c r="K762" s="663">
        <v>9164</v>
      </c>
      <c r="L762" s="663">
        <v>0.55823586744639375</v>
      </c>
      <c r="M762" s="663">
        <v>116</v>
      </c>
      <c r="N762" s="663">
        <v>19</v>
      </c>
      <c r="O762" s="663">
        <v>2236</v>
      </c>
      <c r="P762" s="676">
        <v>0.1362085769980507</v>
      </c>
      <c r="Q762" s="664">
        <v>117.68421052631579</v>
      </c>
    </row>
    <row r="763" spans="1:17" ht="14.4" customHeight="1" x14ac:dyDescent="0.3">
      <c r="A763" s="659" t="s">
        <v>5965</v>
      </c>
      <c r="B763" s="660" t="s">
        <v>5020</v>
      </c>
      <c r="C763" s="660" t="s">
        <v>5024</v>
      </c>
      <c r="D763" s="660" t="s">
        <v>5053</v>
      </c>
      <c r="E763" s="660" t="s">
        <v>5054</v>
      </c>
      <c r="F763" s="663">
        <v>1</v>
      </c>
      <c r="G763" s="663">
        <v>0</v>
      </c>
      <c r="H763" s="663"/>
      <c r="I763" s="663">
        <v>0</v>
      </c>
      <c r="J763" s="663"/>
      <c r="K763" s="663"/>
      <c r="L763" s="663"/>
      <c r="M763" s="663"/>
      <c r="N763" s="663"/>
      <c r="O763" s="663"/>
      <c r="P763" s="676"/>
      <c r="Q763" s="664"/>
    </row>
    <row r="764" spans="1:17" ht="14.4" customHeight="1" x14ac:dyDescent="0.3">
      <c r="A764" s="659" t="s">
        <v>5965</v>
      </c>
      <c r="B764" s="660" t="s">
        <v>5020</v>
      </c>
      <c r="C764" s="660" t="s">
        <v>5024</v>
      </c>
      <c r="D764" s="660" t="s">
        <v>5055</v>
      </c>
      <c r="E764" s="660" t="s">
        <v>5056</v>
      </c>
      <c r="F764" s="663">
        <v>33</v>
      </c>
      <c r="G764" s="663">
        <v>11286</v>
      </c>
      <c r="H764" s="663">
        <v>1</v>
      </c>
      <c r="I764" s="663">
        <v>342</v>
      </c>
      <c r="J764" s="663">
        <v>62</v>
      </c>
      <c r="K764" s="663">
        <v>14384</v>
      </c>
      <c r="L764" s="663">
        <v>1.2744993797625377</v>
      </c>
      <c r="M764" s="663">
        <v>232</v>
      </c>
      <c r="N764" s="663">
        <v>75</v>
      </c>
      <c r="O764" s="663">
        <v>17512</v>
      </c>
      <c r="P764" s="676">
        <v>1.5516569200779726</v>
      </c>
      <c r="Q764" s="664">
        <v>233.49333333333334</v>
      </c>
    </row>
    <row r="765" spans="1:17" ht="14.4" customHeight="1" x14ac:dyDescent="0.3">
      <c r="A765" s="659" t="s">
        <v>5965</v>
      </c>
      <c r="B765" s="660" t="s">
        <v>5020</v>
      </c>
      <c r="C765" s="660" t="s">
        <v>5024</v>
      </c>
      <c r="D765" s="660" t="s">
        <v>5057</v>
      </c>
      <c r="E765" s="660" t="s">
        <v>5058</v>
      </c>
      <c r="F765" s="663"/>
      <c r="G765" s="663"/>
      <c r="H765" s="663"/>
      <c r="I765" s="663"/>
      <c r="J765" s="663">
        <v>34</v>
      </c>
      <c r="K765" s="663">
        <v>2120</v>
      </c>
      <c r="L765" s="663"/>
      <c r="M765" s="663">
        <v>62.352941176470587</v>
      </c>
      <c r="N765" s="663"/>
      <c r="O765" s="663"/>
      <c r="P765" s="676"/>
      <c r="Q765" s="664"/>
    </row>
    <row r="766" spans="1:17" ht="14.4" customHeight="1" x14ac:dyDescent="0.3">
      <c r="A766" s="659" t="s">
        <v>5965</v>
      </c>
      <c r="B766" s="660" t="s">
        <v>5020</v>
      </c>
      <c r="C766" s="660" t="s">
        <v>5024</v>
      </c>
      <c r="D766" s="660" t="s">
        <v>5070</v>
      </c>
      <c r="E766" s="660" t="s">
        <v>5071</v>
      </c>
      <c r="F766" s="663"/>
      <c r="G766" s="663"/>
      <c r="H766" s="663"/>
      <c r="I766" s="663"/>
      <c r="J766" s="663">
        <v>2</v>
      </c>
      <c r="K766" s="663">
        <v>354</v>
      </c>
      <c r="L766" s="663"/>
      <c r="M766" s="663">
        <v>177</v>
      </c>
      <c r="N766" s="663"/>
      <c r="O766" s="663"/>
      <c r="P766" s="676"/>
      <c r="Q766" s="664"/>
    </row>
    <row r="767" spans="1:17" ht="14.4" customHeight="1" x14ac:dyDescent="0.3">
      <c r="A767" s="659" t="s">
        <v>5965</v>
      </c>
      <c r="B767" s="660" t="s">
        <v>5020</v>
      </c>
      <c r="C767" s="660" t="s">
        <v>5024</v>
      </c>
      <c r="D767" s="660" t="s">
        <v>5074</v>
      </c>
      <c r="E767" s="660" t="s">
        <v>5075</v>
      </c>
      <c r="F767" s="663"/>
      <c r="G767" s="663"/>
      <c r="H767" s="663"/>
      <c r="I767" s="663"/>
      <c r="J767" s="663"/>
      <c r="K767" s="663"/>
      <c r="L767" s="663"/>
      <c r="M767" s="663"/>
      <c r="N767" s="663">
        <v>1</v>
      </c>
      <c r="O767" s="663">
        <v>348</v>
      </c>
      <c r="P767" s="676"/>
      <c r="Q767" s="664">
        <v>348</v>
      </c>
    </row>
    <row r="768" spans="1:17" ht="14.4" customHeight="1" x14ac:dyDescent="0.3">
      <c r="A768" s="659" t="s">
        <v>5965</v>
      </c>
      <c r="B768" s="660" t="s">
        <v>5020</v>
      </c>
      <c r="C768" s="660" t="s">
        <v>5024</v>
      </c>
      <c r="D768" s="660" t="s">
        <v>5076</v>
      </c>
      <c r="E768" s="660" t="s">
        <v>5077</v>
      </c>
      <c r="F768" s="663">
        <v>1</v>
      </c>
      <c r="G768" s="663">
        <v>162</v>
      </c>
      <c r="H768" s="663">
        <v>1</v>
      </c>
      <c r="I768" s="663">
        <v>162</v>
      </c>
      <c r="J768" s="663"/>
      <c r="K768" s="663"/>
      <c r="L768" s="663"/>
      <c r="M768" s="663"/>
      <c r="N768" s="663"/>
      <c r="O768" s="663"/>
      <c r="P768" s="676"/>
      <c r="Q768" s="664"/>
    </row>
    <row r="769" spans="1:17" ht="14.4" customHeight="1" x14ac:dyDescent="0.3">
      <c r="A769" s="659" t="s">
        <v>5965</v>
      </c>
      <c r="B769" s="660" t="s">
        <v>5082</v>
      </c>
      <c r="C769" s="660" t="s">
        <v>5123</v>
      </c>
      <c r="D769" s="660" t="s">
        <v>5124</v>
      </c>
      <c r="E769" s="660" t="s">
        <v>5125</v>
      </c>
      <c r="F769" s="663">
        <v>1</v>
      </c>
      <c r="G769" s="663">
        <v>687</v>
      </c>
      <c r="H769" s="663">
        <v>1</v>
      </c>
      <c r="I769" s="663">
        <v>687</v>
      </c>
      <c r="J769" s="663"/>
      <c r="K769" s="663"/>
      <c r="L769" s="663"/>
      <c r="M769" s="663"/>
      <c r="N769" s="663"/>
      <c r="O769" s="663"/>
      <c r="P769" s="676"/>
      <c r="Q769" s="664"/>
    </row>
    <row r="770" spans="1:17" ht="14.4" customHeight="1" x14ac:dyDescent="0.3">
      <c r="A770" s="659" t="s">
        <v>5965</v>
      </c>
      <c r="B770" s="660" t="s">
        <v>5082</v>
      </c>
      <c r="C770" s="660" t="s">
        <v>5123</v>
      </c>
      <c r="D770" s="660" t="s">
        <v>5966</v>
      </c>
      <c r="E770" s="660" t="s">
        <v>5967</v>
      </c>
      <c r="F770" s="663">
        <v>4</v>
      </c>
      <c r="G770" s="663">
        <v>9725.24</v>
      </c>
      <c r="H770" s="663">
        <v>1</v>
      </c>
      <c r="I770" s="663">
        <v>2431.31</v>
      </c>
      <c r="J770" s="663"/>
      <c r="K770" s="663"/>
      <c r="L770" s="663"/>
      <c r="M770" s="663"/>
      <c r="N770" s="663"/>
      <c r="O770" s="663"/>
      <c r="P770" s="676"/>
      <c r="Q770" s="664"/>
    </row>
    <row r="771" spans="1:17" ht="14.4" customHeight="1" x14ac:dyDescent="0.3">
      <c r="A771" s="659" t="s">
        <v>5965</v>
      </c>
      <c r="B771" s="660" t="s">
        <v>5082</v>
      </c>
      <c r="C771" s="660" t="s">
        <v>5123</v>
      </c>
      <c r="D771" s="660" t="s">
        <v>5968</v>
      </c>
      <c r="E771" s="660" t="s">
        <v>5967</v>
      </c>
      <c r="F771" s="663">
        <v>3</v>
      </c>
      <c r="G771" s="663">
        <v>6504.21</v>
      </c>
      <c r="H771" s="663">
        <v>1</v>
      </c>
      <c r="I771" s="663">
        <v>2168.0700000000002</v>
      </c>
      <c r="J771" s="663"/>
      <c r="K771" s="663"/>
      <c r="L771" s="663"/>
      <c r="M771" s="663"/>
      <c r="N771" s="663"/>
      <c r="O771" s="663"/>
      <c r="P771" s="676"/>
      <c r="Q771" s="664"/>
    </row>
    <row r="772" spans="1:17" ht="14.4" customHeight="1" x14ac:dyDescent="0.3">
      <c r="A772" s="659" t="s">
        <v>5965</v>
      </c>
      <c r="B772" s="660" t="s">
        <v>5082</v>
      </c>
      <c r="C772" s="660" t="s">
        <v>5024</v>
      </c>
      <c r="D772" s="660" t="s">
        <v>5592</v>
      </c>
      <c r="E772" s="660" t="s">
        <v>5593</v>
      </c>
      <c r="F772" s="663">
        <v>1</v>
      </c>
      <c r="G772" s="663">
        <v>18609</v>
      </c>
      <c r="H772" s="663">
        <v>1</v>
      </c>
      <c r="I772" s="663">
        <v>18609</v>
      </c>
      <c r="J772" s="663"/>
      <c r="K772" s="663"/>
      <c r="L772" s="663"/>
      <c r="M772" s="663"/>
      <c r="N772" s="663"/>
      <c r="O772" s="663"/>
      <c r="P772" s="676"/>
      <c r="Q772" s="664"/>
    </row>
    <row r="773" spans="1:17" ht="14.4" customHeight="1" x14ac:dyDescent="0.3">
      <c r="A773" s="659" t="s">
        <v>5965</v>
      </c>
      <c r="B773" s="660" t="s">
        <v>5082</v>
      </c>
      <c r="C773" s="660" t="s">
        <v>5024</v>
      </c>
      <c r="D773" s="660" t="s">
        <v>5131</v>
      </c>
      <c r="E773" s="660" t="s">
        <v>5132</v>
      </c>
      <c r="F773" s="663">
        <v>8</v>
      </c>
      <c r="G773" s="663">
        <v>1368</v>
      </c>
      <c r="H773" s="663">
        <v>1</v>
      </c>
      <c r="I773" s="663">
        <v>171</v>
      </c>
      <c r="J773" s="663"/>
      <c r="K773" s="663"/>
      <c r="L773" s="663"/>
      <c r="M773" s="663"/>
      <c r="N773" s="663"/>
      <c r="O773" s="663"/>
      <c r="P773" s="676"/>
      <c r="Q773" s="664"/>
    </row>
    <row r="774" spans="1:17" ht="14.4" customHeight="1" x14ac:dyDescent="0.3">
      <c r="A774" s="659" t="s">
        <v>5965</v>
      </c>
      <c r="B774" s="660" t="s">
        <v>5082</v>
      </c>
      <c r="C774" s="660" t="s">
        <v>5024</v>
      </c>
      <c r="D774" s="660" t="s">
        <v>5133</v>
      </c>
      <c r="E774" s="660" t="s">
        <v>5134</v>
      </c>
      <c r="F774" s="663">
        <v>6</v>
      </c>
      <c r="G774" s="663">
        <v>1800</v>
      </c>
      <c r="H774" s="663">
        <v>1</v>
      </c>
      <c r="I774" s="663">
        <v>300</v>
      </c>
      <c r="J774" s="663"/>
      <c r="K774" s="663"/>
      <c r="L774" s="663"/>
      <c r="M774" s="663"/>
      <c r="N774" s="663"/>
      <c r="O774" s="663"/>
      <c r="P774" s="676"/>
      <c r="Q774" s="664"/>
    </row>
    <row r="775" spans="1:17" ht="14.4" customHeight="1" x14ac:dyDescent="0.3">
      <c r="A775" s="659" t="s">
        <v>5965</v>
      </c>
      <c r="B775" s="660" t="s">
        <v>5082</v>
      </c>
      <c r="C775" s="660" t="s">
        <v>5024</v>
      </c>
      <c r="D775" s="660" t="s">
        <v>5135</v>
      </c>
      <c r="E775" s="660" t="s">
        <v>5136</v>
      </c>
      <c r="F775" s="663">
        <v>1</v>
      </c>
      <c r="G775" s="663">
        <v>4183</v>
      </c>
      <c r="H775" s="663">
        <v>1</v>
      </c>
      <c r="I775" s="663">
        <v>4183</v>
      </c>
      <c r="J775" s="663"/>
      <c r="K775" s="663"/>
      <c r="L775" s="663"/>
      <c r="M775" s="663"/>
      <c r="N775" s="663"/>
      <c r="O775" s="663"/>
      <c r="P775" s="676"/>
      <c r="Q775" s="664"/>
    </row>
    <row r="776" spans="1:17" ht="14.4" customHeight="1" x14ac:dyDescent="0.3">
      <c r="A776" s="659" t="s">
        <v>5965</v>
      </c>
      <c r="B776" s="660" t="s">
        <v>5082</v>
      </c>
      <c r="C776" s="660" t="s">
        <v>5024</v>
      </c>
      <c r="D776" s="660" t="s">
        <v>5723</v>
      </c>
      <c r="E776" s="660" t="s">
        <v>5724</v>
      </c>
      <c r="F776" s="663"/>
      <c r="G776" s="663"/>
      <c r="H776" s="663"/>
      <c r="I776" s="663"/>
      <c r="J776" s="663">
        <v>1</v>
      </c>
      <c r="K776" s="663">
        <v>4421</v>
      </c>
      <c r="L776" s="663"/>
      <c r="M776" s="663">
        <v>4421</v>
      </c>
      <c r="N776" s="663"/>
      <c r="O776" s="663"/>
      <c r="P776" s="676"/>
      <c r="Q776" s="664"/>
    </row>
    <row r="777" spans="1:17" ht="14.4" customHeight="1" x14ac:dyDescent="0.3">
      <c r="A777" s="659" t="s">
        <v>5969</v>
      </c>
      <c r="B777" s="660" t="s">
        <v>5020</v>
      </c>
      <c r="C777" s="660" t="s">
        <v>5024</v>
      </c>
      <c r="D777" s="660" t="s">
        <v>5039</v>
      </c>
      <c r="E777" s="660" t="s">
        <v>5040</v>
      </c>
      <c r="F777" s="663">
        <v>2</v>
      </c>
      <c r="G777" s="663">
        <v>342</v>
      </c>
      <c r="H777" s="663">
        <v>1</v>
      </c>
      <c r="I777" s="663">
        <v>171</v>
      </c>
      <c r="J777" s="663">
        <v>1</v>
      </c>
      <c r="K777" s="663">
        <v>116</v>
      </c>
      <c r="L777" s="663">
        <v>0.33918128654970758</v>
      </c>
      <c r="M777" s="663">
        <v>116</v>
      </c>
      <c r="N777" s="663"/>
      <c r="O777" s="663"/>
      <c r="P777" s="676"/>
      <c r="Q777" s="664"/>
    </row>
    <row r="778" spans="1:17" ht="14.4" customHeight="1" x14ac:dyDescent="0.3">
      <c r="A778" s="659" t="s">
        <v>5969</v>
      </c>
      <c r="B778" s="660" t="s">
        <v>5020</v>
      </c>
      <c r="C778" s="660" t="s">
        <v>5024</v>
      </c>
      <c r="D778" s="660" t="s">
        <v>5055</v>
      </c>
      <c r="E778" s="660" t="s">
        <v>5056</v>
      </c>
      <c r="F778" s="663">
        <v>1</v>
      </c>
      <c r="G778" s="663">
        <v>342</v>
      </c>
      <c r="H778" s="663">
        <v>1</v>
      </c>
      <c r="I778" s="663">
        <v>342</v>
      </c>
      <c r="J778" s="663"/>
      <c r="K778" s="663"/>
      <c r="L778" s="663"/>
      <c r="M778" s="663"/>
      <c r="N778" s="663"/>
      <c r="O778" s="663"/>
      <c r="P778" s="676"/>
      <c r="Q778" s="664"/>
    </row>
    <row r="779" spans="1:17" ht="14.4" customHeight="1" x14ac:dyDescent="0.3">
      <c r="A779" s="659" t="s">
        <v>5970</v>
      </c>
      <c r="B779" s="660" t="s">
        <v>5020</v>
      </c>
      <c r="C779" s="660" t="s">
        <v>5024</v>
      </c>
      <c r="D779" s="660" t="s">
        <v>5039</v>
      </c>
      <c r="E779" s="660" t="s">
        <v>5040</v>
      </c>
      <c r="F779" s="663">
        <v>2</v>
      </c>
      <c r="G779" s="663">
        <v>342</v>
      </c>
      <c r="H779" s="663">
        <v>1</v>
      </c>
      <c r="I779" s="663">
        <v>171</v>
      </c>
      <c r="J779" s="663"/>
      <c r="K779" s="663"/>
      <c r="L779" s="663"/>
      <c r="M779" s="663"/>
      <c r="N779" s="663">
        <v>2</v>
      </c>
      <c r="O779" s="663">
        <v>236</v>
      </c>
      <c r="P779" s="676">
        <v>0.6900584795321637</v>
      </c>
      <c r="Q779" s="664">
        <v>118</v>
      </c>
    </row>
    <row r="780" spans="1:17" ht="14.4" customHeight="1" x14ac:dyDescent="0.3">
      <c r="A780" s="659" t="s">
        <v>5970</v>
      </c>
      <c r="B780" s="660" t="s">
        <v>5020</v>
      </c>
      <c r="C780" s="660" t="s">
        <v>5024</v>
      </c>
      <c r="D780" s="660" t="s">
        <v>5055</v>
      </c>
      <c r="E780" s="660" t="s">
        <v>5056</v>
      </c>
      <c r="F780" s="663"/>
      <c r="G780" s="663"/>
      <c r="H780" s="663"/>
      <c r="I780" s="663"/>
      <c r="J780" s="663"/>
      <c r="K780" s="663"/>
      <c r="L780" s="663"/>
      <c r="M780" s="663"/>
      <c r="N780" s="663">
        <v>1</v>
      </c>
      <c r="O780" s="663">
        <v>234</v>
      </c>
      <c r="P780" s="676"/>
      <c r="Q780" s="664">
        <v>234</v>
      </c>
    </row>
    <row r="781" spans="1:17" ht="14.4" customHeight="1" x14ac:dyDescent="0.3">
      <c r="A781" s="659" t="s">
        <v>5971</v>
      </c>
      <c r="B781" s="660" t="s">
        <v>5020</v>
      </c>
      <c r="C781" s="660" t="s">
        <v>5024</v>
      </c>
      <c r="D781" s="660" t="s">
        <v>5039</v>
      </c>
      <c r="E781" s="660" t="s">
        <v>5040</v>
      </c>
      <c r="F781" s="663"/>
      <c r="G781" s="663"/>
      <c r="H781" s="663"/>
      <c r="I781" s="663"/>
      <c r="J781" s="663">
        <v>3</v>
      </c>
      <c r="K781" s="663">
        <v>348</v>
      </c>
      <c r="L781" s="663"/>
      <c r="M781" s="663">
        <v>116</v>
      </c>
      <c r="N781" s="663">
        <v>1</v>
      </c>
      <c r="O781" s="663">
        <v>118</v>
      </c>
      <c r="P781" s="676"/>
      <c r="Q781" s="664">
        <v>118</v>
      </c>
    </row>
    <row r="782" spans="1:17" ht="14.4" customHeight="1" x14ac:dyDescent="0.3">
      <c r="A782" s="659" t="s">
        <v>5971</v>
      </c>
      <c r="B782" s="660" t="s">
        <v>5020</v>
      </c>
      <c r="C782" s="660" t="s">
        <v>5024</v>
      </c>
      <c r="D782" s="660" t="s">
        <v>5053</v>
      </c>
      <c r="E782" s="660" t="s">
        <v>5054</v>
      </c>
      <c r="F782" s="663"/>
      <c r="G782" s="663"/>
      <c r="H782" s="663"/>
      <c r="I782" s="663"/>
      <c r="J782" s="663">
        <v>1</v>
      </c>
      <c r="K782" s="663">
        <v>0</v>
      </c>
      <c r="L782" s="663"/>
      <c r="M782" s="663">
        <v>0</v>
      </c>
      <c r="N782" s="663"/>
      <c r="O782" s="663"/>
      <c r="P782" s="676"/>
      <c r="Q782" s="664"/>
    </row>
    <row r="783" spans="1:17" ht="14.4" customHeight="1" x14ac:dyDescent="0.3">
      <c r="A783" s="659" t="s">
        <v>5971</v>
      </c>
      <c r="B783" s="660" t="s">
        <v>5020</v>
      </c>
      <c r="C783" s="660" t="s">
        <v>5024</v>
      </c>
      <c r="D783" s="660" t="s">
        <v>5055</v>
      </c>
      <c r="E783" s="660" t="s">
        <v>5056</v>
      </c>
      <c r="F783" s="663"/>
      <c r="G783" s="663"/>
      <c r="H783" s="663"/>
      <c r="I783" s="663"/>
      <c r="J783" s="663"/>
      <c r="K783" s="663"/>
      <c r="L783" s="663"/>
      <c r="M783" s="663"/>
      <c r="N783" s="663">
        <v>2</v>
      </c>
      <c r="O783" s="663">
        <v>466</v>
      </c>
      <c r="P783" s="676"/>
      <c r="Q783" s="664">
        <v>233</v>
      </c>
    </row>
    <row r="784" spans="1:17" ht="14.4" customHeight="1" x14ac:dyDescent="0.3">
      <c r="A784" s="659" t="s">
        <v>5971</v>
      </c>
      <c r="B784" s="660" t="s">
        <v>5020</v>
      </c>
      <c r="C784" s="660" t="s">
        <v>5024</v>
      </c>
      <c r="D784" s="660" t="s">
        <v>5057</v>
      </c>
      <c r="E784" s="660" t="s">
        <v>5058</v>
      </c>
      <c r="F784" s="663"/>
      <c r="G784" s="663"/>
      <c r="H784" s="663"/>
      <c r="I784" s="663"/>
      <c r="J784" s="663">
        <v>1</v>
      </c>
      <c r="K784" s="663">
        <v>0</v>
      </c>
      <c r="L784" s="663"/>
      <c r="M784" s="663">
        <v>0</v>
      </c>
      <c r="N784" s="663"/>
      <c r="O784" s="663"/>
      <c r="P784" s="676"/>
      <c r="Q784" s="664"/>
    </row>
    <row r="785" spans="1:17" ht="14.4" customHeight="1" x14ac:dyDescent="0.3">
      <c r="A785" s="659" t="s">
        <v>5972</v>
      </c>
      <c r="B785" s="660" t="s">
        <v>5020</v>
      </c>
      <c r="C785" s="660" t="s">
        <v>5024</v>
      </c>
      <c r="D785" s="660" t="s">
        <v>5039</v>
      </c>
      <c r="E785" s="660" t="s">
        <v>5040</v>
      </c>
      <c r="F785" s="663"/>
      <c r="G785" s="663"/>
      <c r="H785" s="663"/>
      <c r="I785" s="663"/>
      <c r="J785" s="663">
        <v>1</v>
      </c>
      <c r="K785" s="663">
        <v>116</v>
      </c>
      <c r="L785" s="663"/>
      <c r="M785" s="663">
        <v>116</v>
      </c>
      <c r="N785" s="663">
        <v>2</v>
      </c>
      <c r="O785" s="663">
        <v>236</v>
      </c>
      <c r="P785" s="676"/>
      <c r="Q785" s="664">
        <v>118</v>
      </c>
    </row>
    <row r="786" spans="1:17" ht="14.4" customHeight="1" x14ac:dyDescent="0.3">
      <c r="A786" s="659" t="s">
        <v>5972</v>
      </c>
      <c r="B786" s="660" t="s">
        <v>5020</v>
      </c>
      <c r="C786" s="660" t="s">
        <v>5024</v>
      </c>
      <c r="D786" s="660" t="s">
        <v>5055</v>
      </c>
      <c r="E786" s="660" t="s">
        <v>5056</v>
      </c>
      <c r="F786" s="663"/>
      <c r="G786" s="663"/>
      <c r="H786" s="663"/>
      <c r="I786" s="663"/>
      <c r="J786" s="663">
        <v>1</v>
      </c>
      <c r="K786" s="663">
        <v>232</v>
      </c>
      <c r="L786" s="663"/>
      <c r="M786" s="663">
        <v>232</v>
      </c>
      <c r="N786" s="663"/>
      <c r="O786" s="663"/>
      <c r="P786" s="676"/>
      <c r="Q786" s="664"/>
    </row>
    <row r="787" spans="1:17" ht="14.4" customHeight="1" x14ac:dyDescent="0.3">
      <c r="A787" s="659" t="s">
        <v>5973</v>
      </c>
      <c r="B787" s="660" t="s">
        <v>5020</v>
      </c>
      <c r="C787" s="660" t="s">
        <v>5024</v>
      </c>
      <c r="D787" s="660" t="s">
        <v>5039</v>
      </c>
      <c r="E787" s="660" t="s">
        <v>5040</v>
      </c>
      <c r="F787" s="663">
        <v>13</v>
      </c>
      <c r="G787" s="663">
        <v>2223</v>
      </c>
      <c r="H787" s="663">
        <v>1</v>
      </c>
      <c r="I787" s="663">
        <v>171</v>
      </c>
      <c r="J787" s="663">
        <v>14</v>
      </c>
      <c r="K787" s="663">
        <v>1624</v>
      </c>
      <c r="L787" s="663">
        <v>0.73054430949167792</v>
      </c>
      <c r="M787" s="663">
        <v>116</v>
      </c>
      <c r="N787" s="663">
        <v>5</v>
      </c>
      <c r="O787" s="663">
        <v>590</v>
      </c>
      <c r="P787" s="676">
        <v>0.26540710751237068</v>
      </c>
      <c r="Q787" s="664">
        <v>118</v>
      </c>
    </row>
    <row r="788" spans="1:17" ht="14.4" customHeight="1" x14ac:dyDescent="0.3">
      <c r="A788" s="659" t="s">
        <v>5973</v>
      </c>
      <c r="B788" s="660" t="s">
        <v>5020</v>
      </c>
      <c r="C788" s="660" t="s">
        <v>5024</v>
      </c>
      <c r="D788" s="660" t="s">
        <v>5053</v>
      </c>
      <c r="E788" s="660" t="s">
        <v>5054</v>
      </c>
      <c r="F788" s="663">
        <v>1</v>
      </c>
      <c r="G788" s="663">
        <v>0</v>
      </c>
      <c r="H788" s="663"/>
      <c r="I788" s="663">
        <v>0</v>
      </c>
      <c r="J788" s="663">
        <v>1</v>
      </c>
      <c r="K788" s="663">
        <v>0</v>
      </c>
      <c r="L788" s="663"/>
      <c r="M788" s="663">
        <v>0</v>
      </c>
      <c r="N788" s="663"/>
      <c r="O788" s="663"/>
      <c r="P788" s="676"/>
      <c r="Q788" s="664"/>
    </row>
    <row r="789" spans="1:17" ht="14.4" customHeight="1" x14ac:dyDescent="0.3">
      <c r="A789" s="659" t="s">
        <v>5973</v>
      </c>
      <c r="B789" s="660" t="s">
        <v>5020</v>
      </c>
      <c r="C789" s="660" t="s">
        <v>5024</v>
      </c>
      <c r="D789" s="660" t="s">
        <v>5055</v>
      </c>
      <c r="E789" s="660" t="s">
        <v>5056</v>
      </c>
      <c r="F789" s="663">
        <v>1</v>
      </c>
      <c r="G789" s="663">
        <v>342</v>
      </c>
      <c r="H789" s="663">
        <v>1</v>
      </c>
      <c r="I789" s="663">
        <v>342</v>
      </c>
      <c r="J789" s="663">
        <v>10</v>
      </c>
      <c r="K789" s="663">
        <v>2320</v>
      </c>
      <c r="L789" s="663">
        <v>6.7836257309941521</v>
      </c>
      <c r="M789" s="663">
        <v>232</v>
      </c>
      <c r="N789" s="663">
        <v>17</v>
      </c>
      <c r="O789" s="663">
        <v>3974</v>
      </c>
      <c r="P789" s="676">
        <v>11.619883040935672</v>
      </c>
      <c r="Q789" s="664">
        <v>233.76470588235293</v>
      </c>
    </row>
    <row r="790" spans="1:17" ht="14.4" customHeight="1" x14ac:dyDescent="0.3">
      <c r="A790" s="659" t="s">
        <v>5973</v>
      </c>
      <c r="B790" s="660" t="s">
        <v>5020</v>
      </c>
      <c r="C790" s="660" t="s">
        <v>5024</v>
      </c>
      <c r="D790" s="660" t="s">
        <v>5057</v>
      </c>
      <c r="E790" s="660" t="s">
        <v>5058</v>
      </c>
      <c r="F790" s="663"/>
      <c r="G790" s="663"/>
      <c r="H790" s="663"/>
      <c r="I790" s="663"/>
      <c r="J790" s="663">
        <v>0</v>
      </c>
      <c r="K790" s="663">
        <v>0</v>
      </c>
      <c r="L790" s="663"/>
      <c r="M790" s="663"/>
      <c r="N790" s="663"/>
      <c r="O790" s="663"/>
      <c r="P790" s="676"/>
      <c r="Q790" s="664"/>
    </row>
    <row r="791" spans="1:17" ht="14.4" customHeight="1" x14ac:dyDescent="0.3">
      <c r="A791" s="659" t="s">
        <v>5974</v>
      </c>
      <c r="B791" s="660" t="s">
        <v>5975</v>
      </c>
      <c r="C791" s="660" t="s">
        <v>5123</v>
      </c>
      <c r="D791" s="660" t="s">
        <v>5460</v>
      </c>
      <c r="E791" s="660" t="s">
        <v>5461</v>
      </c>
      <c r="F791" s="663"/>
      <c r="G791" s="663"/>
      <c r="H791" s="663"/>
      <c r="I791" s="663"/>
      <c r="J791" s="663"/>
      <c r="K791" s="663"/>
      <c r="L791" s="663"/>
      <c r="M791" s="663"/>
      <c r="N791" s="663">
        <v>1</v>
      </c>
      <c r="O791" s="663">
        <v>796444.42</v>
      </c>
      <c r="P791" s="676"/>
      <c r="Q791" s="664">
        <v>796444.42</v>
      </c>
    </row>
    <row r="792" spans="1:17" ht="14.4" customHeight="1" x14ac:dyDescent="0.3">
      <c r="A792" s="659" t="s">
        <v>5974</v>
      </c>
      <c r="B792" s="660" t="s">
        <v>5975</v>
      </c>
      <c r="C792" s="660" t="s">
        <v>5024</v>
      </c>
      <c r="D792" s="660" t="s">
        <v>5715</v>
      </c>
      <c r="E792" s="660" t="s">
        <v>5716</v>
      </c>
      <c r="F792" s="663"/>
      <c r="G792" s="663"/>
      <c r="H792" s="663"/>
      <c r="I792" s="663"/>
      <c r="J792" s="663"/>
      <c r="K792" s="663"/>
      <c r="L792" s="663"/>
      <c r="M792" s="663"/>
      <c r="N792" s="663">
        <v>2</v>
      </c>
      <c r="O792" s="663">
        <v>3074</v>
      </c>
      <c r="P792" s="676"/>
      <c r="Q792" s="664">
        <v>1537</v>
      </c>
    </row>
    <row r="793" spans="1:17" ht="14.4" customHeight="1" x14ac:dyDescent="0.3">
      <c r="A793" s="659" t="s">
        <v>5974</v>
      </c>
      <c r="B793" s="660" t="s">
        <v>5020</v>
      </c>
      <c r="C793" s="660" t="s">
        <v>5024</v>
      </c>
      <c r="D793" s="660" t="s">
        <v>5039</v>
      </c>
      <c r="E793" s="660" t="s">
        <v>5040</v>
      </c>
      <c r="F793" s="663">
        <v>163</v>
      </c>
      <c r="G793" s="663">
        <v>27873</v>
      </c>
      <c r="H793" s="663">
        <v>1</v>
      </c>
      <c r="I793" s="663">
        <v>171</v>
      </c>
      <c r="J793" s="663">
        <v>154</v>
      </c>
      <c r="K793" s="663">
        <v>17864</v>
      </c>
      <c r="L793" s="663">
        <v>0.64090697090374193</v>
      </c>
      <c r="M793" s="663">
        <v>116</v>
      </c>
      <c r="N793" s="663">
        <v>115</v>
      </c>
      <c r="O793" s="663">
        <v>13510</v>
      </c>
      <c r="P793" s="676">
        <v>0.48469845370071396</v>
      </c>
      <c r="Q793" s="664">
        <v>117.47826086956522</v>
      </c>
    </row>
    <row r="794" spans="1:17" ht="14.4" customHeight="1" x14ac:dyDescent="0.3">
      <c r="A794" s="659" t="s">
        <v>5974</v>
      </c>
      <c r="B794" s="660" t="s">
        <v>5020</v>
      </c>
      <c r="C794" s="660" t="s">
        <v>5024</v>
      </c>
      <c r="D794" s="660" t="s">
        <v>5053</v>
      </c>
      <c r="E794" s="660" t="s">
        <v>5054</v>
      </c>
      <c r="F794" s="663">
        <v>2</v>
      </c>
      <c r="G794" s="663">
        <v>0</v>
      </c>
      <c r="H794" s="663"/>
      <c r="I794" s="663">
        <v>0</v>
      </c>
      <c r="J794" s="663">
        <v>4</v>
      </c>
      <c r="K794" s="663">
        <v>0</v>
      </c>
      <c r="L794" s="663"/>
      <c r="M794" s="663">
        <v>0</v>
      </c>
      <c r="N794" s="663">
        <v>2</v>
      </c>
      <c r="O794" s="663">
        <v>0</v>
      </c>
      <c r="P794" s="676"/>
      <c r="Q794" s="664">
        <v>0</v>
      </c>
    </row>
    <row r="795" spans="1:17" ht="14.4" customHeight="1" x14ac:dyDescent="0.3">
      <c r="A795" s="659" t="s">
        <v>5974</v>
      </c>
      <c r="B795" s="660" t="s">
        <v>5020</v>
      </c>
      <c r="C795" s="660" t="s">
        <v>5024</v>
      </c>
      <c r="D795" s="660" t="s">
        <v>5055</v>
      </c>
      <c r="E795" s="660" t="s">
        <v>5056</v>
      </c>
      <c r="F795" s="663">
        <v>52</v>
      </c>
      <c r="G795" s="663">
        <v>17784</v>
      </c>
      <c r="H795" s="663">
        <v>1</v>
      </c>
      <c r="I795" s="663">
        <v>342</v>
      </c>
      <c r="J795" s="663">
        <v>136</v>
      </c>
      <c r="K795" s="663">
        <v>31552</v>
      </c>
      <c r="L795" s="663">
        <v>1.7741790373369322</v>
      </c>
      <c r="M795" s="663">
        <v>232</v>
      </c>
      <c r="N795" s="663">
        <v>206</v>
      </c>
      <c r="O795" s="663">
        <v>48130</v>
      </c>
      <c r="P795" s="676">
        <v>2.7063652721547458</v>
      </c>
      <c r="Q795" s="664">
        <v>233.64077669902912</v>
      </c>
    </row>
    <row r="796" spans="1:17" ht="14.4" customHeight="1" x14ac:dyDescent="0.3">
      <c r="A796" s="659" t="s">
        <v>5974</v>
      </c>
      <c r="B796" s="660" t="s">
        <v>5020</v>
      </c>
      <c r="C796" s="660" t="s">
        <v>5024</v>
      </c>
      <c r="D796" s="660" t="s">
        <v>5057</v>
      </c>
      <c r="E796" s="660" t="s">
        <v>5058</v>
      </c>
      <c r="F796" s="663"/>
      <c r="G796" s="663"/>
      <c r="H796" s="663"/>
      <c r="I796" s="663"/>
      <c r="J796" s="663">
        <v>12</v>
      </c>
      <c r="K796" s="663">
        <v>0</v>
      </c>
      <c r="L796" s="663"/>
      <c r="M796" s="663">
        <v>0</v>
      </c>
      <c r="N796" s="663"/>
      <c r="O796" s="663"/>
      <c r="P796" s="676"/>
      <c r="Q796" s="664"/>
    </row>
    <row r="797" spans="1:17" ht="14.4" customHeight="1" x14ac:dyDescent="0.3">
      <c r="A797" s="659" t="s">
        <v>5974</v>
      </c>
      <c r="B797" s="660" t="s">
        <v>5020</v>
      </c>
      <c r="C797" s="660" t="s">
        <v>5024</v>
      </c>
      <c r="D797" s="660" t="s">
        <v>5070</v>
      </c>
      <c r="E797" s="660" t="s">
        <v>5071</v>
      </c>
      <c r="F797" s="663">
        <v>1</v>
      </c>
      <c r="G797" s="663">
        <v>176</v>
      </c>
      <c r="H797" s="663">
        <v>1</v>
      </c>
      <c r="I797" s="663">
        <v>176</v>
      </c>
      <c r="J797" s="663"/>
      <c r="K797" s="663"/>
      <c r="L797" s="663"/>
      <c r="M797" s="663"/>
      <c r="N797" s="663">
        <v>1</v>
      </c>
      <c r="O797" s="663">
        <v>178</v>
      </c>
      <c r="P797" s="676">
        <v>1.0113636363636365</v>
      </c>
      <c r="Q797" s="664">
        <v>178</v>
      </c>
    </row>
    <row r="798" spans="1:17" ht="14.4" customHeight="1" x14ac:dyDescent="0.3">
      <c r="A798" s="659" t="s">
        <v>5974</v>
      </c>
      <c r="B798" s="660" t="s">
        <v>5020</v>
      </c>
      <c r="C798" s="660" t="s">
        <v>5024</v>
      </c>
      <c r="D798" s="660" t="s">
        <v>5074</v>
      </c>
      <c r="E798" s="660" t="s">
        <v>5075</v>
      </c>
      <c r="F798" s="663"/>
      <c r="G798" s="663"/>
      <c r="H798" s="663"/>
      <c r="I798" s="663"/>
      <c r="J798" s="663"/>
      <c r="K798" s="663"/>
      <c r="L798" s="663"/>
      <c r="M798" s="663"/>
      <c r="N798" s="663">
        <v>1</v>
      </c>
      <c r="O798" s="663">
        <v>348</v>
      </c>
      <c r="P798" s="676"/>
      <c r="Q798" s="664">
        <v>348</v>
      </c>
    </row>
    <row r="799" spans="1:17" ht="14.4" customHeight="1" x14ac:dyDescent="0.3">
      <c r="A799" s="659" t="s">
        <v>5974</v>
      </c>
      <c r="B799" s="660" t="s">
        <v>5082</v>
      </c>
      <c r="C799" s="660" t="s">
        <v>5123</v>
      </c>
      <c r="D799" s="660" t="s">
        <v>5460</v>
      </c>
      <c r="E799" s="660" t="s">
        <v>5461</v>
      </c>
      <c r="F799" s="663"/>
      <c r="G799" s="663"/>
      <c r="H799" s="663"/>
      <c r="I799" s="663"/>
      <c r="J799" s="663"/>
      <c r="K799" s="663"/>
      <c r="L799" s="663"/>
      <c r="M799" s="663"/>
      <c r="N799" s="663">
        <v>1</v>
      </c>
      <c r="O799" s="663">
        <v>796444.42</v>
      </c>
      <c r="P799" s="676"/>
      <c r="Q799" s="664">
        <v>796444.42</v>
      </c>
    </row>
    <row r="800" spans="1:17" ht="14.4" customHeight="1" x14ac:dyDescent="0.3">
      <c r="A800" s="659" t="s">
        <v>5974</v>
      </c>
      <c r="B800" s="660" t="s">
        <v>5082</v>
      </c>
      <c r="C800" s="660" t="s">
        <v>5024</v>
      </c>
      <c r="D800" s="660" t="s">
        <v>5715</v>
      </c>
      <c r="E800" s="660" t="s">
        <v>5716</v>
      </c>
      <c r="F800" s="663"/>
      <c r="G800" s="663"/>
      <c r="H800" s="663"/>
      <c r="I800" s="663"/>
      <c r="J800" s="663"/>
      <c r="K800" s="663"/>
      <c r="L800" s="663"/>
      <c r="M800" s="663"/>
      <c r="N800" s="663">
        <v>1</v>
      </c>
      <c r="O800" s="663">
        <v>1537</v>
      </c>
      <c r="P800" s="676"/>
      <c r="Q800" s="664">
        <v>1537</v>
      </c>
    </row>
    <row r="801" spans="1:17" ht="14.4" customHeight="1" x14ac:dyDescent="0.3">
      <c r="A801" s="659" t="s">
        <v>5974</v>
      </c>
      <c r="B801" s="660" t="s">
        <v>5083</v>
      </c>
      <c r="C801" s="660" t="s">
        <v>5024</v>
      </c>
      <c r="D801" s="660" t="s">
        <v>5686</v>
      </c>
      <c r="E801" s="660" t="s">
        <v>5687</v>
      </c>
      <c r="F801" s="663">
        <v>0</v>
      </c>
      <c r="G801" s="663">
        <v>0</v>
      </c>
      <c r="H801" s="663"/>
      <c r="I801" s="663"/>
      <c r="J801" s="663"/>
      <c r="K801" s="663"/>
      <c r="L801" s="663"/>
      <c r="M801" s="663"/>
      <c r="N801" s="663"/>
      <c r="O801" s="663"/>
      <c r="P801" s="676"/>
      <c r="Q801" s="664"/>
    </row>
    <row r="802" spans="1:17" ht="14.4" customHeight="1" x14ac:dyDescent="0.3">
      <c r="A802" s="659" t="s">
        <v>5976</v>
      </c>
      <c r="B802" s="660" t="s">
        <v>5020</v>
      </c>
      <c r="C802" s="660" t="s">
        <v>5024</v>
      </c>
      <c r="D802" s="660" t="s">
        <v>5027</v>
      </c>
      <c r="E802" s="660" t="s">
        <v>5028</v>
      </c>
      <c r="F802" s="663"/>
      <c r="G802" s="663"/>
      <c r="H802" s="663"/>
      <c r="I802" s="663"/>
      <c r="J802" s="663"/>
      <c r="K802" s="663"/>
      <c r="L802" s="663"/>
      <c r="M802" s="663"/>
      <c r="N802" s="663">
        <v>2</v>
      </c>
      <c r="O802" s="663">
        <v>70</v>
      </c>
      <c r="P802" s="676"/>
      <c r="Q802" s="664">
        <v>35</v>
      </c>
    </row>
    <row r="803" spans="1:17" ht="14.4" customHeight="1" x14ac:dyDescent="0.3">
      <c r="A803" s="659" t="s">
        <v>5976</v>
      </c>
      <c r="B803" s="660" t="s">
        <v>5020</v>
      </c>
      <c r="C803" s="660" t="s">
        <v>5024</v>
      </c>
      <c r="D803" s="660" t="s">
        <v>5039</v>
      </c>
      <c r="E803" s="660" t="s">
        <v>5040</v>
      </c>
      <c r="F803" s="663">
        <v>7</v>
      </c>
      <c r="G803" s="663">
        <v>1197</v>
      </c>
      <c r="H803" s="663">
        <v>1</v>
      </c>
      <c r="I803" s="663">
        <v>171</v>
      </c>
      <c r="J803" s="663">
        <v>3</v>
      </c>
      <c r="K803" s="663">
        <v>348</v>
      </c>
      <c r="L803" s="663">
        <v>0.2907268170426065</v>
      </c>
      <c r="M803" s="663">
        <v>116</v>
      </c>
      <c r="N803" s="663">
        <v>5</v>
      </c>
      <c r="O803" s="663">
        <v>584</v>
      </c>
      <c r="P803" s="676">
        <v>0.4878863826232247</v>
      </c>
      <c r="Q803" s="664">
        <v>116.8</v>
      </c>
    </row>
    <row r="804" spans="1:17" ht="14.4" customHeight="1" x14ac:dyDescent="0.3">
      <c r="A804" s="659" t="s">
        <v>5976</v>
      </c>
      <c r="B804" s="660" t="s">
        <v>5020</v>
      </c>
      <c r="C804" s="660" t="s">
        <v>5024</v>
      </c>
      <c r="D804" s="660" t="s">
        <v>5055</v>
      </c>
      <c r="E804" s="660" t="s">
        <v>5056</v>
      </c>
      <c r="F804" s="663">
        <v>1</v>
      </c>
      <c r="G804" s="663">
        <v>342</v>
      </c>
      <c r="H804" s="663">
        <v>1</v>
      </c>
      <c r="I804" s="663">
        <v>342</v>
      </c>
      <c r="J804" s="663">
        <v>1</v>
      </c>
      <c r="K804" s="663">
        <v>232</v>
      </c>
      <c r="L804" s="663">
        <v>0.67836257309941517</v>
      </c>
      <c r="M804" s="663">
        <v>232</v>
      </c>
      <c r="N804" s="663">
        <v>2</v>
      </c>
      <c r="O804" s="663">
        <v>468</v>
      </c>
      <c r="P804" s="676">
        <v>1.368421052631579</v>
      </c>
      <c r="Q804" s="664">
        <v>234</v>
      </c>
    </row>
    <row r="805" spans="1:17" ht="14.4" customHeight="1" x14ac:dyDescent="0.3">
      <c r="A805" s="659" t="s">
        <v>5977</v>
      </c>
      <c r="B805" s="660" t="s">
        <v>5020</v>
      </c>
      <c r="C805" s="660" t="s">
        <v>5024</v>
      </c>
      <c r="D805" s="660" t="s">
        <v>5039</v>
      </c>
      <c r="E805" s="660" t="s">
        <v>5040</v>
      </c>
      <c r="F805" s="663"/>
      <c r="G805" s="663"/>
      <c r="H805" s="663"/>
      <c r="I805" s="663"/>
      <c r="J805" s="663"/>
      <c r="K805" s="663"/>
      <c r="L805" s="663"/>
      <c r="M805" s="663"/>
      <c r="N805" s="663">
        <v>1</v>
      </c>
      <c r="O805" s="663">
        <v>118</v>
      </c>
      <c r="P805" s="676"/>
      <c r="Q805" s="664">
        <v>118</v>
      </c>
    </row>
    <row r="806" spans="1:17" ht="14.4" customHeight="1" x14ac:dyDescent="0.3">
      <c r="A806" s="659" t="s">
        <v>5977</v>
      </c>
      <c r="B806" s="660" t="s">
        <v>5020</v>
      </c>
      <c r="C806" s="660" t="s">
        <v>5024</v>
      </c>
      <c r="D806" s="660" t="s">
        <v>5055</v>
      </c>
      <c r="E806" s="660" t="s">
        <v>5056</v>
      </c>
      <c r="F806" s="663"/>
      <c r="G806" s="663"/>
      <c r="H806" s="663"/>
      <c r="I806" s="663"/>
      <c r="J806" s="663"/>
      <c r="K806" s="663"/>
      <c r="L806" s="663"/>
      <c r="M806" s="663"/>
      <c r="N806" s="663">
        <v>1</v>
      </c>
      <c r="O806" s="663">
        <v>234</v>
      </c>
      <c r="P806" s="676"/>
      <c r="Q806" s="664">
        <v>234</v>
      </c>
    </row>
    <row r="807" spans="1:17" ht="14.4" customHeight="1" x14ac:dyDescent="0.3">
      <c r="A807" s="659" t="s">
        <v>5978</v>
      </c>
      <c r="B807" s="660" t="s">
        <v>5020</v>
      </c>
      <c r="C807" s="660" t="s">
        <v>5024</v>
      </c>
      <c r="D807" s="660" t="s">
        <v>5039</v>
      </c>
      <c r="E807" s="660" t="s">
        <v>5040</v>
      </c>
      <c r="F807" s="663">
        <v>22</v>
      </c>
      <c r="G807" s="663">
        <v>3762</v>
      </c>
      <c r="H807" s="663">
        <v>1</v>
      </c>
      <c r="I807" s="663">
        <v>171</v>
      </c>
      <c r="J807" s="663">
        <v>17</v>
      </c>
      <c r="K807" s="663">
        <v>1972</v>
      </c>
      <c r="L807" s="663">
        <v>0.52418926103136632</v>
      </c>
      <c r="M807" s="663">
        <v>116</v>
      </c>
      <c r="N807" s="663">
        <v>11</v>
      </c>
      <c r="O807" s="663">
        <v>1292</v>
      </c>
      <c r="P807" s="676">
        <v>0.34343434343434343</v>
      </c>
      <c r="Q807" s="664">
        <v>117.45454545454545</v>
      </c>
    </row>
    <row r="808" spans="1:17" ht="14.4" customHeight="1" x14ac:dyDescent="0.3">
      <c r="A808" s="659" t="s">
        <v>5978</v>
      </c>
      <c r="B808" s="660" t="s">
        <v>5020</v>
      </c>
      <c r="C808" s="660" t="s">
        <v>5024</v>
      </c>
      <c r="D808" s="660" t="s">
        <v>5055</v>
      </c>
      <c r="E808" s="660" t="s">
        <v>5056</v>
      </c>
      <c r="F808" s="663">
        <v>2</v>
      </c>
      <c r="G808" s="663">
        <v>684</v>
      </c>
      <c r="H808" s="663">
        <v>1</v>
      </c>
      <c r="I808" s="663">
        <v>342</v>
      </c>
      <c r="J808" s="663">
        <v>5</v>
      </c>
      <c r="K808" s="663">
        <v>1160</v>
      </c>
      <c r="L808" s="663">
        <v>1.695906432748538</v>
      </c>
      <c r="M808" s="663">
        <v>232</v>
      </c>
      <c r="N808" s="663">
        <v>11</v>
      </c>
      <c r="O808" s="663">
        <v>2574</v>
      </c>
      <c r="P808" s="676">
        <v>3.763157894736842</v>
      </c>
      <c r="Q808" s="664">
        <v>234</v>
      </c>
    </row>
    <row r="809" spans="1:17" ht="14.4" customHeight="1" x14ac:dyDescent="0.3">
      <c r="A809" s="659" t="s">
        <v>5978</v>
      </c>
      <c r="B809" s="660" t="s">
        <v>5020</v>
      </c>
      <c r="C809" s="660" t="s">
        <v>5024</v>
      </c>
      <c r="D809" s="660" t="s">
        <v>5068</v>
      </c>
      <c r="E809" s="660" t="s">
        <v>5069</v>
      </c>
      <c r="F809" s="663"/>
      <c r="G809" s="663"/>
      <c r="H809" s="663"/>
      <c r="I809" s="663"/>
      <c r="J809" s="663"/>
      <c r="K809" s="663"/>
      <c r="L809" s="663"/>
      <c r="M809" s="663"/>
      <c r="N809" s="663">
        <v>1</v>
      </c>
      <c r="O809" s="663">
        <v>114</v>
      </c>
      <c r="P809" s="676"/>
      <c r="Q809" s="664">
        <v>114</v>
      </c>
    </row>
    <row r="810" spans="1:17" ht="14.4" customHeight="1" x14ac:dyDescent="0.3">
      <c r="A810" s="659" t="s">
        <v>5979</v>
      </c>
      <c r="B810" s="660" t="s">
        <v>5020</v>
      </c>
      <c r="C810" s="660" t="s">
        <v>5024</v>
      </c>
      <c r="D810" s="660" t="s">
        <v>5055</v>
      </c>
      <c r="E810" s="660" t="s">
        <v>5056</v>
      </c>
      <c r="F810" s="663"/>
      <c r="G810" s="663"/>
      <c r="H810" s="663"/>
      <c r="I810" s="663"/>
      <c r="J810" s="663">
        <v>1</v>
      </c>
      <c r="K810" s="663">
        <v>232</v>
      </c>
      <c r="L810" s="663"/>
      <c r="M810" s="663">
        <v>232</v>
      </c>
      <c r="N810" s="663"/>
      <c r="O810" s="663"/>
      <c r="P810" s="676"/>
      <c r="Q810" s="664"/>
    </row>
    <row r="811" spans="1:17" ht="14.4" customHeight="1" x14ac:dyDescent="0.3">
      <c r="A811" s="659" t="s">
        <v>5980</v>
      </c>
      <c r="B811" s="660" t="s">
        <v>5020</v>
      </c>
      <c r="C811" s="660" t="s">
        <v>5024</v>
      </c>
      <c r="D811" s="660" t="s">
        <v>5039</v>
      </c>
      <c r="E811" s="660" t="s">
        <v>5040</v>
      </c>
      <c r="F811" s="663">
        <v>1</v>
      </c>
      <c r="G811" s="663">
        <v>171</v>
      </c>
      <c r="H811" s="663">
        <v>1</v>
      </c>
      <c r="I811" s="663">
        <v>171</v>
      </c>
      <c r="J811" s="663">
        <v>1</v>
      </c>
      <c r="K811" s="663">
        <v>116</v>
      </c>
      <c r="L811" s="663">
        <v>0.67836257309941517</v>
      </c>
      <c r="M811" s="663">
        <v>116</v>
      </c>
      <c r="N811" s="663"/>
      <c r="O811" s="663"/>
      <c r="P811" s="676"/>
      <c r="Q811" s="664"/>
    </row>
    <row r="812" spans="1:17" ht="14.4" customHeight="1" x14ac:dyDescent="0.3">
      <c r="A812" s="659" t="s">
        <v>5980</v>
      </c>
      <c r="B812" s="660" t="s">
        <v>5020</v>
      </c>
      <c r="C812" s="660" t="s">
        <v>5024</v>
      </c>
      <c r="D812" s="660" t="s">
        <v>5055</v>
      </c>
      <c r="E812" s="660" t="s">
        <v>5056</v>
      </c>
      <c r="F812" s="663"/>
      <c r="G812" s="663"/>
      <c r="H812" s="663"/>
      <c r="I812" s="663"/>
      <c r="J812" s="663">
        <v>1</v>
      </c>
      <c r="K812" s="663">
        <v>232</v>
      </c>
      <c r="L812" s="663"/>
      <c r="M812" s="663">
        <v>232</v>
      </c>
      <c r="N812" s="663">
        <v>6</v>
      </c>
      <c r="O812" s="663">
        <v>1404</v>
      </c>
      <c r="P812" s="676"/>
      <c r="Q812" s="664">
        <v>234</v>
      </c>
    </row>
    <row r="813" spans="1:17" ht="14.4" customHeight="1" x14ac:dyDescent="0.3">
      <c r="A813" s="659" t="s">
        <v>5981</v>
      </c>
      <c r="B813" s="660" t="s">
        <v>5020</v>
      </c>
      <c r="C813" s="660" t="s">
        <v>5024</v>
      </c>
      <c r="D813" s="660" t="s">
        <v>5039</v>
      </c>
      <c r="E813" s="660" t="s">
        <v>5040</v>
      </c>
      <c r="F813" s="663">
        <v>16</v>
      </c>
      <c r="G813" s="663">
        <v>2736</v>
      </c>
      <c r="H813" s="663">
        <v>1</v>
      </c>
      <c r="I813" s="663">
        <v>171</v>
      </c>
      <c r="J813" s="663">
        <v>11</v>
      </c>
      <c r="K813" s="663">
        <v>1276</v>
      </c>
      <c r="L813" s="663">
        <v>0.46637426900584794</v>
      </c>
      <c r="M813" s="663">
        <v>116</v>
      </c>
      <c r="N813" s="663">
        <v>26</v>
      </c>
      <c r="O813" s="663">
        <v>3052</v>
      </c>
      <c r="P813" s="676">
        <v>1.1154970760233918</v>
      </c>
      <c r="Q813" s="664">
        <v>117.38461538461539</v>
      </c>
    </row>
    <row r="814" spans="1:17" ht="14.4" customHeight="1" x14ac:dyDescent="0.3">
      <c r="A814" s="659" t="s">
        <v>5981</v>
      </c>
      <c r="B814" s="660" t="s">
        <v>5020</v>
      </c>
      <c r="C814" s="660" t="s">
        <v>5024</v>
      </c>
      <c r="D814" s="660" t="s">
        <v>5053</v>
      </c>
      <c r="E814" s="660" t="s">
        <v>5054</v>
      </c>
      <c r="F814" s="663"/>
      <c r="G814" s="663"/>
      <c r="H814" s="663"/>
      <c r="I814" s="663"/>
      <c r="J814" s="663"/>
      <c r="K814" s="663"/>
      <c r="L814" s="663"/>
      <c r="M814" s="663"/>
      <c r="N814" s="663">
        <v>1</v>
      </c>
      <c r="O814" s="663">
        <v>0</v>
      </c>
      <c r="P814" s="676"/>
      <c r="Q814" s="664">
        <v>0</v>
      </c>
    </row>
    <row r="815" spans="1:17" ht="14.4" customHeight="1" x14ac:dyDescent="0.3">
      <c r="A815" s="659" t="s">
        <v>5981</v>
      </c>
      <c r="B815" s="660" t="s">
        <v>5020</v>
      </c>
      <c r="C815" s="660" t="s">
        <v>5024</v>
      </c>
      <c r="D815" s="660" t="s">
        <v>5055</v>
      </c>
      <c r="E815" s="660" t="s">
        <v>5056</v>
      </c>
      <c r="F815" s="663">
        <v>3</v>
      </c>
      <c r="G815" s="663">
        <v>1026</v>
      </c>
      <c r="H815" s="663">
        <v>1</v>
      </c>
      <c r="I815" s="663">
        <v>342</v>
      </c>
      <c r="J815" s="663">
        <v>3</v>
      </c>
      <c r="K815" s="663">
        <v>696</v>
      </c>
      <c r="L815" s="663">
        <v>0.67836257309941517</v>
      </c>
      <c r="M815" s="663">
        <v>232</v>
      </c>
      <c r="N815" s="663">
        <v>13</v>
      </c>
      <c r="O815" s="663">
        <v>3036</v>
      </c>
      <c r="P815" s="676">
        <v>2.9590643274853803</v>
      </c>
      <c r="Q815" s="664">
        <v>233.53846153846155</v>
      </c>
    </row>
    <row r="816" spans="1:17" ht="14.4" customHeight="1" x14ac:dyDescent="0.3">
      <c r="A816" s="659" t="s">
        <v>5981</v>
      </c>
      <c r="B816" s="660" t="s">
        <v>5020</v>
      </c>
      <c r="C816" s="660" t="s">
        <v>5024</v>
      </c>
      <c r="D816" s="660" t="s">
        <v>5068</v>
      </c>
      <c r="E816" s="660" t="s">
        <v>5069</v>
      </c>
      <c r="F816" s="663"/>
      <c r="G816" s="663"/>
      <c r="H816" s="663"/>
      <c r="I816" s="663"/>
      <c r="J816" s="663"/>
      <c r="K816" s="663"/>
      <c r="L816" s="663"/>
      <c r="M816" s="663"/>
      <c r="N816" s="663">
        <v>1</v>
      </c>
      <c r="O816" s="663">
        <v>114</v>
      </c>
      <c r="P816" s="676"/>
      <c r="Q816" s="664">
        <v>114</v>
      </c>
    </row>
    <row r="817" spans="1:17" ht="14.4" customHeight="1" x14ac:dyDescent="0.3">
      <c r="A817" s="659" t="s">
        <v>5982</v>
      </c>
      <c r="B817" s="660" t="s">
        <v>5020</v>
      </c>
      <c r="C817" s="660" t="s">
        <v>5024</v>
      </c>
      <c r="D817" s="660" t="s">
        <v>5027</v>
      </c>
      <c r="E817" s="660" t="s">
        <v>5028</v>
      </c>
      <c r="F817" s="663"/>
      <c r="G817" s="663"/>
      <c r="H817" s="663"/>
      <c r="I817" s="663"/>
      <c r="J817" s="663"/>
      <c r="K817" s="663"/>
      <c r="L817" s="663"/>
      <c r="M817" s="663"/>
      <c r="N817" s="663">
        <v>7</v>
      </c>
      <c r="O817" s="663">
        <v>245</v>
      </c>
      <c r="P817" s="676"/>
      <c r="Q817" s="664">
        <v>35</v>
      </c>
    </row>
    <row r="818" spans="1:17" ht="14.4" customHeight="1" x14ac:dyDescent="0.3">
      <c r="A818" s="659" t="s">
        <v>5982</v>
      </c>
      <c r="B818" s="660" t="s">
        <v>5020</v>
      </c>
      <c r="C818" s="660" t="s">
        <v>5024</v>
      </c>
      <c r="D818" s="660" t="s">
        <v>5039</v>
      </c>
      <c r="E818" s="660" t="s">
        <v>5040</v>
      </c>
      <c r="F818" s="663">
        <v>6</v>
      </c>
      <c r="G818" s="663">
        <v>1026</v>
      </c>
      <c r="H818" s="663">
        <v>1</v>
      </c>
      <c r="I818" s="663">
        <v>171</v>
      </c>
      <c r="J818" s="663">
        <v>10</v>
      </c>
      <c r="K818" s="663">
        <v>1160</v>
      </c>
      <c r="L818" s="663">
        <v>1.1306042884990253</v>
      </c>
      <c r="M818" s="663">
        <v>116</v>
      </c>
      <c r="N818" s="663">
        <v>10</v>
      </c>
      <c r="O818" s="663">
        <v>1180</v>
      </c>
      <c r="P818" s="676">
        <v>1.1500974658869396</v>
      </c>
      <c r="Q818" s="664">
        <v>118</v>
      </c>
    </row>
    <row r="819" spans="1:17" ht="14.4" customHeight="1" x14ac:dyDescent="0.3">
      <c r="A819" s="659" t="s">
        <v>5982</v>
      </c>
      <c r="B819" s="660" t="s">
        <v>5020</v>
      </c>
      <c r="C819" s="660" t="s">
        <v>5024</v>
      </c>
      <c r="D819" s="660" t="s">
        <v>5053</v>
      </c>
      <c r="E819" s="660" t="s">
        <v>5054</v>
      </c>
      <c r="F819" s="663"/>
      <c r="G819" s="663"/>
      <c r="H819" s="663"/>
      <c r="I819" s="663"/>
      <c r="J819" s="663">
        <v>1</v>
      </c>
      <c r="K819" s="663">
        <v>0</v>
      </c>
      <c r="L819" s="663"/>
      <c r="M819" s="663">
        <v>0</v>
      </c>
      <c r="N819" s="663"/>
      <c r="O819" s="663"/>
      <c r="P819" s="676"/>
      <c r="Q819" s="664"/>
    </row>
    <row r="820" spans="1:17" ht="14.4" customHeight="1" x14ac:dyDescent="0.3">
      <c r="A820" s="659" t="s">
        <v>5982</v>
      </c>
      <c r="B820" s="660" t="s">
        <v>5020</v>
      </c>
      <c r="C820" s="660" t="s">
        <v>5024</v>
      </c>
      <c r="D820" s="660" t="s">
        <v>5055</v>
      </c>
      <c r="E820" s="660" t="s">
        <v>5056</v>
      </c>
      <c r="F820" s="663">
        <v>1</v>
      </c>
      <c r="G820" s="663">
        <v>342</v>
      </c>
      <c r="H820" s="663">
        <v>1</v>
      </c>
      <c r="I820" s="663">
        <v>342</v>
      </c>
      <c r="J820" s="663">
        <v>7</v>
      </c>
      <c r="K820" s="663">
        <v>1624</v>
      </c>
      <c r="L820" s="663">
        <v>4.7485380116959064</v>
      </c>
      <c r="M820" s="663">
        <v>232</v>
      </c>
      <c r="N820" s="663">
        <v>8</v>
      </c>
      <c r="O820" s="663">
        <v>1872</v>
      </c>
      <c r="P820" s="676">
        <v>5.4736842105263159</v>
      </c>
      <c r="Q820" s="664">
        <v>234</v>
      </c>
    </row>
    <row r="821" spans="1:17" ht="14.4" customHeight="1" x14ac:dyDescent="0.3">
      <c r="A821" s="659" t="s">
        <v>5982</v>
      </c>
      <c r="B821" s="660" t="s">
        <v>5020</v>
      </c>
      <c r="C821" s="660" t="s">
        <v>5024</v>
      </c>
      <c r="D821" s="660" t="s">
        <v>5057</v>
      </c>
      <c r="E821" s="660" t="s">
        <v>5058</v>
      </c>
      <c r="F821" s="663"/>
      <c r="G821" s="663"/>
      <c r="H821" s="663"/>
      <c r="I821" s="663"/>
      <c r="J821" s="663">
        <v>0</v>
      </c>
      <c r="K821" s="663">
        <v>0</v>
      </c>
      <c r="L821" s="663"/>
      <c r="M821" s="663"/>
      <c r="N821" s="663"/>
      <c r="O821" s="663"/>
      <c r="P821" s="676"/>
      <c r="Q821" s="664"/>
    </row>
    <row r="822" spans="1:17" ht="14.4" customHeight="1" x14ac:dyDescent="0.3">
      <c r="A822" s="659" t="s">
        <v>5982</v>
      </c>
      <c r="B822" s="660" t="s">
        <v>5020</v>
      </c>
      <c r="C822" s="660" t="s">
        <v>5024</v>
      </c>
      <c r="D822" s="660" t="s">
        <v>5070</v>
      </c>
      <c r="E822" s="660" t="s">
        <v>5071</v>
      </c>
      <c r="F822" s="663"/>
      <c r="G822" s="663"/>
      <c r="H822" s="663"/>
      <c r="I822" s="663"/>
      <c r="J822" s="663">
        <v>2</v>
      </c>
      <c r="K822" s="663">
        <v>354</v>
      </c>
      <c r="L822" s="663"/>
      <c r="M822" s="663">
        <v>177</v>
      </c>
      <c r="N822" s="663"/>
      <c r="O822" s="663"/>
      <c r="P822" s="676"/>
      <c r="Q822" s="664"/>
    </row>
    <row r="823" spans="1:17" ht="14.4" customHeight="1" x14ac:dyDescent="0.3">
      <c r="A823" s="659" t="s">
        <v>5983</v>
      </c>
      <c r="B823" s="660" t="s">
        <v>5020</v>
      </c>
      <c r="C823" s="660" t="s">
        <v>5024</v>
      </c>
      <c r="D823" s="660" t="s">
        <v>5039</v>
      </c>
      <c r="E823" s="660" t="s">
        <v>5040</v>
      </c>
      <c r="F823" s="663">
        <v>63</v>
      </c>
      <c r="G823" s="663">
        <v>10773</v>
      </c>
      <c r="H823" s="663">
        <v>1</v>
      </c>
      <c r="I823" s="663">
        <v>171</v>
      </c>
      <c r="J823" s="663">
        <v>33</v>
      </c>
      <c r="K823" s="663">
        <v>3828</v>
      </c>
      <c r="L823" s="663">
        <v>0.35533277638540794</v>
      </c>
      <c r="M823" s="663">
        <v>116</v>
      </c>
      <c r="N823" s="663">
        <v>30</v>
      </c>
      <c r="O823" s="663">
        <v>3530</v>
      </c>
      <c r="P823" s="676">
        <v>0.32767102942541537</v>
      </c>
      <c r="Q823" s="664">
        <v>117.66666666666667</v>
      </c>
    </row>
    <row r="824" spans="1:17" ht="14.4" customHeight="1" x14ac:dyDescent="0.3">
      <c r="A824" s="659" t="s">
        <v>5983</v>
      </c>
      <c r="B824" s="660" t="s">
        <v>5020</v>
      </c>
      <c r="C824" s="660" t="s">
        <v>5024</v>
      </c>
      <c r="D824" s="660" t="s">
        <v>5053</v>
      </c>
      <c r="E824" s="660" t="s">
        <v>5054</v>
      </c>
      <c r="F824" s="663"/>
      <c r="G824" s="663"/>
      <c r="H824" s="663"/>
      <c r="I824" s="663"/>
      <c r="J824" s="663">
        <v>1</v>
      </c>
      <c r="K824" s="663">
        <v>0</v>
      </c>
      <c r="L824" s="663"/>
      <c r="M824" s="663">
        <v>0</v>
      </c>
      <c r="N824" s="663">
        <v>3</v>
      </c>
      <c r="O824" s="663">
        <v>0</v>
      </c>
      <c r="P824" s="676"/>
      <c r="Q824" s="664">
        <v>0</v>
      </c>
    </row>
    <row r="825" spans="1:17" ht="14.4" customHeight="1" x14ac:dyDescent="0.3">
      <c r="A825" s="659" t="s">
        <v>5983</v>
      </c>
      <c r="B825" s="660" t="s">
        <v>5020</v>
      </c>
      <c r="C825" s="660" t="s">
        <v>5024</v>
      </c>
      <c r="D825" s="660" t="s">
        <v>5055</v>
      </c>
      <c r="E825" s="660" t="s">
        <v>5056</v>
      </c>
      <c r="F825" s="663">
        <v>30</v>
      </c>
      <c r="G825" s="663">
        <v>10260</v>
      </c>
      <c r="H825" s="663">
        <v>1</v>
      </c>
      <c r="I825" s="663">
        <v>342</v>
      </c>
      <c r="J825" s="663">
        <v>46</v>
      </c>
      <c r="K825" s="663">
        <v>10672</v>
      </c>
      <c r="L825" s="663">
        <v>1.0401559454191034</v>
      </c>
      <c r="M825" s="663">
        <v>232</v>
      </c>
      <c r="N825" s="663">
        <v>59</v>
      </c>
      <c r="O825" s="663">
        <v>13788</v>
      </c>
      <c r="P825" s="676">
        <v>1.343859649122807</v>
      </c>
      <c r="Q825" s="664">
        <v>233.69491525423729</v>
      </c>
    </row>
    <row r="826" spans="1:17" ht="14.4" customHeight="1" x14ac:dyDescent="0.3">
      <c r="A826" s="659" t="s">
        <v>5983</v>
      </c>
      <c r="B826" s="660" t="s">
        <v>5020</v>
      </c>
      <c r="C826" s="660" t="s">
        <v>5024</v>
      </c>
      <c r="D826" s="660" t="s">
        <v>5057</v>
      </c>
      <c r="E826" s="660" t="s">
        <v>5058</v>
      </c>
      <c r="F826" s="663"/>
      <c r="G826" s="663"/>
      <c r="H826" s="663"/>
      <c r="I826" s="663"/>
      <c r="J826" s="663">
        <v>3</v>
      </c>
      <c r="K826" s="663">
        <v>106</v>
      </c>
      <c r="L826" s="663"/>
      <c r="M826" s="663">
        <v>35.333333333333336</v>
      </c>
      <c r="N826" s="663"/>
      <c r="O826" s="663"/>
      <c r="P826" s="676"/>
      <c r="Q826" s="664"/>
    </row>
    <row r="827" spans="1:17" ht="14.4" customHeight="1" x14ac:dyDescent="0.3">
      <c r="A827" s="659" t="s">
        <v>5983</v>
      </c>
      <c r="B827" s="660" t="s">
        <v>5020</v>
      </c>
      <c r="C827" s="660" t="s">
        <v>5024</v>
      </c>
      <c r="D827" s="660" t="s">
        <v>5074</v>
      </c>
      <c r="E827" s="660" t="s">
        <v>5075</v>
      </c>
      <c r="F827" s="663"/>
      <c r="G827" s="663"/>
      <c r="H827" s="663"/>
      <c r="I827" s="663"/>
      <c r="J827" s="663"/>
      <c r="K827" s="663"/>
      <c r="L827" s="663"/>
      <c r="M827" s="663"/>
      <c r="N827" s="663">
        <v>1</v>
      </c>
      <c r="O827" s="663">
        <v>348</v>
      </c>
      <c r="P827" s="676"/>
      <c r="Q827" s="664">
        <v>348</v>
      </c>
    </row>
    <row r="828" spans="1:17" ht="14.4" customHeight="1" x14ac:dyDescent="0.3">
      <c r="A828" s="659" t="s">
        <v>5983</v>
      </c>
      <c r="B828" s="660" t="s">
        <v>5020</v>
      </c>
      <c r="C828" s="660" t="s">
        <v>5024</v>
      </c>
      <c r="D828" s="660" t="s">
        <v>5076</v>
      </c>
      <c r="E828" s="660" t="s">
        <v>5077</v>
      </c>
      <c r="F828" s="663">
        <v>1</v>
      </c>
      <c r="G828" s="663">
        <v>162</v>
      </c>
      <c r="H828" s="663">
        <v>1</v>
      </c>
      <c r="I828" s="663">
        <v>162</v>
      </c>
      <c r="J828" s="663"/>
      <c r="K828" s="663"/>
      <c r="L828" s="663"/>
      <c r="M828" s="663"/>
      <c r="N828" s="663"/>
      <c r="O828" s="663"/>
      <c r="P828" s="676"/>
      <c r="Q828" s="664"/>
    </row>
    <row r="829" spans="1:17" ht="14.4" customHeight="1" x14ac:dyDescent="0.3">
      <c r="A829" s="659" t="s">
        <v>5984</v>
      </c>
      <c r="B829" s="660" t="s">
        <v>5020</v>
      </c>
      <c r="C829" s="660" t="s">
        <v>5024</v>
      </c>
      <c r="D829" s="660" t="s">
        <v>5027</v>
      </c>
      <c r="E829" s="660" t="s">
        <v>5028</v>
      </c>
      <c r="F829" s="663"/>
      <c r="G829" s="663"/>
      <c r="H829" s="663"/>
      <c r="I829" s="663"/>
      <c r="J829" s="663"/>
      <c r="K829" s="663"/>
      <c r="L829" s="663"/>
      <c r="M829" s="663"/>
      <c r="N829" s="663">
        <v>1</v>
      </c>
      <c r="O829" s="663">
        <v>35</v>
      </c>
      <c r="P829" s="676"/>
      <c r="Q829" s="664">
        <v>35</v>
      </c>
    </row>
    <row r="830" spans="1:17" ht="14.4" customHeight="1" x14ac:dyDescent="0.3">
      <c r="A830" s="659" t="s">
        <v>5984</v>
      </c>
      <c r="B830" s="660" t="s">
        <v>5020</v>
      </c>
      <c r="C830" s="660" t="s">
        <v>5024</v>
      </c>
      <c r="D830" s="660" t="s">
        <v>5039</v>
      </c>
      <c r="E830" s="660" t="s">
        <v>5040</v>
      </c>
      <c r="F830" s="663">
        <v>6</v>
      </c>
      <c r="G830" s="663">
        <v>1026</v>
      </c>
      <c r="H830" s="663">
        <v>1</v>
      </c>
      <c r="I830" s="663">
        <v>171</v>
      </c>
      <c r="J830" s="663">
        <v>15</v>
      </c>
      <c r="K830" s="663">
        <v>1740</v>
      </c>
      <c r="L830" s="663">
        <v>1.695906432748538</v>
      </c>
      <c r="M830" s="663">
        <v>116</v>
      </c>
      <c r="N830" s="663">
        <v>7</v>
      </c>
      <c r="O830" s="663">
        <v>822</v>
      </c>
      <c r="P830" s="676">
        <v>0.80116959064327486</v>
      </c>
      <c r="Q830" s="664">
        <v>117.42857142857143</v>
      </c>
    </row>
    <row r="831" spans="1:17" ht="14.4" customHeight="1" x14ac:dyDescent="0.3">
      <c r="A831" s="659" t="s">
        <v>5984</v>
      </c>
      <c r="B831" s="660" t="s">
        <v>5020</v>
      </c>
      <c r="C831" s="660" t="s">
        <v>5024</v>
      </c>
      <c r="D831" s="660" t="s">
        <v>5053</v>
      </c>
      <c r="E831" s="660" t="s">
        <v>5054</v>
      </c>
      <c r="F831" s="663">
        <v>1</v>
      </c>
      <c r="G831" s="663">
        <v>0</v>
      </c>
      <c r="H831" s="663"/>
      <c r="I831" s="663">
        <v>0</v>
      </c>
      <c r="J831" s="663">
        <v>3</v>
      </c>
      <c r="K831" s="663">
        <v>0</v>
      </c>
      <c r="L831" s="663"/>
      <c r="M831" s="663">
        <v>0</v>
      </c>
      <c r="N831" s="663">
        <v>1</v>
      </c>
      <c r="O831" s="663">
        <v>0</v>
      </c>
      <c r="P831" s="676"/>
      <c r="Q831" s="664">
        <v>0</v>
      </c>
    </row>
    <row r="832" spans="1:17" ht="14.4" customHeight="1" x14ac:dyDescent="0.3">
      <c r="A832" s="659" t="s">
        <v>5984</v>
      </c>
      <c r="B832" s="660" t="s">
        <v>5020</v>
      </c>
      <c r="C832" s="660" t="s">
        <v>5024</v>
      </c>
      <c r="D832" s="660" t="s">
        <v>5055</v>
      </c>
      <c r="E832" s="660" t="s">
        <v>5056</v>
      </c>
      <c r="F832" s="663">
        <v>2</v>
      </c>
      <c r="G832" s="663">
        <v>684</v>
      </c>
      <c r="H832" s="663">
        <v>1</v>
      </c>
      <c r="I832" s="663">
        <v>342</v>
      </c>
      <c r="J832" s="663">
        <v>8</v>
      </c>
      <c r="K832" s="663">
        <v>1856</v>
      </c>
      <c r="L832" s="663">
        <v>2.7134502923976607</v>
      </c>
      <c r="M832" s="663">
        <v>232</v>
      </c>
      <c r="N832" s="663">
        <v>10</v>
      </c>
      <c r="O832" s="663">
        <v>2338</v>
      </c>
      <c r="P832" s="676">
        <v>3.4181286549707601</v>
      </c>
      <c r="Q832" s="664">
        <v>233.8</v>
      </c>
    </row>
    <row r="833" spans="1:17" ht="14.4" customHeight="1" x14ac:dyDescent="0.3">
      <c r="A833" s="659" t="s">
        <v>5984</v>
      </c>
      <c r="B833" s="660" t="s">
        <v>5020</v>
      </c>
      <c r="C833" s="660" t="s">
        <v>5024</v>
      </c>
      <c r="D833" s="660" t="s">
        <v>5057</v>
      </c>
      <c r="E833" s="660" t="s">
        <v>5058</v>
      </c>
      <c r="F833" s="663"/>
      <c r="G833" s="663"/>
      <c r="H833" s="663"/>
      <c r="I833" s="663"/>
      <c r="J833" s="663">
        <v>1</v>
      </c>
      <c r="K833" s="663">
        <v>0</v>
      </c>
      <c r="L833" s="663"/>
      <c r="M833" s="663">
        <v>0</v>
      </c>
      <c r="N833" s="663"/>
      <c r="O833" s="663"/>
      <c r="P833" s="676"/>
      <c r="Q833" s="664"/>
    </row>
    <row r="834" spans="1:17" ht="14.4" customHeight="1" x14ac:dyDescent="0.3">
      <c r="A834" s="659" t="s">
        <v>5985</v>
      </c>
      <c r="B834" s="660" t="s">
        <v>5020</v>
      </c>
      <c r="C834" s="660" t="s">
        <v>5024</v>
      </c>
      <c r="D834" s="660" t="s">
        <v>5039</v>
      </c>
      <c r="E834" s="660" t="s">
        <v>5040</v>
      </c>
      <c r="F834" s="663"/>
      <c r="G834" s="663"/>
      <c r="H834" s="663"/>
      <c r="I834" s="663"/>
      <c r="J834" s="663">
        <v>2</v>
      </c>
      <c r="K834" s="663">
        <v>232</v>
      </c>
      <c r="L834" s="663"/>
      <c r="M834" s="663">
        <v>116</v>
      </c>
      <c r="N834" s="663">
        <v>5</v>
      </c>
      <c r="O834" s="663">
        <v>582</v>
      </c>
      <c r="P834" s="676"/>
      <c r="Q834" s="664">
        <v>116.4</v>
      </c>
    </row>
    <row r="835" spans="1:17" ht="14.4" customHeight="1" x14ac:dyDescent="0.3">
      <c r="A835" s="659" t="s">
        <v>5985</v>
      </c>
      <c r="B835" s="660" t="s">
        <v>5020</v>
      </c>
      <c r="C835" s="660" t="s">
        <v>5024</v>
      </c>
      <c r="D835" s="660" t="s">
        <v>5055</v>
      </c>
      <c r="E835" s="660" t="s">
        <v>5056</v>
      </c>
      <c r="F835" s="663"/>
      <c r="G835" s="663"/>
      <c r="H835" s="663"/>
      <c r="I835" s="663"/>
      <c r="J835" s="663">
        <v>4</v>
      </c>
      <c r="K835" s="663">
        <v>928</v>
      </c>
      <c r="L835" s="663"/>
      <c r="M835" s="663">
        <v>232</v>
      </c>
      <c r="N835" s="663">
        <v>3</v>
      </c>
      <c r="O835" s="663">
        <v>702</v>
      </c>
      <c r="P835" s="676"/>
      <c r="Q835" s="664">
        <v>234</v>
      </c>
    </row>
    <row r="836" spans="1:17" ht="14.4" customHeight="1" x14ac:dyDescent="0.3">
      <c r="A836" s="659" t="s">
        <v>5986</v>
      </c>
      <c r="B836" s="660" t="s">
        <v>5020</v>
      </c>
      <c r="C836" s="660" t="s">
        <v>5024</v>
      </c>
      <c r="D836" s="660" t="s">
        <v>5039</v>
      </c>
      <c r="E836" s="660" t="s">
        <v>5040</v>
      </c>
      <c r="F836" s="663">
        <v>14</v>
      </c>
      <c r="G836" s="663">
        <v>2394</v>
      </c>
      <c r="H836" s="663">
        <v>1</v>
      </c>
      <c r="I836" s="663">
        <v>171</v>
      </c>
      <c r="J836" s="663">
        <v>12</v>
      </c>
      <c r="K836" s="663">
        <v>1392</v>
      </c>
      <c r="L836" s="663">
        <v>0.581453634085213</v>
      </c>
      <c r="M836" s="663">
        <v>116</v>
      </c>
      <c r="N836" s="663">
        <v>7</v>
      </c>
      <c r="O836" s="663">
        <v>822</v>
      </c>
      <c r="P836" s="676">
        <v>0.34335839598997492</v>
      </c>
      <c r="Q836" s="664">
        <v>117.42857142857143</v>
      </c>
    </row>
    <row r="837" spans="1:17" ht="14.4" customHeight="1" x14ac:dyDescent="0.3">
      <c r="A837" s="659" t="s">
        <v>5986</v>
      </c>
      <c r="B837" s="660" t="s">
        <v>5020</v>
      </c>
      <c r="C837" s="660" t="s">
        <v>5024</v>
      </c>
      <c r="D837" s="660" t="s">
        <v>5055</v>
      </c>
      <c r="E837" s="660" t="s">
        <v>5056</v>
      </c>
      <c r="F837" s="663">
        <v>3</v>
      </c>
      <c r="G837" s="663">
        <v>1026</v>
      </c>
      <c r="H837" s="663">
        <v>1</v>
      </c>
      <c r="I837" s="663">
        <v>342</v>
      </c>
      <c r="J837" s="663">
        <v>10</v>
      </c>
      <c r="K837" s="663">
        <v>2320</v>
      </c>
      <c r="L837" s="663">
        <v>2.2612085769980506</v>
      </c>
      <c r="M837" s="663">
        <v>232</v>
      </c>
      <c r="N837" s="663">
        <v>15</v>
      </c>
      <c r="O837" s="663">
        <v>3504</v>
      </c>
      <c r="P837" s="676">
        <v>3.4152046783625729</v>
      </c>
      <c r="Q837" s="664">
        <v>233.6</v>
      </c>
    </row>
    <row r="838" spans="1:17" ht="14.4" customHeight="1" thickBot="1" x14ac:dyDescent="0.35">
      <c r="A838" s="665" t="s">
        <v>5986</v>
      </c>
      <c r="B838" s="666" t="s">
        <v>5082</v>
      </c>
      <c r="C838" s="666" t="s">
        <v>5024</v>
      </c>
      <c r="D838" s="666" t="s">
        <v>5656</v>
      </c>
      <c r="E838" s="666" t="s">
        <v>5657</v>
      </c>
      <c r="F838" s="669">
        <v>2</v>
      </c>
      <c r="G838" s="669">
        <v>0</v>
      </c>
      <c r="H838" s="669"/>
      <c r="I838" s="669">
        <v>0</v>
      </c>
      <c r="J838" s="669"/>
      <c r="K838" s="669"/>
      <c r="L838" s="669"/>
      <c r="M838" s="669"/>
      <c r="N838" s="669"/>
      <c r="O838" s="669"/>
      <c r="P838" s="677"/>
      <c r="Q838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2355.6480000000001</v>
      </c>
      <c r="C5" s="114">
        <v>2428.9050000000002</v>
      </c>
      <c r="D5" s="114">
        <v>2540.94</v>
      </c>
      <c r="E5" s="131">
        <v>1.0786586111337517</v>
      </c>
      <c r="F5" s="132">
        <v>682</v>
      </c>
      <c r="G5" s="114">
        <v>694</v>
      </c>
      <c r="H5" s="114">
        <v>677</v>
      </c>
      <c r="I5" s="133">
        <v>0.99266862170087977</v>
      </c>
      <c r="J5" s="123"/>
      <c r="K5" s="123"/>
      <c r="L5" s="7">
        <f>D5-B5</f>
        <v>185.29199999999992</v>
      </c>
      <c r="M5" s="8">
        <f>H5-F5</f>
        <v>-5</v>
      </c>
    </row>
    <row r="6" spans="1:13" ht="14.4" hidden="1" customHeight="1" outlineLevel="1" x14ac:dyDescent="0.3">
      <c r="A6" s="119" t="s">
        <v>170</v>
      </c>
      <c r="B6" s="122">
        <v>461.00099999999998</v>
      </c>
      <c r="C6" s="113">
        <v>405.178</v>
      </c>
      <c r="D6" s="113">
        <v>604.98099999999999</v>
      </c>
      <c r="E6" s="134">
        <v>1.3123203637302305</v>
      </c>
      <c r="F6" s="135">
        <v>137</v>
      </c>
      <c r="G6" s="113">
        <v>147</v>
      </c>
      <c r="H6" s="113">
        <v>160</v>
      </c>
      <c r="I6" s="136">
        <v>1.167883211678832</v>
      </c>
      <c r="J6" s="123"/>
      <c r="K6" s="123"/>
      <c r="L6" s="5">
        <f t="shared" ref="L6:L11" si="0">D6-B6</f>
        <v>143.98000000000002</v>
      </c>
      <c r="M6" s="6">
        <f t="shared" ref="M6:M13" si="1">H6-F6</f>
        <v>23</v>
      </c>
    </row>
    <row r="7" spans="1:13" ht="14.4" hidden="1" customHeight="1" outlineLevel="1" x14ac:dyDescent="0.3">
      <c r="A7" s="119" t="s">
        <v>171</v>
      </c>
      <c r="B7" s="122">
        <v>1120.9190000000001</v>
      </c>
      <c r="C7" s="113">
        <v>1267.0920000000001</v>
      </c>
      <c r="D7" s="113">
        <v>1342.3869999999999</v>
      </c>
      <c r="E7" s="134">
        <v>1.1975771665927688</v>
      </c>
      <c r="F7" s="135">
        <v>333</v>
      </c>
      <c r="G7" s="113">
        <v>395</v>
      </c>
      <c r="H7" s="113">
        <v>403</v>
      </c>
      <c r="I7" s="136">
        <v>1.2102102102102101</v>
      </c>
      <c r="J7" s="123"/>
      <c r="K7" s="123"/>
      <c r="L7" s="5">
        <f t="shared" si="0"/>
        <v>221.46799999999985</v>
      </c>
      <c r="M7" s="6">
        <f t="shared" si="1"/>
        <v>70</v>
      </c>
    </row>
    <row r="8" spans="1:13" ht="14.4" hidden="1" customHeight="1" outlineLevel="1" x14ac:dyDescent="0.3">
      <c r="A8" s="119" t="s">
        <v>172</v>
      </c>
      <c r="B8" s="122">
        <v>260.41199999999998</v>
      </c>
      <c r="C8" s="113">
        <v>229.63800000000001</v>
      </c>
      <c r="D8" s="113">
        <v>198.131</v>
      </c>
      <c r="E8" s="134">
        <v>0.76083667419320156</v>
      </c>
      <c r="F8" s="135">
        <v>53</v>
      </c>
      <c r="G8" s="113">
        <v>58</v>
      </c>
      <c r="H8" s="113">
        <v>62</v>
      </c>
      <c r="I8" s="136">
        <v>1.1698113207547169</v>
      </c>
      <c r="J8" s="123"/>
      <c r="K8" s="123"/>
      <c r="L8" s="5">
        <f t="shared" si="0"/>
        <v>-62.280999999999977</v>
      </c>
      <c r="M8" s="6">
        <f t="shared" si="1"/>
        <v>9</v>
      </c>
    </row>
    <row r="9" spans="1:13" ht="14.4" hidden="1" customHeight="1" outlineLevel="1" x14ac:dyDescent="0.3">
      <c r="A9" s="119" t="s">
        <v>173</v>
      </c>
      <c r="B9" s="122">
        <v>3.7669999999999999</v>
      </c>
      <c r="C9" s="113">
        <v>0</v>
      </c>
      <c r="D9" s="113">
        <v>0</v>
      </c>
      <c r="E9" s="134" t="s">
        <v>563</v>
      </c>
      <c r="F9" s="135">
        <v>1</v>
      </c>
      <c r="G9" s="113">
        <v>0</v>
      </c>
      <c r="H9" s="113">
        <v>0</v>
      </c>
      <c r="I9" s="136" t="s">
        <v>563</v>
      </c>
      <c r="J9" s="123"/>
      <c r="K9" s="123"/>
      <c r="L9" s="5">
        <f t="shared" si="0"/>
        <v>-3.7669999999999999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518.18100000000004</v>
      </c>
      <c r="C10" s="113">
        <v>553.74400000000003</v>
      </c>
      <c r="D10" s="113">
        <v>524.45000000000005</v>
      </c>
      <c r="E10" s="134">
        <v>1.0120980892776847</v>
      </c>
      <c r="F10" s="135">
        <v>154</v>
      </c>
      <c r="G10" s="113">
        <v>172</v>
      </c>
      <c r="H10" s="113">
        <v>156</v>
      </c>
      <c r="I10" s="136">
        <v>1.0129870129870129</v>
      </c>
      <c r="J10" s="123"/>
      <c r="K10" s="123"/>
      <c r="L10" s="5">
        <f t="shared" si="0"/>
        <v>6.2690000000000055</v>
      </c>
      <c r="M10" s="6">
        <f t="shared" si="1"/>
        <v>2</v>
      </c>
    </row>
    <row r="11" spans="1:13" ht="14.4" hidden="1" customHeight="1" outlineLevel="1" x14ac:dyDescent="0.3">
      <c r="A11" s="119" t="s">
        <v>175</v>
      </c>
      <c r="B11" s="122">
        <v>88.087000000000003</v>
      </c>
      <c r="C11" s="113">
        <v>169.98500000000001</v>
      </c>
      <c r="D11" s="113">
        <v>176.60599999999999</v>
      </c>
      <c r="E11" s="134">
        <v>2.0049042423967212</v>
      </c>
      <c r="F11" s="135">
        <v>34</v>
      </c>
      <c r="G11" s="113">
        <v>43</v>
      </c>
      <c r="H11" s="113">
        <v>44</v>
      </c>
      <c r="I11" s="136">
        <v>1.2941176470588236</v>
      </c>
      <c r="J11" s="123"/>
      <c r="K11" s="123"/>
      <c r="L11" s="5">
        <f t="shared" si="0"/>
        <v>88.518999999999991</v>
      </c>
      <c r="M11" s="6">
        <f t="shared" si="1"/>
        <v>10</v>
      </c>
    </row>
    <row r="12" spans="1:13" ht="14.4" hidden="1" customHeight="1" outlineLevel="1" thickBot="1" x14ac:dyDescent="0.35">
      <c r="A12" s="244" t="s">
        <v>233</v>
      </c>
      <c r="B12" s="245">
        <v>22.853000000000002</v>
      </c>
      <c r="C12" s="246">
        <v>41.856000000000002</v>
      </c>
      <c r="D12" s="246">
        <v>28.245000000000001</v>
      </c>
      <c r="E12" s="247"/>
      <c r="F12" s="248">
        <v>8</v>
      </c>
      <c r="G12" s="246">
        <v>10</v>
      </c>
      <c r="H12" s="246">
        <v>9</v>
      </c>
      <c r="I12" s="249"/>
      <c r="J12" s="123"/>
      <c r="K12" s="123"/>
      <c r="L12" s="250">
        <f>D12-B12</f>
        <v>5.3919999999999995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4830.8680000000004</v>
      </c>
      <c r="C13" s="116">
        <f>SUM(C5:C12)</f>
        <v>5096.3979999999992</v>
      </c>
      <c r="D13" s="116">
        <f>SUM(D5:D12)</f>
        <v>5415.74</v>
      </c>
      <c r="E13" s="137">
        <f>IF(OR(D13=0,B13=0),0,D13/B13)</f>
        <v>1.1210697539241394</v>
      </c>
      <c r="F13" s="138">
        <f>SUM(F5:F12)</f>
        <v>1402</v>
      </c>
      <c r="G13" s="116">
        <f>SUM(G5:G12)</f>
        <v>1519</v>
      </c>
      <c r="H13" s="116">
        <f>SUM(H5:H12)</f>
        <v>1511</v>
      </c>
      <c r="I13" s="139">
        <f>IF(OR(H13=0,F13=0),0,H13/F13)</f>
        <v>1.0777460770328102</v>
      </c>
      <c r="J13" s="123"/>
      <c r="K13" s="123"/>
      <c r="L13" s="129">
        <f>D13-B13</f>
        <v>584.87199999999939</v>
      </c>
      <c r="M13" s="140">
        <f t="shared" si="1"/>
        <v>109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2355.6480000000001</v>
      </c>
      <c r="C18" s="114">
        <v>2428.9050000000002</v>
      </c>
      <c r="D18" s="114">
        <v>2540.94</v>
      </c>
      <c r="E18" s="131">
        <v>1.0786586111337517</v>
      </c>
      <c r="F18" s="121">
        <v>682</v>
      </c>
      <c r="G18" s="114">
        <v>694</v>
      </c>
      <c r="H18" s="114">
        <v>677</v>
      </c>
      <c r="I18" s="133">
        <v>0.99266862170087977</v>
      </c>
      <c r="J18" s="575">
        <f>0.97*0.976</f>
        <v>0.94672000000000001</v>
      </c>
      <c r="K18" s="576"/>
      <c r="L18" s="147">
        <f>D18-B18</f>
        <v>185.29199999999992</v>
      </c>
      <c r="M18" s="148">
        <f>H18-F18</f>
        <v>-5</v>
      </c>
    </row>
    <row r="19" spans="1:13" ht="14.4" hidden="1" customHeight="1" outlineLevel="1" x14ac:dyDescent="0.3">
      <c r="A19" s="119" t="s">
        <v>170</v>
      </c>
      <c r="B19" s="122">
        <v>461.00099999999998</v>
      </c>
      <c r="C19" s="113">
        <v>405.178</v>
      </c>
      <c r="D19" s="113">
        <v>604.98099999999999</v>
      </c>
      <c r="E19" s="134">
        <v>1.3123203637302305</v>
      </c>
      <c r="F19" s="122">
        <v>137</v>
      </c>
      <c r="G19" s="113">
        <v>147</v>
      </c>
      <c r="H19" s="113">
        <v>160</v>
      </c>
      <c r="I19" s="136">
        <v>1.167883211678832</v>
      </c>
      <c r="J19" s="575">
        <f>0.97*1.096</f>
        <v>1.0631200000000001</v>
      </c>
      <c r="K19" s="576"/>
      <c r="L19" s="149">
        <f t="shared" ref="L19:L26" si="2">D19-B19</f>
        <v>143.98000000000002</v>
      </c>
      <c r="M19" s="150">
        <f t="shared" ref="M19:M26" si="3">H19-F19</f>
        <v>23</v>
      </c>
    </row>
    <row r="20" spans="1:13" ht="14.4" hidden="1" customHeight="1" outlineLevel="1" x14ac:dyDescent="0.3">
      <c r="A20" s="119" t="s">
        <v>171</v>
      </c>
      <c r="B20" s="122">
        <v>1120.9190000000001</v>
      </c>
      <c r="C20" s="113">
        <v>1267.0920000000001</v>
      </c>
      <c r="D20" s="113">
        <v>1342.3869999999999</v>
      </c>
      <c r="E20" s="134">
        <v>1.1975771665927688</v>
      </c>
      <c r="F20" s="122">
        <v>333</v>
      </c>
      <c r="G20" s="113">
        <v>395</v>
      </c>
      <c r="H20" s="113">
        <v>403</v>
      </c>
      <c r="I20" s="136">
        <v>1.2102102102102101</v>
      </c>
      <c r="J20" s="575">
        <f>0.97*1.047</f>
        <v>1.01559</v>
      </c>
      <c r="K20" s="576"/>
      <c r="L20" s="149">
        <f t="shared" si="2"/>
        <v>221.46799999999985</v>
      </c>
      <c r="M20" s="150">
        <f t="shared" si="3"/>
        <v>70</v>
      </c>
    </row>
    <row r="21" spans="1:13" ht="14.4" hidden="1" customHeight="1" outlineLevel="1" x14ac:dyDescent="0.3">
      <c r="A21" s="119" t="s">
        <v>172</v>
      </c>
      <c r="B21" s="122">
        <v>260.41199999999998</v>
      </c>
      <c r="C21" s="113">
        <v>229.63800000000001</v>
      </c>
      <c r="D21" s="113">
        <v>198.131</v>
      </c>
      <c r="E21" s="134">
        <v>0.76083667419320156</v>
      </c>
      <c r="F21" s="122">
        <v>53</v>
      </c>
      <c r="G21" s="113">
        <v>58</v>
      </c>
      <c r="H21" s="113">
        <v>62</v>
      </c>
      <c r="I21" s="136">
        <v>1.1698113207547169</v>
      </c>
      <c r="J21" s="575">
        <f>0.97*1.091</f>
        <v>1.05827</v>
      </c>
      <c r="K21" s="576"/>
      <c r="L21" s="149">
        <f t="shared" si="2"/>
        <v>-62.280999999999977</v>
      </c>
      <c r="M21" s="150">
        <f t="shared" si="3"/>
        <v>9</v>
      </c>
    </row>
    <row r="22" spans="1:13" ht="14.4" hidden="1" customHeight="1" outlineLevel="1" x14ac:dyDescent="0.3">
      <c r="A22" s="119" t="s">
        <v>173</v>
      </c>
      <c r="B22" s="122">
        <v>3.7669999999999999</v>
      </c>
      <c r="C22" s="113">
        <v>0</v>
      </c>
      <c r="D22" s="113">
        <v>0</v>
      </c>
      <c r="E22" s="134" t="s">
        <v>563</v>
      </c>
      <c r="F22" s="122">
        <v>1</v>
      </c>
      <c r="G22" s="113">
        <v>0</v>
      </c>
      <c r="H22" s="113">
        <v>0</v>
      </c>
      <c r="I22" s="136" t="s">
        <v>563</v>
      </c>
      <c r="J22" s="575">
        <f>0.97*1</f>
        <v>0.97</v>
      </c>
      <c r="K22" s="576"/>
      <c r="L22" s="149">
        <f t="shared" si="2"/>
        <v>-3.7669999999999999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518.18100000000004</v>
      </c>
      <c r="C23" s="113">
        <v>553.74400000000003</v>
      </c>
      <c r="D23" s="113">
        <v>524.45000000000005</v>
      </c>
      <c r="E23" s="134">
        <v>1.0120980892776847</v>
      </c>
      <c r="F23" s="122">
        <v>154</v>
      </c>
      <c r="G23" s="113">
        <v>172</v>
      </c>
      <c r="H23" s="113">
        <v>156</v>
      </c>
      <c r="I23" s="136">
        <v>1.0129870129870129</v>
      </c>
      <c r="J23" s="575">
        <f>0.97*1.096</f>
        <v>1.0631200000000001</v>
      </c>
      <c r="K23" s="576"/>
      <c r="L23" s="149">
        <f t="shared" si="2"/>
        <v>6.2690000000000055</v>
      </c>
      <c r="M23" s="150">
        <f t="shared" si="3"/>
        <v>2</v>
      </c>
    </row>
    <row r="24" spans="1:13" ht="14.4" hidden="1" customHeight="1" outlineLevel="1" x14ac:dyDescent="0.3">
      <c r="A24" s="119" t="s">
        <v>175</v>
      </c>
      <c r="B24" s="122">
        <v>88.087000000000003</v>
      </c>
      <c r="C24" s="113">
        <v>169.98500000000001</v>
      </c>
      <c r="D24" s="113">
        <v>176.60599999999999</v>
      </c>
      <c r="E24" s="134">
        <v>2.0049042423967212</v>
      </c>
      <c r="F24" s="122">
        <v>34</v>
      </c>
      <c r="G24" s="113">
        <v>43</v>
      </c>
      <c r="H24" s="113">
        <v>44</v>
      </c>
      <c r="I24" s="136">
        <v>1.2941176470588236</v>
      </c>
      <c r="J24" s="575">
        <f>0.97*0.989</f>
        <v>0.95933000000000002</v>
      </c>
      <c r="K24" s="576"/>
      <c r="L24" s="149">
        <f t="shared" si="2"/>
        <v>88.518999999999991</v>
      </c>
      <c r="M24" s="150">
        <f t="shared" si="3"/>
        <v>10</v>
      </c>
    </row>
    <row r="25" spans="1:13" ht="14.4" hidden="1" customHeight="1" outlineLevel="1" thickBot="1" x14ac:dyDescent="0.35">
      <c r="A25" s="244" t="s">
        <v>233</v>
      </c>
      <c r="B25" s="245">
        <v>22.853000000000002</v>
      </c>
      <c r="C25" s="246">
        <v>41.856000000000002</v>
      </c>
      <c r="D25" s="246">
        <v>28.245000000000001</v>
      </c>
      <c r="E25" s="247"/>
      <c r="F25" s="245">
        <v>8</v>
      </c>
      <c r="G25" s="246">
        <v>10</v>
      </c>
      <c r="H25" s="246">
        <v>9</v>
      </c>
      <c r="I25" s="249"/>
      <c r="J25" s="365"/>
      <c r="K25" s="366"/>
      <c r="L25" s="252">
        <f>D25-B25</f>
        <v>5.3919999999999995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4830.8680000000004</v>
      </c>
      <c r="C26" s="153">
        <f>SUM(C18:C25)</f>
        <v>5096.3979999999992</v>
      </c>
      <c r="D26" s="153">
        <f>SUM(D18:D25)</f>
        <v>5415.74</v>
      </c>
      <c r="E26" s="154">
        <f>IF(OR(D26=0,B26=0),0,D26/B26)</f>
        <v>1.1210697539241394</v>
      </c>
      <c r="F26" s="152">
        <f>SUM(F18:F25)</f>
        <v>1402</v>
      </c>
      <c r="G26" s="153">
        <f>SUM(G18:G25)</f>
        <v>1519</v>
      </c>
      <c r="H26" s="153">
        <f>SUM(H18:H25)</f>
        <v>1511</v>
      </c>
      <c r="I26" s="155">
        <f>IF(OR(H26=0,F26=0),0,H26/F26)</f>
        <v>1.0777460770328102</v>
      </c>
      <c r="J26" s="123"/>
      <c r="K26" s="123"/>
      <c r="L26" s="145">
        <f t="shared" si="2"/>
        <v>584.87199999999939</v>
      </c>
      <c r="M26" s="156">
        <f t="shared" si="3"/>
        <v>109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563</v>
      </c>
      <c r="F31" s="132">
        <v>0</v>
      </c>
      <c r="G31" s="114">
        <v>0</v>
      </c>
      <c r="H31" s="114">
        <v>0</v>
      </c>
      <c r="I31" s="133" t="s">
        <v>563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563</v>
      </c>
      <c r="F32" s="135">
        <v>0</v>
      </c>
      <c r="G32" s="113">
        <v>0</v>
      </c>
      <c r="H32" s="113">
        <v>0</v>
      </c>
      <c r="I32" s="136" t="s">
        <v>563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563</v>
      </c>
      <c r="F33" s="135">
        <v>0</v>
      </c>
      <c r="G33" s="113">
        <v>0</v>
      </c>
      <c r="H33" s="113">
        <v>0</v>
      </c>
      <c r="I33" s="136" t="s">
        <v>563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563</v>
      </c>
      <c r="F34" s="135">
        <v>0</v>
      </c>
      <c r="G34" s="113">
        <v>0</v>
      </c>
      <c r="H34" s="113">
        <v>0</v>
      </c>
      <c r="I34" s="136" t="s">
        <v>563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563</v>
      </c>
      <c r="F35" s="135">
        <v>0</v>
      </c>
      <c r="G35" s="113">
        <v>0</v>
      </c>
      <c r="H35" s="113">
        <v>0</v>
      </c>
      <c r="I35" s="136" t="s">
        <v>563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563</v>
      </c>
      <c r="F36" s="135">
        <v>0</v>
      </c>
      <c r="G36" s="113">
        <v>0</v>
      </c>
      <c r="H36" s="113">
        <v>0</v>
      </c>
      <c r="I36" s="136" t="s">
        <v>563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563</v>
      </c>
      <c r="F37" s="135">
        <v>0</v>
      </c>
      <c r="G37" s="113">
        <v>0</v>
      </c>
      <c r="H37" s="113">
        <v>0</v>
      </c>
      <c r="I37" s="136" t="s">
        <v>563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1041.95</v>
      </c>
      <c r="C33" s="203">
        <v>714</v>
      </c>
      <c r="D33" s="84">
        <f>IF(C33="","",C33-B33)</f>
        <v>-327.95000000000005</v>
      </c>
      <c r="E33" s="85">
        <f>IF(C33="","",C33/B33)</f>
        <v>0.68525361101780313</v>
      </c>
      <c r="F33" s="86">
        <v>61.65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2169.19</v>
      </c>
      <c r="C34" s="204">
        <v>1504</v>
      </c>
      <c r="D34" s="87">
        <f t="shared" ref="D34:D45" si="0">IF(C34="","",C34-B34)</f>
        <v>-665.19</v>
      </c>
      <c r="E34" s="88">
        <f t="shared" ref="E34:E45" si="1">IF(C34="","",C34/B34)</f>
        <v>0.6933463643111023</v>
      </c>
      <c r="F34" s="89">
        <v>122.97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3448.99</v>
      </c>
      <c r="C35" s="204">
        <v>2432</v>
      </c>
      <c r="D35" s="87">
        <f t="shared" si="0"/>
        <v>-1016.9899999999998</v>
      </c>
      <c r="E35" s="88">
        <f t="shared" si="1"/>
        <v>0.70513396675548501</v>
      </c>
      <c r="F35" s="89">
        <v>221.29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4603.8900000000003</v>
      </c>
      <c r="C36" s="204">
        <v>3269</v>
      </c>
      <c r="D36" s="87">
        <f t="shared" si="0"/>
        <v>-1334.8900000000003</v>
      </c>
      <c r="E36" s="88">
        <f t="shared" si="1"/>
        <v>0.7100517171348576</v>
      </c>
      <c r="F36" s="89">
        <v>292.01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5673.63</v>
      </c>
      <c r="C37" s="204">
        <v>4031</v>
      </c>
      <c r="D37" s="87">
        <f t="shared" si="0"/>
        <v>-1642.63</v>
      </c>
      <c r="E37" s="88">
        <f t="shared" si="1"/>
        <v>0.7104798867744283</v>
      </c>
      <c r="F37" s="89">
        <v>353.42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7007.93</v>
      </c>
      <c r="C38" s="204">
        <v>4920</v>
      </c>
      <c r="D38" s="87">
        <f t="shared" si="0"/>
        <v>-2087.9300000000003</v>
      </c>
      <c r="E38" s="88">
        <f t="shared" si="1"/>
        <v>0.70206180712421495</v>
      </c>
      <c r="F38" s="89">
        <v>388.56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8408.57</v>
      </c>
      <c r="C39" s="204">
        <v>5916</v>
      </c>
      <c r="D39" s="87">
        <f t="shared" si="0"/>
        <v>-2492.5699999999997</v>
      </c>
      <c r="E39" s="88">
        <f t="shared" si="1"/>
        <v>0.70356790750389187</v>
      </c>
      <c r="F39" s="89">
        <v>481.91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9452.9699999999993</v>
      </c>
      <c r="C40" s="204">
        <v>6595</v>
      </c>
      <c r="D40" s="87">
        <f t="shared" si="0"/>
        <v>-2857.9699999999993</v>
      </c>
      <c r="E40" s="88">
        <f t="shared" si="1"/>
        <v>0.6976643319506991</v>
      </c>
      <c r="F40" s="89">
        <v>525.74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10914.97</v>
      </c>
      <c r="C41" s="204">
        <v>7560</v>
      </c>
      <c r="D41" s="87">
        <f t="shared" si="0"/>
        <v>-3354.9699999999993</v>
      </c>
      <c r="E41" s="88">
        <f t="shared" si="1"/>
        <v>0.6926267319103947</v>
      </c>
      <c r="F41" s="89">
        <v>588.9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11997.11</v>
      </c>
      <c r="C42" s="204">
        <v>8343</v>
      </c>
      <c r="D42" s="87">
        <f t="shared" si="0"/>
        <v>-3654.1100000000006</v>
      </c>
      <c r="E42" s="88">
        <f t="shared" si="1"/>
        <v>0.6954174797096967</v>
      </c>
      <c r="F42" s="89">
        <v>652.19000000000005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13193.74</v>
      </c>
      <c r="C43" s="204">
        <v>9127</v>
      </c>
      <c r="D43" s="87">
        <f t="shared" si="0"/>
        <v>-4066.74</v>
      </c>
      <c r="E43" s="88">
        <f t="shared" si="1"/>
        <v>0.69176745941635964</v>
      </c>
      <c r="F43" s="89">
        <v>688.72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14516.13</v>
      </c>
      <c r="C44" s="204">
        <v>10133</v>
      </c>
      <c r="D44" s="87">
        <f t="shared" si="0"/>
        <v>-4383.1299999999992</v>
      </c>
      <c r="E44" s="88">
        <f t="shared" si="1"/>
        <v>0.69805106457437349</v>
      </c>
      <c r="F44" s="89">
        <v>816.21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6188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80" t="s">
        <v>5988</v>
      </c>
      <c r="B5" s="850"/>
      <c r="C5" s="851"/>
      <c r="D5" s="852"/>
      <c r="E5" s="853">
        <v>1</v>
      </c>
      <c r="F5" s="854">
        <v>13.28</v>
      </c>
      <c r="G5" s="855">
        <v>17</v>
      </c>
      <c r="H5" s="856">
        <v>1</v>
      </c>
      <c r="I5" s="857">
        <v>13.28</v>
      </c>
      <c r="J5" s="858">
        <v>16</v>
      </c>
      <c r="K5" s="859">
        <v>13.28</v>
      </c>
      <c r="L5" s="860">
        <v>11</v>
      </c>
      <c r="M5" s="860">
        <v>75</v>
      </c>
      <c r="N5" s="861">
        <v>25.1</v>
      </c>
      <c r="O5" s="860" t="s">
        <v>5989</v>
      </c>
      <c r="P5" s="862" t="s">
        <v>5990</v>
      </c>
      <c r="Q5" s="863">
        <f>H5-B5</f>
        <v>1</v>
      </c>
      <c r="R5" s="863">
        <f>I5-C5</f>
        <v>13.28</v>
      </c>
      <c r="S5" s="850">
        <f>IF(H5=0,"",H5*N5)</f>
        <v>25.1</v>
      </c>
      <c r="T5" s="850">
        <f>IF(H5=0,"",H5*J5)</f>
        <v>16</v>
      </c>
      <c r="U5" s="850">
        <f>IF(H5=0,"",T5-S5)</f>
        <v>-9.1000000000000014</v>
      </c>
      <c r="V5" s="864">
        <f>IF(H5=0,"",T5/S5)</f>
        <v>0.63745019920318724</v>
      </c>
      <c r="W5" s="865"/>
    </row>
    <row r="6" spans="1:23" ht="14.4" customHeight="1" x14ac:dyDescent="0.3">
      <c r="A6" s="881" t="s">
        <v>5991</v>
      </c>
      <c r="B6" s="820">
        <v>7</v>
      </c>
      <c r="C6" s="821">
        <v>50.63</v>
      </c>
      <c r="D6" s="822">
        <v>8.3000000000000007</v>
      </c>
      <c r="E6" s="832">
        <v>2</v>
      </c>
      <c r="F6" s="810">
        <v>14.46</v>
      </c>
      <c r="G6" s="811">
        <v>12.5</v>
      </c>
      <c r="H6" s="816">
        <v>6</v>
      </c>
      <c r="I6" s="810">
        <v>43.91</v>
      </c>
      <c r="J6" s="811">
        <v>12</v>
      </c>
      <c r="K6" s="815">
        <v>7.23</v>
      </c>
      <c r="L6" s="816">
        <v>5</v>
      </c>
      <c r="M6" s="816">
        <v>43</v>
      </c>
      <c r="N6" s="817">
        <v>14.23</v>
      </c>
      <c r="O6" s="816" t="s">
        <v>5989</v>
      </c>
      <c r="P6" s="833" t="s">
        <v>5992</v>
      </c>
      <c r="Q6" s="818">
        <f t="shared" ref="Q6:R69" si="0">H6-B6</f>
        <v>-1</v>
      </c>
      <c r="R6" s="818">
        <f t="shared" si="0"/>
        <v>-6.720000000000006</v>
      </c>
      <c r="S6" s="829">
        <f t="shared" ref="S6:S69" si="1">IF(H6=0,"",H6*N6)</f>
        <v>85.38</v>
      </c>
      <c r="T6" s="829">
        <f t="shared" ref="T6:T69" si="2">IF(H6=0,"",H6*J6)</f>
        <v>72</v>
      </c>
      <c r="U6" s="829">
        <f t="shared" ref="U6:U69" si="3">IF(H6=0,"",T6-S6)</f>
        <v>-13.379999999999995</v>
      </c>
      <c r="V6" s="834">
        <f t="shared" ref="V6:V69" si="4">IF(H6=0,"",T6/S6)</f>
        <v>0.84328882642304992</v>
      </c>
      <c r="W6" s="819">
        <v>16</v>
      </c>
    </row>
    <row r="7" spans="1:23" ht="14.4" customHeight="1" x14ac:dyDescent="0.3">
      <c r="A7" s="882" t="s">
        <v>5993</v>
      </c>
      <c r="B7" s="866">
        <v>1</v>
      </c>
      <c r="C7" s="867">
        <v>7.3</v>
      </c>
      <c r="D7" s="823">
        <v>9</v>
      </c>
      <c r="E7" s="868">
        <v>1</v>
      </c>
      <c r="F7" s="869">
        <v>7.3</v>
      </c>
      <c r="G7" s="824">
        <v>7</v>
      </c>
      <c r="H7" s="870">
        <v>1</v>
      </c>
      <c r="I7" s="869">
        <v>7.3</v>
      </c>
      <c r="J7" s="824">
        <v>8</v>
      </c>
      <c r="K7" s="871">
        <v>7.3</v>
      </c>
      <c r="L7" s="870">
        <v>5</v>
      </c>
      <c r="M7" s="870">
        <v>47</v>
      </c>
      <c r="N7" s="872">
        <v>15.74</v>
      </c>
      <c r="O7" s="870" t="s">
        <v>5989</v>
      </c>
      <c r="P7" s="873" t="s">
        <v>5994</v>
      </c>
      <c r="Q7" s="874">
        <f t="shared" si="0"/>
        <v>0</v>
      </c>
      <c r="R7" s="874">
        <f t="shared" si="0"/>
        <v>0</v>
      </c>
      <c r="S7" s="875">
        <f t="shared" si="1"/>
        <v>15.74</v>
      </c>
      <c r="T7" s="875">
        <f t="shared" si="2"/>
        <v>8</v>
      </c>
      <c r="U7" s="875">
        <f t="shared" si="3"/>
        <v>-7.74</v>
      </c>
      <c r="V7" s="876">
        <f t="shared" si="4"/>
        <v>0.50825921219822112</v>
      </c>
      <c r="W7" s="825"/>
    </row>
    <row r="8" spans="1:23" ht="14.4" customHeight="1" x14ac:dyDescent="0.3">
      <c r="A8" s="882" t="s">
        <v>5995</v>
      </c>
      <c r="B8" s="866">
        <v>2</v>
      </c>
      <c r="C8" s="867">
        <v>16.68</v>
      </c>
      <c r="D8" s="823">
        <v>10.5</v>
      </c>
      <c r="E8" s="868">
        <v>1</v>
      </c>
      <c r="F8" s="869">
        <v>8.33</v>
      </c>
      <c r="G8" s="824">
        <v>10</v>
      </c>
      <c r="H8" s="870">
        <v>1</v>
      </c>
      <c r="I8" s="869">
        <v>8.33</v>
      </c>
      <c r="J8" s="824">
        <v>6</v>
      </c>
      <c r="K8" s="871">
        <v>8.33</v>
      </c>
      <c r="L8" s="870">
        <v>6</v>
      </c>
      <c r="M8" s="870">
        <v>53</v>
      </c>
      <c r="N8" s="872">
        <v>17.510000000000002</v>
      </c>
      <c r="O8" s="870" t="s">
        <v>5989</v>
      </c>
      <c r="P8" s="873" t="s">
        <v>5996</v>
      </c>
      <c r="Q8" s="874">
        <f t="shared" si="0"/>
        <v>-1</v>
      </c>
      <c r="R8" s="874">
        <f t="shared" si="0"/>
        <v>-8.35</v>
      </c>
      <c r="S8" s="875">
        <f t="shared" si="1"/>
        <v>17.510000000000002</v>
      </c>
      <c r="T8" s="875">
        <f t="shared" si="2"/>
        <v>6</v>
      </c>
      <c r="U8" s="875">
        <f t="shared" si="3"/>
        <v>-11.510000000000002</v>
      </c>
      <c r="V8" s="876">
        <f t="shared" si="4"/>
        <v>0.34266133637921187</v>
      </c>
      <c r="W8" s="825"/>
    </row>
    <row r="9" spans="1:23" ht="14.4" customHeight="1" x14ac:dyDescent="0.3">
      <c r="A9" s="881" t="s">
        <v>5997</v>
      </c>
      <c r="B9" s="829">
        <v>1</v>
      </c>
      <c r="C9" s="830">
        <v>36.67</v>
      </c>
      <c r="D9" s="831">
        <v>43</v>
      </c>
      <c r="E9" s="812">
        <v>1</v>
      </c>
      <c r="F9" s="813">
        <v>36.67</v>
      </c>
      <c r="G9" s="814">
        <v>51</v>
      </c>
      <c r="H9" s="816"/>
      <c r="I9" s="810"/>
      <c r="J9" s="811"/>
      <c r="K9" s="815">
        <v>36.67</v>
      </c>
      <c r="L9" s="816">
        <v>22</v>
      </c>
      <c r="M9" s="816">
        <v>149</v>
      </c>
      <c r="N9" s="817">
        <v>49.56</v>
      </c>
      <c r="O9" s="816" t="s">
        <v>5989</v>
      </c>
      <c r="P9" s="833" t="s">
        <v>5998</v>
      </c>
      <c r="Q9" s="818">
        <f t="shared" si="0"/>
        <v>-1</v>
      </c>
      <c r="R9" s="818">
        <f t="shared" si="0"/>
        <v>-36.67</v>
      </c>
      <c r="S9" s="829" t="str">
        <f t="shared" si="1"/>
        <v/>
      </c>
      <c r="T9" s="829" t="str">
        <f t="shared" si="2"/>
        <v/>
      </c>
      <c r="U9" s="829" t="str">
        <f t="shared" si="3"/>
        <v/>
      </c>
      <c r="V9" s="834" t="str">
        <f t="shared" si="4"/>
        <v/>
      </c>
      <c r="W9" s="819"/>
    </row>
    <row r="10" spans="1:23" ht="14.4" customHeight="1" x14ac:dyDescent="0.3">
      <c r="A10" s="881" t="s">
        <v>5999</v>
      </c>
      <c r="B10" s="829"/>
      <c r="C10" s="830"/>
      <c r="D10" s="831"/>
      <c r="E10" s="812">
        <v>1</v>
      </c>
      <c r="F10" s="813">
        <v>27.82</v>
      </c>
      <c r="G10" s="814">
        <v>50</v>
      </c>
      <c r="H10" s="816"/>
      <c r="I10" s="810"/>
      <c r="J10" s="811"/>
      <c r="K10" s="815">
        <v>27.82</v>
      </c>
      <c r="L10" s="816">
        <v>22</v>
      </c>
      <c r="M10" s="816">
        <v>138</v>
      </c>
      <c r="N10" s="817">
        <v>46.15</v>
      </c>
      <c r="O10" s="816" t="s">
        <v>5989</v>
      </c>
      <c r="P10" s="833" t="s">
        <v>6000</v>
      </c>
      <c r="Q10" s="818">
        <f t="shared" si="0"/>
        <v>0</v>
      </c>
      <c r="R10" s="818">
        <f t="shared" si="0"/>
        <v>0</v>
      </c>
      <c r="S10" s="829" t="str">
        <f t="shared" si="1"/>
        <v/>
      </c>
      <c r="T10" s="829" t="str">
        <f t="shared" si="2"/>
        <v/>
      </c>
      <c r="U10" s="829" t="str">
        <f t="shared" si="3"/>
        <v/>
      </c>
      <c r="V10" s="834" t="str">
        <f t="shared" si="4"/>
        <v/>
      </c>
      <c r="W10" s="819"/>
    </row>
    <row r="11" spans="1:23" ht="14.4" customHeight="1" x14ac:dyDescent="0.3">
      <c r="A11" s="881" t="s">
        <v>6001</v>
      </c>
      <c r="B11" s="820">
        <v>3</v>
      </c>
      <c r="C11" s="821">
        <v>57.69</v>
      </c>
      <c r="D11" s="822">
        <v>14</v>
      </c>
      <c r="E11" s="832">
        <v>2</v>
      </c>
      <c r="F11" s="810">
        <v>39.14</v>
      </c>
      <c r="G11" s="811">
        <v>23.5</v>
      </c>
      <c r="H11" s="816">
        <v>2</v>
      </c>
      <c r="I11" s="810">
        <v>38.78</v>
      </c>
      <c r="J11" s="811">
        <v>12.5</v>
      </c>
      <c r="K11" s="815">
        <v>19.57</v>
      </c>
      <c r="L11" s="816">
        <v>11</v>
      </c>
      <c r="M11" s="816">
        <v>83</v>
      </c>
      <c r="N11" s="817">
        <v>27.75</v>
      </c>
      <c r="O11" s="816" t="s">
        <v>5989</v>
      </c>
      <c r="P11" s="833" t="s">
        <v>6002</v>
      </c>
      <c r="Q11" s="818">
        <f t="shared" si="0"/>
        <v>-1</v>
      </c>
      <c r="R11" s="818">
        <f t="shared" si="0"/>
        <v>-18.909999999999997</v>
      </c>
      <c r="S11" s="829">
        <f t="shared" si="1"/>
        <v>55.5</v>
      </c>
      <c r="T11" s="829">
        <f t="shared" si="2"/>
        <v>25</v>
      </c>
      <c r="U11" s="829">
        <f t="shared" si="3"/>
        <v>-30.5</v>
      </c>
      <c r="V11" s="834">
        <f t="shared" si="4"/>
        <v>0.45045045045045046</v>
      </c>
      <c r="W11" s="819"/>
    </row>
    <row r="12" spans="1:23" ht="14.4" customHeight="1" x14ac:dyDescent="0.3">
      <c r="A12" s="882" t="s">
        <v>6003</v>
      </c>
      <c r="B12" s="866">
        <v>1</v>
      </c>
      <c r="C12" s="867">
        <v>19.57</v>
      </c>
      <c r="D12" s="823">
        <v>18</v>
      </c>
      <c r="E12" s="868"/>
      <c r="F12" s="869"/>
      <c r="G12" s="824"/>
      <c r="H12" s="870">
        <v>1</v>
      </c>
      <c r="I12" s="869">
        <v>19.57</v>
      </c>
      <c r="J12" s="824">
        <v>15</v>
      </c>
      <c r="K12" s="871">
        <v>19.57</v>
      </c>
      <c r="L12" s="870">
        <v>11</v>
      </c>
      <c r="M12" s="870">
        <v>83</v>
      </c>
      <c r="N12" s="872">
        <v>27.75</v>
      </c>
      <c r="O12" s="870" t="s">
        <v>5989</v>
      </c>
      <c r="P12" s="873" t="s">
        <v>6004</v>
      </c>
      <c r="Q12" s="874">
        <f t="shared" si="0"/>
        <v>0</v>
      </c>
      <c r="R12" s="874">
        <f t="shared" si="0"/>
        <v>0</v>
      </c>
      <c r="S12" s="875">
        <f t="shared" si="1"/>
        <v>27.75</v>
      </c>
      <c r="T12" s="875">
        <f t="shared" si="2"/>
        <v>15</v>
      </c>
      <c r="U12" s="875">
        <f t="shared" si="3"/>
        <v>-12.75</v>
      </c>
      <c r="V12" s="876">
        <f t="shared" si="4"/>
        <v>0.54054054054054057</v>
      </c>
      <c r="W12" s="825"/>
    </row>
    <row r="13" spans="1:23" ht="14.4" customHeight="1" x14ac:dyDescent="0.3">
      <c r="A13" s="882" t="s">
        <v>6005</v>
      </c>
      <c r="B13" s="866">
        <v>9</v>
      </c>
      <c r="C13" s="867">
        <v>195.87</v>
      </c>
      <c r="D13" s="823">
        <v>25.8</v>
      </c>
      <c r="E13" s="868">
        <v>2</v>
      </c>
      <c r="F13" s="869">
        <v>44.23</v>
      </c>
      <c r="G13" s="824">
        <v>17</v>
      </c>
      <c r="H13" s="870">
        <v>5</v>
      </c>
      <c r="I13" s="869">
        <v>113.25</v>
      </c>
      <c r="J13" s="824">
        <v>20.399999999999999</v>
      </c>
      <c r="K13" s="871">
        <v>22.16</v>
      </c>
      <c r="L13" s="870">
        <v>11</v>
      </c>
      <c r="M13" s="870">
        <v>98</v>
      </c>
      <c r="N13" s="872">
        <v>32.64</v>
      </c>
      <c r="O13" s="870" t="s">
        <v>5989</v>
      </c>
      <c r="P13" s="873" t="s">
        <v>6006</v>
      </c>
      <c r="Q13" s="874">
        <f t="shared" si="0"/>
        <v>-4</v>
      </c>
      <c r="R13" s="874">
        <f t="shared" si="0"/>
        <v>-82.62</v>
      </c>
      <c r="S13" s="875">
        <f t="shared" si="1"/>
        <v>163.19999999999999</v>
      </c>
      <c r="T13" s="875">
        <f t="shared" si="2"/>
        <v>102</v>
      </c>
      <c r="U13" s="875">
        <f t="shared" si="3"/>
        <v>-61.199999999999989</v>
      </c>
      <c r="V13" s="876">
        <f t="shared" si="4"/>
        <v>0.625</v>
      </c>
      <c r="W13" s="825"/>
    </row>
    <row r="14" spans="1:23" ht="14.4" customHeight="1" x14ac:dyDescent="0.3">
      <c r="A14" s="881" t="s">
        <v>6007</v>
      </c>
      <c r="B14" s="829">
        <v>23</v>
      </c>
      <c r="C14" s="830">
        <v>235.36</v>
      </c>
      <c r="D14" s="831">
        <v>11.4</v>
      </c>
      <c r="E14" s="812">
        <v>19</v>
      </c>
      <c r="F14" s="813">
        <v>203.42</v>
      </c>
      <c r="G14" s="814">
        <v>13</v>
      </c>
      <c r="H14" s="816">
        <v>22</v>
      </c>
      <c r="I14" s="810">
        <v>226.26</v>
      </c>
      <c r="J14" s="811">
        <v>9.9</v>
      </c>
      <c r="K14" s="815">
        <v>10.220000000000001</v>
      </c>
      <c r="L14" s="816">
        <v>6</v>
      </c>
      <c r="M14" s="816">
        <v>51</v>
      </c>
      <c r="N14" s="817">
        <v>17.12</v>
      </c>
      <c r="O14" s="816" t="s">
        <v>5989</v>
      </c>
      <c r="P14" s="833" t="s">
        <v>6008</v>
      </c>
      <c r="Q14" s="818">
        <f t="shared" si="0"/>
        <v>-1</v>
      </c>
      <c r="R14" s="818">
        <f t="shared" si="0"/>
        <v>-9.1000000000000227</v>
      </c>
      <c r="S14" s="829">
        <f t="shared" si="1"/>
        <v>376.64000000000004</v>
      </c>
      <c r="T14" s="829">
        <f t="shared" si="2"/>
        <v>217.8</v>
      </c>
      <c r="U14" s="829">
        <f t="shared" si="3"/>
        <v>-158.84000000000003</v>
      </c>
      <c r="V14" s="834">
        <f t="shared" si="4"/>
        <v>0.57827102803738317</v>
      </c>
      <c r="W14" s="819">
        <v>15</v>
      </c>
    </row>
    <row r="15" spans="1:23" ht="14.4" customHeight="1" x14ac:dyDescent="0.3">
      <c r="A15" s="882" t="s">
        <v>6009</v>
      </c>
      <c r="B15" s="875">
        <v>2</v>
      </c>
      <c r="C15" s="877">
        <v>20.45</v>
      </c>
      <c r="D15" s="835">
        <v>6.5</v>
      </c>
      <c r="E15" s="878">
        <v>5</v>
      </c>
      <c r="F15" s="879">
        <v>51.12</v>
      </c>
      <c r="G15" s="826">
        <v>16</v>
      </c>
      <c r="H15" s="870">
        <v>2</v>
      </c>
      <c r="I15" s="869">
        <v>20.45</v>
      </c>
      <c r="J15" s="824">
        <v>10</v>
      </c>
      <c r="K15" s="871">
        <v>10.220000000000001</v>
      </c>
      <c r="L15" s="870">
        <v>6</v>
      </c>
      <c r="M15" s="870">
        <v>51</v>
      </c>
      <c r="N15" s="872">
        <v>17.12</v>
      </c>
      <c r="O15" s="870" t="s">
        <v>5989</v>
      </c>
      <c r="P15" s="873" t="s">
        <v>6010</v>
      </c>
      <c r="Q15" s="874">
        <f t="shared" si="0"/>
        <v>0</v>
      </c>
      <c r="R15" s="874">
        <f t="shared" si="0"/>
        <v>0</v>
      </c>
      <c r="S15" s="875">
        <f t="shared" si="1"/>
        <v>34.24</v>
      </c>
      <c r="T15" s="875">
        <f t="shared" si="2"/>
        <v>20</v>
      </c>
      <c r="U15" s="875">
        <f t="shared" si="3"/>
        <v>-14.240000000000002</v>
      </c>
      <c r="V15" s="876">
        <f t="shared" si="4"/>
        <v>0.58411214953271029</v>
      </c>
      <c r="W15" s="825"/>
    </row>
    <row r="16" spans="1:23" ht="14.4" customHeight="1" x14ac:dyDescent="0.3">
      <c r="A16" s="882" t="s">
        <v>6011</v>
      </c>
      <c r="B16" s="875">
        <v>9</v>
      </c>
      <c r="C16" s="877">
        <v>117.62</v>
      </c>
      <c r="D16" s="835">
        <v>17.7</v>
      </c>
      <c r="E16" s="878">
        <v>13</v>
      </c>
      <c r="F16" s="879">
        <v>167.34</v>
      </c>
      <c r="G16" s="826">
        <v>14.5</v>
      </c>
      <c r="H16" s="870">
        <v>11</v>
      </c>
      <c r="I16" s="869">
        <v>149.1</v>
      </c>
      <c r="J16" s="824">
        <v>16.2</v>
      </c>
      <c r="K16" s="871">
        <v>13.07</v>
      </c>
      <c r="L16" s="870">
        <v>8</v>
      </c>
      <c r="M16" s="870">
        <v>69</v>
      </c>
      <c r="N16" s="872">
        <v>23.12</v>
      </c>
      <c r="O16" s="870" t="s">
        <v>5989</v>
      </c>
      <c r="P16" s="873" t="s">
        <v>6012</v>
      </c>
      <c r="Q16" s="874">
        <f t="shared" si="0"/>
        <v>2</v>
      </c>
      <c r="R16" s="874">
        <f t="shared" si="0"/>
        <v>31.47999999999999</v>
      </c>
      <c r="S16" s="875">
        <f t="shared" si="1"/>
        <v>254.32000000000002</v>
      </c>
      <c r="T16" s="875">
        <f t="shared" si="2"/>
        <v>178.2</v>
      </c>
      <c r="U16" s="875">
        <f t="shared" si="3"/>
        <v>-76.120000000000033</v>
      </c>
      <c r="V16" s="876">
        <f t="shared" si="4"/>
        <v>0.7006920415224912</v>
      </c>
      <c r="W16" s="825">
        <v>10</v>
      </c>
    </row>
    <row r="17" spans="1:23" ht="14.4" customHeight="1" x14ac:dyDescent="0.3">
      <c r="A17" s="881" t="s">
        <v>6013</v>
      </c>
      <c r="B17" s="829">
        <v>5</v>
      </c>
      <c r="C17" s="830">
        <v>113.49</v>
      </c>
      <c r="D17" s="831">
        <v>6.2</v>
      </c>
      <c r="E17" s="832">
        <v>12</v>
      </c>
      <c r="F17" s="810">
        <v>208.55</v>
      </c>
      <c r="G17" s="811">
        <v>8.1</v>
      </c>
      <c r="H17" s="812">
        <v>21</v>
      </c>
      <c r="I17" s="813">
        <v>410.43</v>
      </c>
      <c r="J17" s="814">
        <v>10</v>
      </c>
      <c r="K17" s="815">
        <v>16.7</v>
      </c>
      <c r="L17" s="816">
        <v>4</v>
      </c>
      <c r="M17" s="816">
        <v>35</v>
      </c>
      <c r="N17" s="817">
        <v>11.56</v>
      </c>
      <c r="O17" s="816" t="s">
        <v>5989</v>
      </c>
      <c r="P17" s="833" t="s">
        <v>6014</v>
      </c>
      <c r="Q17" s="818">
        <f t="shared" si="0"/>
        <v>16</v>
      </c>
      <c r="R17" s="818">
        <f t="shared" si="0"/>
        <v>296.94</v>
      </c>
      <c r="S17" s="829">
        <f t="shared" si="1"/>
        <v>242.76000000000002</v>
      </c>
      <c r="T17" s="829">
        <f t="shared" si="2"/>
        <v>210</v>
      </c>
      <c r="U17" s="829">
        <f t="shared" si="3"/>
        <v>-32.760000000000019</v>
      </c>
      <c r="V17" s="834">
        <f t="shared" si="4"/>
        <v>0.86505190311418678</v>
      </c>
      <c r="W17" s="819">
        <v>18</v>
      </c>
    </row>
    <row r="18" spans="1:23" ht="14.4" customHeight="1" x14ac:dyDescent="0.3">
      <c r="A18" s="882" t="s">
        <v>6015</v>
      </c>
      <c r="B18" s="875"/>
      <c r="C18" s="877"/>
      <c r="D18" s="835"/>
      <c r="E18" s="868">
        <v>2</v>
      </c>
      <c r="F18" s="869">
        <v>35.049999999999997</v>
      </c>
      <c r="G18" s="824">
        <v>7</v>
      </c>
      <c r="H18" s="878"/>
      <c r="I18" s="879"/>
      <c r="J18" s="826"/>
      <c r="K18" s="871">
        <v>16.7</v>
      </c>
      <c r="L18" s="870">
        <v>4</v>
      </c>
      <c r="M18" s="870">
        <v>35</v>
      </c>
      <c r="N18" s="872">
        <v>11.56</v>
      </c>
      <c r="O18" s="870" t="s">
        <v>5989</v>
      </c>
      <c r="P18" s="873" t="s">
        <v>6016</v>
      </c>
      <c r="Q18" s="874">
        <f t="shared" si="0"/>
        <v>0</v>
      </c>
      <c r="R18" s="874">
        <f t="shared" si="0"/>
        <v>0</v>
      </c>
      <c r="S18" s="875" t="str">
        <f t="shared" si="1"/>
        <v/>
      </c>
      <c r="T18" s="875" t="str">
        <f t="shared" si="2"/>
        <v/>
      </c>
      <c r="U18" s="875" t="str">
        <f t="shared" si="3"/>
        <v/>
      </c>
      <c r="V18" s="876" t="str">
        <f t="shared" si="4"/>
        <v/>
      </c>
      <c r="W18" s="825"/>
    </row>
    <row r="19" spans="1:23" ht="14.4" customHeight="1" x14ac:dyDescent="0.3">
      <c r="A19" s="881" t="s">
        <v>6017</v>
      </c>
      <c r="B19" s="829">
        <v>272</v>
      </c>
      <c r="C19" s="830">
        <v>1036.24</v>
      </c>
      <c r="D19" s="831">
        <v>8.5</v>
      </c>
      <c r="E19" s="832">
        <v>284</v>
      </c>
      <c r="F19" s="810">
        <v>1052.5899999999999</v>
      </c>
      <c r="G19" s="811">
        <v>7.6</v>
      </c>
      <c r="H19" s="812">
        <v>331</v>
      </c>
      <c r="I19" s="813">
        <v>1252.55</v>
      </c>
      <c r="J19" s="814">
        <v>7.8</v>
      </c>
      <c r="K19" s="815">
        <v>3.77</v>
      </c>
      <c r="L19" s="816">
        <v>4</v>
      </c>
      <c r="M19" s="816">
        <v>34</v>
      </c>
      <c r="N19" s="817">
        <v>11.47</v>
      </c>
      <c r="O19" s="816" t="s">
        <v>5989</v>
      </c>
      <c r="P19" s="833" t="s">
        <v>6018</v>
      </c>
      <c r="Q19" s="818">
        <f t="shared" si="0"/>
        <v>59</v>
      </c>
      <c r="R19" s="818">
        <f t="shared" si="0"/>
        <v>216.30999999999995</v>
      </c>
      <c r="S19" s="829">
        <f t="shared" si="1"/>
        <v>3796.57</v>
      </c>
      <c r="T19" s="829">
        <f t="shared" si="2"/>
        <v>2581.7999999999997</v>
      </c>
      <c r="U19" s="829">
        <f t="shared" si="3"/>
        <v>-1214.7700000000004</v>
      </c>
      <c r="V19" s="834">
        <f t="shared" si="4"/>
        <v>0.68003487358326054</v>
      </c>
      <c r="W19" s="819">
        <v>264</v>
      </c>
    </row>
    <row r="20" spans="1:23" ht="14.4" customHeight="1" x14ac:dyDescent="0.3">
      <c r="A20" s="882" t="s">
        <v>6019</v>
      </c>
      <c r="B20" s="875">
        <v>22</v>
      </c>
      <c r="C20" s="877">
        <v>88.96</v>
      </c>
      <c r="D20" s="835">
        <v>7.4</v>
      </c>
      <c r="E20" s="868">
        <v>17</v>
      </c>
      <c r="F20" s="869">
        <v>86.29</v>
      </c>
      <c r="G20" s="824">
        <v>14.4</v>
      </c>
      <c r="H20" s="878">
        <v>6</v>
      </c>
      <c r="I20" s="879">
        <v>24.19</v>
      </c>
      <c r="J20" s="826">
        <v>4.8</v>
      </c>
      <c r="K20" s="871">
        <v>4.83</v>
      </c>
      <c r="L20" s="870">
        <v>5</v>
      </c>
      <c r="M20" s="870">
        <v>44</v>
      </c>
      <c r="N20" s="872">
        <v>14.75</v>
      </c>
      <c r="O20" s="870" t="s">
        <v>5989</v>
      </c>
      <c r="P20" s="873" t="s">
        <v>6020</v>
      </c>
      <c r="Q20" s="874">
        <f t="shared" si="0"/>
        <v>-16</v>
      </c>
      <c r="R20" s="874">
        <f t="shared" si="0"/>
        <v>-64.77</v>
      </c>
      <c r="S20" s="875">
        <f t="shared" si="1"/>
        <v>88.5</v>
      </c>
      <c r="T20" s="875">
        <f t="shared" si="2"/>
        <v>28.799999999999997</v>
      </c>
      <c r="U20" s="875">
        <f t="shared" si="3"/>
        <v>-59.7</v>
      </c>
      <c r="V20" s="876">
        <f t="shared" si="4"/>
        <v>0.3254237288135593</v>
      </c>
      <c r="W20" s="825"/>
    </row>
    <row r="21" spans="1:23" ht="14.4" customHeight="1" x14ac:dyDescent="0.3">
      <c r="A21" s="882" t="s">
        <v>6021</v>
      </c>
      <c r="B21" s="875">
        <v>13</v>
      </c>
      <c r="C21" s="877">
        <v>80.78</v>
      </c>
      <c r="D21" s="835">
        <v>15.5</v>
      </c>
      <c r="E21" s="868">
        <v>3</v>
      </c>
      <c r="F21" s="869">
        <v>20.18</v>
      </c>
      <c r="G21" s="824">
        <v>22</v>
      </c>
      <c r="H21" s="878">
        <v>7</v>
      </c>
      <c r="I21" s="879">
        <v>51.22</v>
      </c>
      <c r="J21" s="826">
        <v>13.9</v>
      </c>
      <c r="K21" s="871">
        <v>6.5</v>
      </c>
      <c r="L21" s="870">
        <v>5</v>
      </c>
      <c r="M21" s="870">
        <v>46</v>
      </c>
      <c r="N21" s="872">
        <v>15.21</v>
      </c>
      <c r="O21" s="870" t="s">
        <v>5989</v>
      </c>
      <c r="P21" s="873" t="s">
        <v>6022</v>
      </c>
      <c r="Q21" s="874">
        <f t="shared" si="0"/>
        <v>-6</v>
      </c>
      <c r="R21" s="874">
        <f t="shared" si="0"/>
        <v>-29.560000000000002</v>
      </c>
      <c r="S21" s="875">
        <f t="shared" si="1"/>
        <v>106.47</v>
      </c>
      <c r="T21" s="875">
        <f t="shared" si="2"/>
        <v>97.3</v>
      </c>
      <c r="U21" s="875">
        <f t="shared" si="3"/>
        <v>-9.1700000000000017</v>
      </c>
      <c r="V21" s="876">
        <f t="shared" si="4"/>
        <v>0.91387245233399073</v>
      </c>
      <c r="W21" s="825">
        <v>20</v>
      </c>
    </row>
    <row r="22" spans="1:23" ht="14.4" customHeight="1" x14ac:dyDescent="0.3">
      <c r="A22" s="881" t="s">
        <v>6023</v>
      </c>
      <c r="B22" s="829">
        <v>18</v>
      </c>
      <c r="C22" s="830">
        <v>63.05</v>
      </c>
      <c r="D22" s="831">
        <v>10.1</v>
      </c>
      <c r="E22" s="812">
        <v>18</v>
      </c>
      <c r="F22" s="813">
        <v>50.15</v>
      </c>
      <c r="G22" s="814">
        <v>10.1</v>
      </c>
      <c r="H22" s="816">
        <v>11</v>
      </c>
      <c r="I22" s="810">
        <v>33.049999999999997</v>
      </c>
      <c r="J22" s="811">
        <v>9.6999999999999993</v>
      </c>
      <c r="K22" s="815">
        <v>2.63</v>
      </c>
      <c r="L22" s="816">
        <v>4</v>
      </c>
      <c r="M22" s="816">
        <v>32</v>
      </c>
      <c r="N22" s="817">
        <v>10.59</v>
      </c>
      <c r="O22" s="816" t="s">
        <v>5989</v>
      </c>
      <c r="P22" s="833" t="s">
        <v>6024</v>
      </c>
      <c r="Q22" s="818">
        <f t="shared" si="0"/>
        <v>-7</v>
      </c>
      <c r="R22" s="818">
        <f t="shared" si="0"/>
        <v>-30</v>
      </c>
      <c r="S22" s="829">
        <f t="shared" si="1"/>
        <v>116.49</v>
      </c>
      <c r="T22" s="829">
        <f t="shared" si="2"/>
        <v>106.69999999999999</v>
      </c>
      <c r="U22" s="829">
        <f t="shared" si="3"/>
        <v>-9.7900000000000063</v>
      </c>
      <c r="V22" s="834">
        <f t="shared" si="4"/>
        <v>0.91595845136921616</v>
      </c>
      <c r="W22" s="819">
        <v>22</v>
      </c>
    </row>
    <row r="23" spans="1:23" ht="14.4" customHeight="1" x14ac:dyDescent="0.3">
      <c r="A23" s="882" t="s">
        <v>6025</v>
      </c>
      <c r="B23" s="875"/>
      <c r="C23" s="877"/>
      <c r="D23" s="835"/>
      <c r="E23" s="878"/>
      <c r="F23" s="879"/>
      <c r="G23" s="826"/>
      <c r="H23" s="870">
        <v>3</v>
      </c>
      <c r="I23" s="869">
        <v>38.090000000000003</v>
      </c>
      <c r="J23" s="824">
        <v>7</v>
      </c>
      <c r="K23" s="871">
        <v>4.87</v>
      </c>
      <c r="L23" s="870">
        <v>5</v>
      </c>
      <c r="M23" s="870">
        <v>49</v>
      </c>
      <c r="N23" s="872">
        <v>16.420000000000002</v>
      </c>
      <c r="O23" s="870" t="s">
        <v>5989</v>
      </c>
      <c r="P23" s="873" t="s">
        <v>6026</v>
      </c>
      <c r="Q23" s="874">
        <f t="shared" si="0"/>
        <v>3</v>
      </c>
      <c r="R23" s="874">
        <f t="shared" si="0"/>
        <v>38.090000000000003</v>
      </c>
      <c r="S23" s="875">
        <f t="shared" si="1"/>
        <v>49.260000000000005</v>
      </c>
      <c r="T23" s="875">
        <f t="shared" si="2"/>
        <v>21</v>
      </c>
      <c r="U23" s="875">
        <f t="shared" si="3"/>
        <v>-28.260000000000005</v>
      </c>
      <c r="V23" s="876">
        <f t="shared" si="4"/>
        <v>0.42630937880633368</v>
      </c>
      <c r="W23" s="825"/>
    </row>
    <row r="24" spans="1:23" ht="14.4" customHeight="1" x14ac:dyDescent="0.3">
      <c r="A24" s="882" t="s">
        <v>6027</v>
      </c>
      <c r="B24" s="875"/>
      <c r="C24" s="877"/>
      <c r="D24" s="835"/>
      <c r="E24" s="878">
        <v>1</v>
      </c>
      <c r="F24" s="879">
        <v>15.82</v>
      </c>
      <c r="G24" s="826">
        <v>5</v>
      </c>
      <c r="H24" s="870">
        <v>1</v>
      </c>
      <c r="I24" s="869">
        <v>17.8</v>
      </c>
      <c r="J24" s="824">
        <v>7</v>
      </c>
      <c r="K24" s="871">
        <v>8.36</v>
      </c>
      <c r="L24" s="870">
        <v>7</v>
      </c>
      <c r="M24" s="870">
        <v>64</v>
      </c>
      <c r="N24" s="872">
        <v>21.26</v>
      </c>
      <c r="O24" s="870" t="s">
        <v>5989</v>
      </c>
      <c r="P24" s="873" t="s">
        <v>6028</v>
      </c>
      <c r="Q24" s="874">
        <f t="shared" si="0"/>
        <v>1</v>
      </c>
      <c r="R24" s="874">
        <f t="shared" si="0"/>
        <v>17.8</v>
      </c>
      <c r="S24" s="875">
        <f t="shared" si="1"/>
        <v>21.26</v>
      </c>
      <c r="T24" s="875">
        <f t="shared" si="2"/>
        <v>7</v>
      </c>
      <c r="U24" s="875">
        <f t="shared" si="3"/>
        <v>-14.260000000000002</v>
      </c>
      <c r="V24" s="876">
        <f t="shared" si="4"/>
        <v>0.32925682031984949</v>
      </c>
      <c r="W24" s="825"/>
    </row>
    <row r="25" spans="1:23" ht="14.4" customHeight="1" x14ac:dyDescent="0.3">
      <c r="A25" s="881" t="s">
        <v>6029</v>
      </c>
      <c r="B25" s="829">
        <v>12</v>
      </c>
      <c r="C25" s="830">
        <v>30</v>
      </c>
      <c r="D25" s="831">
        <v>7.7</v>
      </c>
      <c r="E25" s="812">
        <v>23</v>
      </c>
      <c r="F25" s="813">
        <v>60.21</v>
      </c>
      <c r="G25" s="814">
        <v>7.1</v>
      </c>
      <c r="H25" s="816">
        <v>14</v>
      </c>
      <c r="I25" s="810">
        <v>40.229999999999997</v>
      </c>
      <c r="J25" s="811">
        <v>6.8</v>
      </c>
      <c r="K25" s="815">
        <v>2.1800000000000002</v>
      </c>
      <c r="L25" s="816">
        <v>2</v>
      </c>
      <c r="M25" s="816">
        <v>22</v>
      </c>
      <c r="N25" s="817">
        <v>7.4</v>
      </c>
      <c r="O25" s="816" t="s">
        <v>5989</v>
      </c>
      <c r="P25" s="833" t="s">
        <v>6030</v>
      </c>
      <c r="Q25" s="818">
        <f t="shared" si="0"/>
        <v>2</v>
      </c>
      <c r="R25" s="818">
        <f t="shared" si="0"/>
        <v>10.229999999999997</v>
      </c>
      <c r="S25" s="829">
        <f t="shared" si="1"/>
        <v>103.60000000000001</v>
      </c>
      <c r="T25" s="829">
        <f t="shared" si="2"/>
        <v>95.2</v>
      </c>
      <c r="U25" s="829">
        <f t="shared" si="3"/>
        <v>-8.4000000000000057</v>
      </c>
      <c r="V25" s="834">
        <f t="shared" si="4"/>
        <v>0.91891891891891886</v>
      </c>
      <c r="W25" s="819">
        <v>14</v>
      </c>
    </row>
    <row r="26" spans="1:23" ht="14.4" customHeight="1" x14ac:dyDescent="0.3">
      <c r="A26" s="882" t="s">
        <v>6031</v>
      </c>
      <c r="B26" s="875"/>
      <c r="C26" s="877"/>
      <c r="D26" s="835"/>
      <c r="E26" s="878"/>
      <c r="F26" s="879"/>
      <c r="G26" s="826"/>
      <c r="H26" s="870">
        <v>1</v>
      </c>
      <c r="I26" s="869">
        <v>2.95</v>
      </c>
      <c r="J26" s="827">
        <v>17</v>
      </c>
      <c r="K26" s="871">
        <v>2.95</v>
      </c>
      <c r="L26" s="870">
        <v>3</v>
      </c>
      <c r="M26" s="870">
        <v>28</v>
      </c>
      <c r="N26" s="872">
        <v>9.2899999999999991</v>
      </c>
      <c r="O26" s="870" t="s">
        <v>5989</v>
      </c>
      <c r="P26" s="873" t="s">
        <v>6032</v>
      </c>
      <c r="Q26" s="874">
        <f t="shared" si="0"/>
        <v>1</v>
      </c>
      <c r="R26" s="874">
        <f t="shared" si="0"/>
        <v>2.95</v>
      </c>
      <c r="S26" s="875">
        <f t="shared" si="1"/>
        <v>9.2899999999999991</v>
      </c>
      <c r="T26" s="875">
        <f t="shared" si="2"/>
        <v>17</v>
      </c>
      <c r="U26" s="875">
        <f t="shared" si="3"/>
        <v>7.7100000000000009</v>
      </c>
      <c r="V26" s="876">
        <f t="shared" si="4"/>
        <v>1.8299246501614641</v>
      </c>
      <c r="W26" s="825">
        <v>8</v>
      </c>
    </row>
    <row r="27" spans="1:23" ht="14.4" customHeight="1" x14ac:dyDescent="0.3">
      <c r="A27" s="881" t="s">
        <v>6033</v>
      </c>
      <c r="B27" s="829">
        <v>28</v>
      </c>
      <c r="C27" s="830">
        <v>13.94</v>
      </c>
      <c r="D27" s="831">
        <v>3.6</v>
      </c>
      <c r="E27" s="832">
        <v>53</v>
      </c>
      <c r="F27" s="810">
        <v>26.56</v>
      </c>
      <c r="G27" s="811">
        <v>3.1</v>
      </c>
      <c r="H27" s="812">
        <v>67</v>
      </c>
      <c r="I27" s="813">
        <v>34.1</v>
      </c>
      <c r="J27" s="814">
        <v>3.1</v>
      </c>
      <c r="K27" s="815">
        <v>0.5</v>
      </c>
      <c r="L27" s="816">
        <v>1</v>
      </c>
      <c r="M27" s="816">
        <v>10</v>
      </c>
      <c r="N27" s="817">
        <v>3.48</v>
      </c>
      <c r="O27" s="816" t="s">
        <v>5989</v>
      </c>
      <c r="P27" s="833" t="s">
        <v>6034</v>
      </c>
      <c r="Q27" s="818">
        <f t="shared" si="0"/>
        <v>39</v>
      </c>
      <c r="R27" s="818">
        <f t="shared" si="0"/>
        <v>20.160000000000004</v>
      </c>
      <c r="S27" s="829">
        <f t="shared" si="1"/>
        <v>233.16</v>
      </c>
      <c r="T27" s="829">
        <f t="shared" si="2"/>
        <v>207.70000000000002</v>
      </c>
      <c r="U27" s="829">
        <f t="shared" si="3"/>
        <v>-25.45999999999998</v>
      </c>
      <c r="V27" s="834">
        <f t="shared" si="4"/>
        <v>0.8908045977011495</v>
      </c>
      <c r="W27" s="819">
        <v>22</v>
      </c>
    </row>
    <row r="28" spans="1:23" ht="14.4" customHeight="1" x14ac:dyDescent="0.3">
      <c r="A28" s="881" t="s">
        <v>6035</v>
      </c>
      <c r="B28" s="829">
        <v>15</v>
      </c>
      <c r="C28" s="830">
        <v>18.850000000000001</v>
      </c>
      <c r="D28" s="831">
        <v>5</v>
      </c>
      <c r="E28" s="832">
        <v>9</v>
      </c>
      <c r="F28" s="810">
        <v>12.47</v>
      </c>
      <c r="G28" s="811">
        <v>7</v>
      </c>
      <c r="H28" s="812">
        <v>16</v>
      </c>
      <c r="I28" s="813">
        <v>20.11</v>
      </c>
      <c r="J28" s="814">
        <v>4.0999999999999996</v>
      </c>
      <c r="K28" s="815">
        <v>1.26</v>
      </c>
      <c r="L28" s="816">
        <v>2</v>
      </c>
      <c r="M28" s="816">
        <v>21</v>
      </c>
      <c r="N28" s="817">
        <v>6.93</v>
      </c>
      <c r="O28" s="816" t="s">
        <v>5989</v>
      </c>
      <c r="P28" s="833" t="s">
        <v>6036</v>
      </c>
      <c r="Q28" s="818">
        <f t="shared" si="0"/>
        <v>1</v>
      </c>
      <c r="R28" s="818">
        <f t="shared" si="0"/>
        <v>1.259999999999998</v>
      </c>
      <c r="S28" s="829">
        <f t="shared" si="1"/>
        <v>110.88</v>
      </c>
      <c r="T28" s="829">
        <f t="shared" si="2"/>
        <v>65.599999999999994</v>
      </c>
      <c r="U28" s="829">
        <f t="shared" si="3"/>
        <v>-45.28</v>
      </c>
      <c r="V28" s="834">
        <f t="shared" si="4"/>
        <v>0.59163059163059162</v>
      </c>
      <c r="W28" s="819">
        <v>5</v>
      </c>
    </row>
    <row r="29" spans="1:23" ht="14.4" customHeight="1" x14ac:dyDescent="0.3">
      <c r="A29" s="881" t="s">
        <v>6037</v>
      </c>
      <c r="B29" s="829"/>
      <c r="C29" s="830"/>
      <c r="D29" s="831"/>
      <c r="E29" s="832">
        <v>1</v>
      </c>
      <c r="F29" s="810">
        <v>0.57999999999999996</v>
      </c>
      <c r="G29" s="811">
        <v>4</v>
      </c>
      <c r="H29" s="812">
        <v>1</v>
      </c>
      <c r="I29" s="813">
        <v>0.57999999999999996</v>
      </c>
      <c r="J29" s="814">
        <v>3</v>
      </c>
      <c r="K29" s="815">
        <v>0.57999999999999996</v>
      </c>
      <c r="L29" s="816">
        <v>2</v>
      </c>
      <c r="M29" s="816">
        <v>19</v>
      </c>
      <c r="N29" s="817">
        <v>6.41</v>
      </c>
      <c r="O29" s="816" t="s">
        <v>5989</v>
      </c>
      <c r="P29" s="833" t="s">
        <v>6038</v>
      </c>
      <c r="Q29" s="818">
        <f t="shared" si="0"/>
        <v>1</v>
      </c>
      <c r="R29" s="818">
        <f t="shared" si="0"/>
        <v>0.57999999999999996</v>
      </c>
      <c r="S29" s="829">
        <f t="shared" si="1"/>
        <v>6.41</v>
      </c>
      <c r="T29" s="829">
        <f t="shared" si="2"/>
        <v>3</v>
      </c>
      <c r="U29" s="829">
        <f t="shared" si="3"/>
        <v>-3.41</v>
      </c>
      <c r="V29" s="834">
        <f t="shared" si="4"/>
        <v>0.46801872074882994</v>
      </c>
      <c r="W29" s="819"/>
    </row>
    <row r="30" spans="1:23" ht="14.4" customHeight="1" x14ac:dyDescent="0.3">
      <c r="A30" s="881" t="s">
        <v>6039</v>
      </c>
      <c r="B30" s="820">
        <v>7</v>
      </c>
      <c r="C30" s="821">
        <v>4.43</v>
      </c>
      <c r="D30" s="822">
        <v>7.7</v>
      </c>
      <c r="E30" s="832">
        <v>3</v>
      </c>
      <c r="F30" s="810">
        <v>1.82</v>
      </c>
      <c r="G30" s="811">
        <v>2.7</v>
      </c>
      <c r="H30" s="816">
        <v>7</v>
      </c>
      <c r="I30" s="810">
        <v>4.24</v>
      </c>
      <c r="J30" s="811">
        <v>6.3</v>
      </c>
      <c r="K30" s="815">
        <v>0.61</v>
      </c>
      <c r="L30" s="816">
        <v>2</v>
      </c>
      <c r="M30" s="816">
        <v>22</v>
      </c>
      <c r="N30" s="817">
        <v>7.44</v>
      </c>
      <c r="O30" s="816" t="s">
        <v>5989</v>
      </c>
      <c r="P30" s="833" t="s">
        <v>6040</v>
      </c>
      <c r="Q30" s="818">
        <f t="shared" si="0"/>
        <v>0</v>
      </c>
      <c r="R30" s="818">
        <f t="shared" si="0"/>
        <v>-0.1899999999999995</v>
      </c>
      <c r="S30" s="829">
        <f t="shared" si="1"/>
        <v>52.080000000000005</v>
      </c>
      <c r="T30" s="829">
        <f t="shared" si="2"/>
        <v>44.1</v>
      </c>
      <c r="U30" s="829">
        <f t="shared" si="3"/>
        <v>-7.980000000000004</v>
      </c>
      <c r="V30" s="834">
        <f t="shared" si="4"/>
        <v>0.84677419354838701</v>
      </c>
      <c r="W30" s="819">
        <v>5</v>
      </c>
    </row>
    <row r="31" spans="1:23" ht="14.4" customHeight="1" x14ac:dyDescent="0.3">
      <c r="A31" s="882" t="s">
        <v>6041</v>
      </c>
      <c r="B31" s="866">
        <v>1</v>
      </c>
      <c r="C31" s="867">
        <v>0.97</v>
      </c>
      <c r="D31" s="823">
        <v>5</v>
      </c>
      <c r="E31" s="868"/>
      <c r="F31" s="869"/>
      <c r="G31" s="824"/>
      <c r="H31" s="870"/>
      <c r="I31" s="869"/>
      <c r="J31" s="824"/>
      <c r="K31" s="871">
        <v>0.97</v>
      </c>
      <c r="L31" s="870">
        <v>4</v>
      </c>
      <c r="M31" s="870">
        <v>35</v>
      </c>
      <c r="N31" s="872">
        <v>11.68</v>
      </c>
      <c r="O31" s="870" t="s">
        <v>5989</v>
      </c>
      <c r="P31" s="873" t="s">
        <v>6042</v>
      </c>
      <c r="Q31" s="874">
        <f t="shared" si="0"/>
        <v>-1</v>
      </c>
      <c r="R31" s="874">
        <f t="shared" si="0"/>
        <v>-0.97</v>
      </c>
      <c r="S31" s="875" t="str">
        <f t="shared" si="1"/>
        <v/>
      </c>
      <c r="T31" s="875" t="str">
        <f t="shared" si="2"/>
        <v/>
      </c>
      <c r="U31" s="875" t="str">
        <f t="shared" si="3"/>
        <v/>
      </c>
      <c r="V31" s="876" t="str">
        <f t="shared" si="4"/>
        <v/>
      </c>
      <c r="W31" s="825"/>
    </row>
    <row r="32" spans="1:23" ht="14.4" customHeight="1" x14ac:dyDescent="0.3">
      <c r="A32" s="881" t="s">
        <v>6043</v>
      </c>
      <c r="B32" s="820">
        <v>7</v>
      </c>
      <c r="C32" s="821">
        <v>7.44</v>
      </c>
      <c r="D32" s="822">
        <v>4</v>
      </c>
      <c r="E32" s="832">
        <v>7</v>
      </c>
      <c r="F32" s="810">
        <v>7.45</v>
      </c>
      <c r="G32" s="811">
        <v>5.4</v>
      </c>
      <c r="H32" s="816">
        <v>2</v>
      </c>
      <c r="I32" s="810">
        <v>2.4700000000000002</v>
      </c>
      <c r="J32" s="811">
        <v>6</v>
      </c>
      <c r="K32" s="815">
        <v>1.1200000000000001</v>
      </c>
      <c r="L32" s="816">
        <v>3</v>
      </c>
      <c r="M32" s="816">
        <v>28</v>
      </c>
      <c r="N32" s="817">
        <v>9.43</v>
      </c>
      <c r="O32" s="816" t="s">
        <v>5989</v>
      </c>
      <c r="P32" s="833" t="s">
        <v>6044</v>
      </c>
      <c r="Q32" s="818">
        <f t="shared" si="0"/>
        <v>-5</v>
      </c>
      <c r="R32" s="818">
        <f t="shared" si="0"/>
        <v>-4.9700000000000006</v>
      </c>
      <c r="S32" s="829">
        <f t="shared" si="1"/>
        <v>18.86</v>
      </c>
      <c r="T32" s="829">
        <f t="shared" si="2"/>
        <v>12</v>
      </c>
      <c r="U32" s="829">
        <f t="shared" si="3"/>
        <v>-6.8599999999999994</v>
      </c>
      <c r="V32" s="834">
        <f t="shared" si="4"/>
        <v>0.63626723223753978</v>
      </c>
      <c r="W32" s="819"/>
    </row>
    <row r="33" spans="1:23" ht="14.4" customHeight="1" x14ac:dyDescent="0.3">
      <c r="A33" s="882" t="s">
        <v>6045</v>
      </c>
      <c r="B33" s="866">
        <v>2</v>
      </c>
      <c r="C33" s="867">
        <v>2.27</v>
      </c>
      <c r="D33" s="823">
        <v>5.5</v>
      </c>
      <c r="E33" s="868"/>
      <c r="F33" s="869"/>
      <c r="G33" s="824"/>
      <c r="H33" s="870">
        <v>1</v>
      </c>
      <c r="I33" s="869">
        <v>1.51</v>
      </c>
      <c r="J33" s="824">
        <v>4</v>
      </c>
      <c r="K33" s="871">
        <v>1.51</v>
      </c>
      <c r="L33" s="870">
        <v>4</v>
      </c>
      <c r="M33" s="870">
        <v>37</v>
      </c>
      <c r="N33" s="872">
        <v>12.32</v>
      </c>
      <c r="O33" s="870" t="s">
        <v>5989</v>
      </c>
      <c r="P33" s="873" t="s">
        <v>6046</v>
      </c>
      <c r="Q33" s="874">
        <f t="shared" si="0"/>
        <v>-1</v>
      </c>
      <c r="R33" s="874">
        <f t="shared" si="0"/>
        <v>-0.76</v>
      </c>
      <c r="S33" s="875">
        <f t="shared" si="1"/>
        <v>12.32</v>
      </c>
      <c r="T33" s="875">
        <f t="shared" si="2"/>
        <v>4</v>
      </c>
      <c r="U33" s="875">
        <f t="shared" si="3"/>
        <v>-8.32</v>
      </c>
      <c r="V33" s="876">
        <f t="shared" si="4"/>
        <v>0.32467532467532467</v>
      </c>
      <c r="W33" s="825"/>
    </row>
    <row r="34" spans="1:23" ht="14.4" customHeight="1" x14ac:dyDescent="0.3">
      <c r="A34" s="882" t="s">
        <v>6047</v>
      </c>
      <c r="B34" s="866">
        <v>1</v>
      </c>
      <c r="C34" s="867">
        <v>1.63</v>
      </c>
      <c r="D34" s="823">
        <v>3</v>
      </c>
      <c r="E34" s="868"/>
      <c r="F34" s="869"/>
      <c r="G34" s="824"/>
      <c r="H34" s="870"/>
      <c r="I34" s="869"/>
      <c r="J34" s="824"/>
      <c r="K34" s="871">
        <v>2.15</v>
      </c>
      <c r="L34" s="870">
        <v>4</v>
      </c>
      <c r="M34" s="870">
        <v>39</v>
      </c>
      <c r="N34" s="872">
        <v>13.16</v>
      </c>
      <c r="O34" s="870" t="s">
        <v>5989</v>
      </c>
      <c r="P34" s="873" t="s">
        <v>6048</v>
      </c>
      <c r="Q34" s="874">
        <f t="shared" si="0"/>
        <v>-1</v>
      </c>
      <c r="R34" s="874">
        <f t="shared" si="0"/>
        <v>-1.63</v>
      </c>
      <c r="S34" s="875" t="str">
        <f t="shared" si="1"/>
        <v/>
      </c>
      <c r="T34" s="875" t="str">
        <f t="shared" si="2"/>
        <v/>
      </c>
      <c r="U34" s="875" t="str">
        <f t="shared" si="3"/>
        <v/>
      </c>
      <c r="V34" s="876" t="str">
        <f t="shared" si="4"/>
        <v/>
      </c>
      <c r="W34" s="825"/>
    </row>
    <row r="35" spans="1:23" ht="14.4" customHeight="1" x14ac:dyDescent="0.3">
      <c r="A35" s="881" t="s">
        <v>6049</v>
      </c>
      <c r="B35" s="820">
        <v>2</v>
      </c>
      <c r="C35" s="821">
        <v>1.54</v>
      </c>
      <c r="D35" s="822">
        <v>4</v>
      </c>
      <c r="E35" s="832">
        <v>1</v>
      </c>
      <c r="F35" s="810">
        <v>0.77</v>
      </c>
      <c r="G35" s="811">
        <v>3</v>
      </c>
      <c r="H35" s="816"/>
      <c r="I35" s="810"/>
      <c r="J35" s="811"/>
      <c r="K35" s="815">
        <v>0.77</v>
      </c>
      <c r="L35" s="816">
        <v>3</v>
      </c>
      <c r="M35" s="816">
        <v>28</v>
      </c>
      <c r="N35" s="817">
        <v>9.17</v>
      </c>
      <c r="O35" s="816" t="s">
        <v>5989</v>
      </c>
      <c r="P35" s="833" t="s">
        <v>6050</v>
      </c>
      <c r="Q35" s="818">
        <f t="shared" si="0"/>
        <v>-2</v>
      </c>
      <c r="R35" s="818">
        <f t="shared" si="0"/>
        <v>-1.54</v>
      </c>
      <c r="S35" s="829" t="str">
        <f t="shared" si="1"/>
        <v/>
      </c>
      <c r="T35" s="829" t="str">
        <f t="shared" si="2"/>
        <v/>
      </c>
      <c r="U35" s="829" t="str">
        <f t="shared" si="3"/>
        <v/>
      </c>
      <c r="V35" s="834" t="str">
        <f t="shared" si="4"/>
        <v/>
      </c>
      <c r="W35" s="819"/>
    </row>
    <row r="36" spans="1:23" ht="14.4" customHeight="1" x14ac:dyDescent="0.3">
      <c r="A36" s="881" t="s">
        <v>6051</v>
      </c>
      <c r="B36" s="829">
        <v>1</v>
      </c>
      <c r="C36" s="830">
        <v>0.57999999999999996</v>
      </c>
      <c r="D36" s="831">
        <v>4</v>
      </c>
      <c r="E36" s="812">
        <v>3</v>
      </c>
      <c r="F36" s="813">
        <v>3</v>
      </c>
      <c r="G36" s="814">
        <v>3</v>
      </c>
      <c r="H36" s="816">
        <v>2</v>
      </c>
      <c r="I36" s="810">
        <v>1.17</v>
      </c>
      <c r="J36" s="811">
        <v>5.5</v>
      </c>
      <c r="K36" s="815">
        <v>0.57999999999999996</v>
      </c>
      <c r="L36" s="816">
        <v>3</v>
      </c>
      <c r="M36" s="816">
        <v>23</v>
      </c>
      <c r="N36" s="817">
        <v>7.73</v>
      </c>
      <c r="O36" s="816" t="s">
        <v>5989</v>
      </c>
      <c r="P36" s="833" t="s">
        <v>6052</v>
      </c>
      <c r="Q36" s="818">
        <f t="shared" si="0"/>
        <v>1</v>
      </c>
      <c r="R36" s="818">
        <f t="shared" si="0"/>
        <v>0.59</v>
      </c>
      <c r="S36" s="829">
        <f t="shared" si="1"/>
        <v>15.46</v>
      </c>
      <c r="T36" s="829">
        <f t="shared" si="2"/>
        <v>11</v>
      </c>
      <c r="U36" s="829">
        <f t="shared" si="3"/>
        <v>-4.4600000000000009</v>
      </c>
      <c r="V36" s="834">
        <f t="shared" si="4"/>
        <v>0.71151358344113835</v>
      </c>
      <c r="W36" s="819"/>
    </row>
    <row r="37" spans="1:23" ht="14.4" customHeight="1" x14ac:dyDescent="0.3">
      <c r="A37" s="882" t="s">
        <v>6053</v>
      </c>
      <c r="B37" s="875">
        <v>1</v>
      </c>
      <c r="C37" s="877">
        <v>0.68</v>
      </c>
      <c r="D37" s="835">
        <v>3</v>
      </c>
      <c r="E37" s="878"/>
      <c r="F37" s="879"/>
      <c r="G37" s="826"/>
      <c r="H37" s="870"/>
      <c r="I37" s="869"/>
      <c r="J37" s="824"/>
      <c r="K37" s="871">
        <v>0.68</v>
      </c>
      <c r="L37" s="870">
        <v>3</v>
      </c>
      <c r="M37" s="870">
        <v>28</v>
      </c>
      <c r="N37" s="872">
        <v>9.24</v>
      </c>
      <c r="O37" s="870" t="s">
        <v>5989</v>
      </c>
      <c r="P37" s="873" t="s">
        <v>6054</v>
      </c>
      <c r="Q37" s="874">
        <f t="shared" si="0"/>
        <v>-1</v>
      </c>
      <c r="R37" s="874">
        <f t="shared" si="0"/>
        <v>-0.68</v>
      </c>
      <c r="S37" s="875" t="str">
        <f t="shared" si="1"/>
        <v/>
      </c>
      <c r="T37" s="875" t="str">
        <f t="shared" si="2"/>
        <v/>
      </c>
      <c r="U37" s="875" t="str">
        <f t="shared" si="3"/>
        <v/>
      </c>
      <c r="V37" s="876" t="str">
        <f t="shared" si="4"/>
        <v/>
      </c>
      <c r="W37" s="825"/>
    </row>
    <row r="38" spans="1:23" ht="14.4" customHeight="1" x14ac:dyDescent="0.3">
      <c r="A38" s="881" t="s">
        <v>6055</v>
      </c>
      <c r="B38" s="820">
        <v>5</v>
      </c>
      <c r="C38" s="821">
        <v>2.44</v>
      </c>
      <c r="D38" s="822">
        <v>3</v>
      </c>
      <c r="E38" s="832">
        <v>3</v>
      </c>
      <c r="F38" s="810">
        <v>1.47</v>
      </c>
      <c r="G38" s="811">
        <v>2</v>
      </c>
      <c r="H38" s="816"/>
      <c r="I38" s="810"/>
      <c r="J38" s="811"/>
      <c r="K38" s="815">
        <v>0.49</v>
      </c>
      <c r="L38" s="816">
        <v>2</v>
      </c>
      <c r="M38" s="816">
        <v>22</v>
      </c>
      <c r="N38" s="817">
        <v>7.22</v>
      </c>
      <c r="O38" s="816" t="s">
        <v>5989</v>
      </c>
      <c r="P38" s="833" t="s">
        <v>6056</v>
      </c>
      <c r="Q38" s="818">
        <f t="shared" si="0"/>
        <v>-5</v>
      </c>
      <c r="R38" s="818">
        <f t="shared" si="0"/>
        <v>-2.44</v>
      </c>
      <c r="S38" s="829" t="str">
        <f t="shared" si="1"/>
        <v/>
      </c>
      <c r="T38" s="829" t="str">
        <f t="shared" si="2"/>
        <v/>
      </c>
      <c r="U38" s="829" t="str">
        <f t="shared" si="3"/>
        <v/>
      </c>
      <c r="V38" s="834" t="str">
        <f t="shared" si="4"/>
        <v/>
      </c>
      <c r="W38" s="819"/>
    </row>
    <row r="39" spans="1:23" ht="14.4" customHeight="1" x14ac:dyDescent="0.3">
      <c r="A39" s="882" t="s">
        <v>6057</v>
      </c>
      <c r="B39" s="866">
        <v>1</v>
      </c>
      <c r="C39" s="867">
        <v>0.55000000000000004</v>
      </c>
      <c r="D39" s="823">
        <v>11</v>
      </c>
      <c r="E39" s="868"/>
      <c r="F39" s="869"/>
      <c r="G39" s="824"/>
      <c r="H39" s="870"/>
      <c r="I39" s="869"/>
      <c r="J39" s="824"/>
      <c r="K39" s="871">
        <v>0.55000000000000004</v>
      </c>
      <c r="L39" s="870">
        <v>3</v>
      </c>
      <c r="M39" s="870">
        <v>25</v>
      </c>
      <c r="N39" s="872">
        <v>8.48</v>
      </c>
      <c r="O39" s="870" t="s">
        <v>5989</v>
      </c>
      <c r="P39" s="873" t="s">
        <v>6058</v>
      </c>
      <c r="Q39" s="874">
        <f t="shared" si="0"/>
        <v>-1</v>
      </c>
      <c r="R39" s="874">
        <f t="shared" si="0"/>
        <v>-0.55000000000000004</v>
      </c>
      <c r="S39" s="875" t="str">
        <f t="shared" si="1"/>
        <v/>
      </c>
      <c r="T39" s="875" t="str">
        <f t="shared" si="2"/>
        <v/>
      </c>
      <c r="U39" s="875" t="str">
        <f t="shared" si="3"/>
        <v/>
      </c>
      <c r="V39" s="876" t="str">
        <f t="shared" si="4"/>
        <v/>
      </c>
      <c r="W39" s="825"/>
    </row>
    <row r="40" spans="1:23" ht="14.4" customHeight="1" x14ac:dyDescent="0.3">
      <c r="A40" s="881" t="s">
        <v>6059</v>
      </c>
      <c r="B40" s="820">
        <v>1</v>
      </c>
      <c r="C40" s="821">
        <v>2.0499999999999998</v>
      </c>
      <c r="D40" s="822">
        <v>9</v>
      </c>
      <c r="E40" s="832"/>
      <c r="F40" s="810"/>
      <c r="G40" s="811"/>
      <c r="H40" s="816"/>
      <c r="I40" s="810"/>
      <c r="J40" s="811"/>
      <c r="K40" s="815">
        <v>2.0499999999999998</v>
      </c>
      <c r="L40" s="816">
        <v>6</v>
      </c>
      <c r="M40" s="816">
        <v>51</v>
      </c>
      <c r="N40" s="817">
        <v>16.89</v>
      </c>
      <c r="O40" s="816" t="s">
        <v>5989</v>
      </c>
      <c r="P40" s="833" t="s">
        <v>6060</v>
      </c>
      <c r="Q40" s="818">
        <f t="shared" si="0"/>
        <v>-1</v>
      </c>
      <c r="R40" s="818">
        <f t="shared" si="0"/>
        <v>-2.0499999999999998</v>
      </c>
      <c r="S40" s="829" t="str">
        <f t="shared" si="1"/>
        <v/>
      </c>
      <c r="T40" s="829" t="str">
        <f t="shared" si="2"/>
        <v/>
      </c>
      <c r="U40" s="829" t="str">
        <f t="shared" si="3"/>
        <v/>
      </c>
      <c r="V40" s="834" t="str">
        <f t="shared" si="4"/>
        <v/>
      </c>
      <c r="W40" s="819"/>
    </row>
    <row r="41" spans="1:23" ht="14.4" customHeight="1" x14ac:dyDescent="0.3">
      <c r="A41" s="881" t="s">
        <v>6061</v>
      </c>
      <c r="B41" s="829">
        <v>49</v>
      </c>
      <c r="C41" s="830">
        <v>38.43</v>
      </c>
      <c r="D41" s="831">
        <v>6.6</v>
      </c>
      <c r="E41" s="812">
        <v>58</v>
      </c>
      <c r="F41" s="813">
        <v>45.66</v>
      </c>
      <c r="G41" s="814">
        <v>6.2</v>
      </c>
      <c r="H41" s="816">
        <v>51</v>
      </c>
      <c r="I41" s="810">
        <v>39.520000000000003</v>
      </c>
      <c r="J41" s="811">
        <v>4.7</v>
      </c>
      <c r="K41" s="815">
        <v>0.77</v>
      </c>
      <c r="L41" s="816">
        <v>2</v>
      </c>
      <c r="M41" s="816">
        <v>21</v>
      </c>
      <c r="N41" s="817">
        <v>7.06</v>
      </c>
      <c r="O41" s="816" t="s">
        <v>5989</v>
      </c>
      <c r="P41" s="833" t="s">
        <v>6062</v>
      </c>
      <c r="Q41" s="818">
        <f t="shared" si="0"/>
        <v>2</v>
      </c>
      <c r="R41" s="818">
        <f t="shared" si="0"/>
        <v>1.0900000000000034</v>
      </c>
      <c r="S41" s="829">
        <f t="shared" si="1"/>
        <v>360.06</v>
      </c>
      <c r="T41" s="829">
        <f t="shared" si="2"/>
        <v>239.70000000000002</v>
      </c>
      <c r="U41" s="829">
        <f t="shared" si="3"/>
        <v>-120.35999999999999</v>
      </c>
      <c r="V41" s="834">
        <f t="shared" si="4"/>
        <v>0.66572237960339953</v>
      </c>
      <c r="W41" s="819">
        <v>15</v>
      </c>
    </row>
    <row r="42" spans="1:23" ht="14.4" customHeight="1" x14ac:dyDescent="0.3">
      <c r="A42" s="882" t="s">
        <v>6063</v>
      </c>
      <c r="B42" s="875">
        <v>11</v>
      </c>
      <c r="C42" s="877">
        <v>14.11</v>
      </c>
      <c r="D42" s="835">
        <v>8</v>
      </c>
      <c r="E42" s="878">
        <v>13</v>
      </c>
      <c r="F42" s="879">
        <v>15.99</v>
      </c>
      <c r="G42" s="826">
        <v>7.1</v>
      </c>
      <c r="H42" s="870">
        <v>7</v>
      </c>
      <c r="I42" s="869">
        <v>8.85</v>
      </c>
      <c r="J42" s="824">
        <v>6.4</v>
      </c>
      <c r="K42" s="871">
        <v>1.26</v>
      </c>
      <c r="L42" s="870">
        <v>3</v>
      </c>
      <c r="M42" s="870">
        <v>31</v>
      </c>
      <c r="N42" s="872">
        <v>10.3</v>
      </c>
      <c r="O42" s="870" t="s">
        <v>5989</v>
      </c>
      <c r="P42" s="873" t="s">
        <v>6064</v>
      </c>
      <c r="Q42" s="874">
        <f t="shared" si="0"/>
        <v>-4</v>
      </c>
      <c r="R42" s="874">
        <f t="shared" si="0"/>
        <v>-5.26</v>
      </c>
      <c r="S42" s="875">
        <f t="shared" si="1"/>
        <v>72.100000000000009</v>
      </c>
      <c r="T42" s="875">
        <f t="shared" si="2"/>
        <v>44.800000000000004</v>
      </c>
      <c r="U42" s="875">
        <f t="shared" si="3"/>
        <v>-27.300000000000004</v>
      </c>
      <c r="V42" s="876">
        <f t="shared" si="4"/>
        <v>0.62135922330097082</v>
      </c>
      <c r="W42" s="825"/>
    </row>
    <row r="43" spans="1:23" ht="14.4" customHeight="1" x14ac:dyDescent="0.3">
      <c r="A43" s="882" t="s">
        <v>6065</v>
      </c>
      <c r="B43" s="875">
        <v>3</v>
      </c>
      <c r="C43" s="877">
        <v>4.57</v>
      </c>
      <c r="D43" s="835">
        <v>3</v>
      </c>
      <c r="E43" s="878">
        <v>4</v>
      </c>
      <c r="F43" s="879">
        <v>7.89</v>
      </c>
      <c r="G43" s="826">
        <v>4.3</v>
      </c>
      <c r="H43" s="870">
        <v>2</v>
      </c>
      <c r="I43" s="869">
        <v>2.87</v>
      </c>
      <c r="J43" s="824">
        <v>2.5</v>
      </c>
      <c r="K43" s="871">
        <v>2.2400000000000002</v>
      </c>
      <c r="L43" s="870">
        <v>4</v>
      </c>
      <c r="M43" s="870">
        <v>36</v>
      </c>
      <c r="N43" s="872">
        <v>11.91</v>
      </c>
      <c r="O43" s="870" t="s">
        <v>5989</v>
      </c>
      <c r="P43" s="873" t="s">
        <v>6066</v>
      </c>
      <c r="Q43" s="874">
        <f t="shared" si="0"/>
        <v>-1</v>
      </c>
      <c r="R43" s="874">
        <f t="shared" si="0"/>
        <v>-1.7000000000000002</v>
      </c>
      <c r="S43" s="875">
        <f t="shared" si="1"/>
        <v>23.82</v>
      </c>
      <c r="T43" s="875">
        <f t="shared" si="2"/>
        <v>5</v>
      </c>
      <c r="U43" s="875">
        <f t="shared" si="3"/>
        <v>-18.82</v>
      </c>
      <c r="V43" s="876">
        <f t="shared" si="4"/>
        <v>0.20990764063811923</v>
      </c>
      <c r="W43" s="825"/>
    </row>
    <row r="44" spans="1:23" ht="14.4" customHeight="1" x14ac:dyDescent="0.3">
      <c r="A44" s="881" t="s">
        <v>6067</v>
      </c>
      <c r="B44" s="820">
        <v>1</v>
      </c>
      <c r="C44" s="821">
        <v>0.24</v>
      </c>
      <c r="D44" s="822">
        <v>2</v>
      </c>
      <c r="E44" s="832"/>
      <c r="F44" s="810"/>
      <c r="G44" s="811"/>
      <c r="H44" s="816"/>
      <c r="I44" s="810"/>
      <c r="J44" s="811"/>
      <c r="K44" s="815">
        <v>0.24</v>
      </c>
      <c r="L44" s="816">
        <v>1</v>
      </c>
      <c r="M44" s="816">
        <v>9</v>
      </c>
      <c r="N44" s="817">
        <v>3.06</v>
      </c>
      <c r="O44" s="816" t="s">
        <v>5989</v>
      </c>
      <c r="P44" s="833" t="s">
        <v>6068</v>
      </c>
      <c r="Q44" s="818">
        <f t="shared" si="0"/>
        <v>-1</v>
      </c>
      <c r="R44" s="818">
        <f t="shared" si="0"/>
        <v>-0.24</v>
      </c>
      <c r="S44" s="829" t="str">
        <f t="shared" si="1"/>
        <v/>
      </c>
      <c r="T44" s="829" t="str">
        <f t="shared" si="2"/>
        <v/>
      </c>
      <c r="U44" s="829" t="str">
        <f t="shared" si="3"/>
        <v/>
      </c>
      <c r="V44" s="834" t="str">
        <f t="shared" si="4"/>
        <v/>
      </c>
      <c r="W44" s="819"/>
    </row>
    <row r="45" spans="1:23" ht="14.4" customHeight="1" x14ac:dyDescent="0.3">
      <c r="A45" s="881" t="s">
        <v>6069</v>
      </c>
      <c r="B45" s="829">
        <v>13</v>
      </c>
      <c r="C45" s="830">
        <v>5.03</v>
      </c>
      <c r="D45" s="831">
        <v>3.8</v>
      </c>
      <c r="E45" s="812">
        <v>22</v>
      </c>
      <c r="F45" s="813">
        <v>8.3800000000000008</v>
      </c>
      <c r="G45" s="814">
        <v>3.3</v>
      </c>
      <c r="H45" s="816">
        <v>10</v>
      </c>
      <c r="I45" s="810">
        <v>4.97</v>
      </c>
      <c r="J45" s="811">
        <v>3.1</v>
      </c>
      <c r="K45" s="815">
        <v>0.37</v>
      </c>
      <c r="L45" s="816">
        <v>1</v>
      </c>
      <c r="M45" s="816">
        <v>12</v>
      </c>
      <c r="N45" s="817">
        <v>4.16</v>
      </c>
      <c r="O45" s="816" t="s">
        <v>5989</v>
      </c>
      <c r="P45" s="833" t="s">
        <v>6070</v>
      </c>
      <c r="Q45" s="818">
        <f t="shared" si="0"/>
        <v>-3</v>
      </c>
      <c r="R45" s="818">
        <f t="shared" si="0"/>
        <v>-6.0000000000000497E-2</v>
      </c>
      <c r="S45" s="829">
        <f t="shared" si="1"/>
        <v>41.6</v>
      </c>
      <c r="T45" s="829">
        <f t="shared" si="2"/>
        <v>31</v>
      </c>
      <c r="U45" s="829">
        <f t="shared" si="3"/>
        <v>-10.600000000000001</v>
      </c>
      <c r="V45" s="834">
        <f t="shared" si="4"/>
        <v>0.74519230769230771</v>
      </c>
      <c r="W45" s="819">
        <v>2</v>
      </c>
    </row>
    <row r="46" spans="1:23" ht="14.4" customHeight="1" x14ac:dyDescent="0.3">
      <c r="A46" s="881" t="s">
        <v>6071</v>
      </c>
      <c r="B46" s="829"/>
      <c r="C46" s="830"/>
      <c r="D46" s="831"/>
      <c r="E46" s="812">
        <v>1</v>
      </c>
      <c r="F46" s="813">
        <v>1.28</v>
      </c>
      <c r="G46" s="814">
        <v>6</v>
      </c>
      <c r="H46" s="816"/>
      <c r="I46" s="810"/>
      <c r="J46" s="811"/>
      <c r="K46" s="815">
        <v>1.1000000000000001</v>
      </c>
      <c r="L46" s="816">
        <v>2</v>
      </c>
      <c r="M46" s="816">
        <v>21</v>
      </c>
      <c r="N46" s="817">
        <v>7.13</v>
      </c>
      <c r="O46" s="816" t="s">
        <v>5989</v>
      </c>
      <c r="P46" s="833" t="s">
        <v>6072</v>
      </c>
      <c r="Q46" s="818">
        <f t="shared" si="0"/>
        <v>0</v>
      </c>
      <c r="R46" s="818">
        <f t="shared" si="0"/>
        <v>0</v>
      </c>
      <c r="S46" s="829" t="str">
        <f t="shared" si="1"/>
        <v/>
      </c>
      <c r="T46" s="829" t="str">
        <f t="shared" si="2"/>
        <v/>
      </c>
      <c r="U46" s="829" t="str">
        <f t="shared" si="3"/>
        <v/>
      </c>
      <c r="V46" s="834" t="str">
        <f t="shared" si="4"/>
        <v/>
      </c>
      <c r="W46" s="819"/>
    </row>
    <row r="47" spans="1:23" ht="14.4" customHeight="1" x14ac:dyDescent="0.3">
      <c r="A47" s="881" t="s">
        <v>6073</v>
      </c>
      <c r="B47" s="829"/>
      <c r="C47" s="830"/>
      <c r="D47" s="831"/>
      <c r="E47" s="832"/>
      <c r="F47" s="810"/>
      <c r="G47" s="811"/>
      <c r="H47" s="812">
        <v>1</v>
      </c>
      <c r="I47" s="813">
        <v>0.39</v>
      </c>
      <c r="J47" s="828">
        <v>4</v>
      </c>
      <c r="K47" s="815">
        <v>0.37</v>
      </c>
      <c r="L47" s="816">
        <v>1</v>
      </c>
      <c r="M47" s="816">
        <v>12</v>
      </c>
      <c r="N47" s="817">
        <v>3.96</v>
      </c>
      <c r="O47" s="816" t="s">
        <v>5989</v>
      </c>
      <c r="P47" s="833" t="s">
        <v>6074</v>
      </c>
      <c r="Q47" s="818">
        <f t="shared" si="0"/>
        <v>1</v>
      </c>
      <c r="R47" s="818">
        <f t="shared" si="0"/>
        <v>0.39</v>
      </c>
      <c r="S47" s="829">
        <f t="shared" si="1"/>
        <v>3.96</v>
      </c>
      <c r="T47" s="829">
        <f t="shared" si="2"/>
        <v>4</v>
      </c>
      <c r="U47" s="829">
        <f t="shared" si="3"/>
        <v>4.0000000000000036E-2</v>
      </c>
      <c r="V47" s="834">
        <f t="shared" si="4"/>
        <v>1.0101010101010102</v>
      </c>
      <c r="W47" s="819"/>
    </row>
    <row r="48" spans="1:23" ht="14.4" customHeight="1" x14ac:dyDescent="0.3">
      <c r="A48" s="881" t="s">
        <v>6075</v>
      </c>
      <c r="B48" s="829"/>
      <c r="C48" s="830"/>
      <c r="D48" s="831"/>
      <c r="E48" s="812">
        <v>1</v>
      </c>
      <c r="F48" s="813">
        <v>1.51</v>
      </c>
      <c r="G48" s="814">
        <v>20</v>
      </c>
      <c r="H48" s="816"/>
      <c r="I48" s="810"/>
      <c r="J48" s="811"/>
      <c r="K48" s="815">
        <v>1.05</v>
      </c>
      <c r="L48" s="816">
        <v>4</v>
      </c>
      <c r="M48" s="816">
        <v>34</v>
      </c>
      <c r="N48" s="817">
        <v>11.31</v>
      </c>
      <c r="O48" s="816" t="s">
        <v>5989</v>
      </c>
      <c r="P48" s="833" t="s">
        <v>6076</v>
      </c>
      <c r="Q48" s="818">
        <f t="shared" si="0"/>
        <v>0</v>
      </c>
      <c r="R48" s="818">
        <f t="shared" si="0"/>
        <v>0</v>
      </c>
      <c r="S48" s="829" t="str">
        <f t="shared" si="1"/>
        <v/>
      </c>
      <c r="T48" s="829" t="str">
        <f t="shared" si="2"/>
        <v/>
      </c>
      <c r="U48" s="829" t="str">
        <f t="shared" si="3"/>
        <v/>
      </c>
      <c r="V48" s="834" t="str">
        <f t="shared" si="4"/>
        <v/>
      </c>
      <c r="W48" s="819"/>
    </row>
    <row r="49" spans="1:23" ht="14.4" customHeight="1" x14ac:dyDescent="0.3">
      <c r="A49" s="881" t="s">
        <v>6077</v>
      </c>
      <c r="B49" s="829">
        <v>1</v>
      </c>
      <c r="C49" s="830">
        <v>4.2</v>
      </c>
      <c r="D49" s="831">
        <v>4</v>
      </c>
      <c r="E49" s="832">
        <v>1</v>
      </c>
      <c r="F49" s="810">
        <v>5.61</v>
      </c>
      <c r="G49" s="811">
        <v>5</v>
      </c>
      <c r="H49" s="812">
        <v>4</v>
      </c>
      <c r="I49" s="813">
        <v>15.26</v>
      </c>
      <c r="J49" s="814">
        <v>5</v>
      </c>
      <c r="K49" s="815">
        <v>2.04</v>
      </c>
      <c r="L49" s="816">
        <v>3</v>
      </c>
      <c r="M49" s="816">
        <v>24</v>
      </c>
      <c r="N49" s="817">
        <v>8.15</v>
      </c>
      <c r="O49" s="816" t="s">
        <v>5989</v>
      </c>
      <c r="P49" s="833" t="s">
        <v>6078</v>
      </c>
      <c r="Q49" s="818">
        <f t="shared" si="0"/>
        <v>3</v>
      </c>
      <c r="R49" s="818">
        <f t="shared" si="0"/>
        <v>11.059999999999999</v>
      </c>
      <c r="S49" s="829">
        <f t="shared" si="1"/>
        <v>32.6</v>
      </c>
      <c r="T49" s="829">
        <f t="shared" si="2"/>
        <v>20</v>
      </c>
      <c r="U49" s="829">
        <f t="shared" si="3"/>
        <v>-12.600000000000001</v>
      </c>
      <c r="V49" s="834">
        <f t="shared" si="4"/>
        <v>0.61349693251533743</v>
      </c>
      <c r="W49" s="819"/>
    </row>
    <row r="50" spans="1:23" ht="14.4" customHeight="1" x14ac:dyDescent="0.3">
      <c r="A50" s="881" t="s">
        <v>6079</v>
      </c>
      <c r="B50" s="820">
        <v>2</v>
      </c>
      <c r="C50" s="821">
        <v>0.93</v>
      </c>
      <c r="D50" s="822">
        <v>3</v>
      </c>
      <c r="E50" s="832">
        <v>1</v>
      </c>
      <c r="F50" s="810">
        <v>0.46</v>
      </c>
      <c r="G50" s="811">
        <v>3</v>
      </c>
      <c r="H50" s="816"/>
      <c r="I50" s="810"/>
      <c r="J50" s="811"/>
      <c r="K50" s="815">
        <v>0.46</v>
      </c>
      <c r="L50" s="816">
        <v>2</v>
      </c>
      <c r="M50" s="816">
        <v>20</v>
      </c>
      <c r="N50" s="817">
        <v>6.7</v>
      </c>
      <c r="O50" s="816" t="s">
        <v>5989</v>
      </c>
      <c r="P50" s="833" t="s">
        <v>6080</v>
      </c>
      <c r="Q50" s="818">
        <f t="shared" si="0"/>
        <v>-2</v>
      </c>
      <c r="R50" s="818">
        <f t="shared" si="0"/>
        <v>-0.93</v>
      </c>
      <c r="S50" s="829" t="str">
        <f t="shared" si="1"/>
        <v/>
      </c>
      <c r="T50" s="829" t="str">
        <f t="shared" si="2"/>
        <v/>
      </c>
      <c r="U50" s="829" t="str">
        <f t="shared" si="3"/>
        <v/>
      </c>
      <c r="V50" s="834" t="str">
        <f t="shared" si="4"/>
        <v/>
      </c>
      <c r="W50" s="819"/>
    </row>
    <row r="51" spans="1:23" ht="14.4" customHeight="1" x14ac:dyDescent="0.3">
      <c r="A51" s="881" t="s">
        <v>6081</v>
      </c>
      <c r="B51" s="829"/>
      <c r="C51" s="830"/>
      <c r="D51" s="831"/>
      <c r="E51" s="812">
        <v>2</v>
      </c>
      <c r="F51" s="813">
        <v>1.07</v>
      </c>
      <c r="G51" s="814">
        <v>5.5</v>
      </c>
      <c r="H51" s="816"/>
      <c r="I51" s="810"/>
      <c r="J51" s="811"/>
      <c r="K51" s="815">
        <v>0.54</v>
      </c>
      <c r="L51" s="816">
        <v>2</v>
      </c>
      <c r="M51" s="816">
        <v>21</v>
      </c>
      <c r="N51" s="817">
        <v>6.96</v>
      </c>
      <c r="O51" s="816" t="s">
        <v>5989</v>
      </c>
      <c r="P51" s="833" t="s">
        <v>6082</v>
      </c>
      <c r="Q51" s="818">
        <f t="shared" si="0"/>
        <v>0</v>
      </c>
      <c r="R51" s="818">
        <f t="shared" si="0"/>
        <v>0</v>
      </c>
      <c r="S51" s="829" t="str">
        <f t="shared" si="1"/>
        <v/>
      </c>
      <c r="T51" s="829" t="str">
        <f t="shared" si="2"/>
        <v/>
      </c>
      <c r="U51" s="829" t="str">
        <f t="shared" si="3"/>
        <v/>
      </c>
      <c r="V51" s="834" t="str">
        <f t="shared" si="4"/>
        <v/>
      </c>
      <c r="W51" s="819"/>
    </row>
    <row r="52" spans="1:23" ht="14.4" customHeight="1" x14ac:dyDescent="0.3">
      <c r="A52" s="881" t="s">
        <v>6083</v>
      </c>
      <c r="B52" s="829">
        <v>372</v>
      </c>
      <c r="C52" s="830">
        <v>1686.65</v>
      </c>
      <c r="D52" s="831">
        <v>6.7</v>
      </c>
      <c r="E52" s="832">
        <v>397</v>
      </c>
      <c r="F52" s="810">
        <v>1808.66</v>
      </c>
      <c r="G52" s="811">
        <v>6.9</v>
      </c>
      <c r="H52" s="812">
        <v>401</v>
      </c>
      <c r="I52" s="813">
        <v>1865.58</v>
      </c>
      <c r="J52" s="814">
        <v>6.6</v>
      </c>
      <c r="K52" s="815">
        <v>4.79</v>
      </c>
      <c r="L52" s="816">
        <v>3</v>
      </c>
      <c r="M52" s="816">
        <v>28</v>
      </c>
      <c r="N52" s="817">
        <v>9.4</v>
      </c>
      <c r="O52" s="816" t="s">
        <v>5989</v>
      </c>
      <c r="P52" s="833" t="s">
        <v>6084</v>
      </c>
      <c r="Q52" s="818">
        <f t="shared" si="0"/>
        <v>29</v>
      </c>
      <c r="R52" s="818">
        <f t="shared" si="0"/>
        <v>178.92999999999984</v>
      </c>
      <c r="S52" s="829">
        <f t="shared" si="1"/>
        <v>3769.4</v>
      </c>
      <c r="T52" s="829">
        <f t="shared" si="2"/>
        <v>2646.6</v>
      </c>
      <c r="U52" s="829">
        <f t="shared" si="3"/>
        <v>-1122.8000000000002</v>
      </c>
      <c r="V52" s="834">
        <f t="shared" si="4"/>
        <v>0.7021276595744681</v>
      </c>
      <c r="W52" s="819">
        <v>143</v>
      </c>
    </row>
    <row r="53" spans="1:23" ht="14.4" customHeight="1" x14ac:dyDescent="0.3">
      <c r="A53" s="882" t="s">
        <v>6085</v>
      </c>
      <c r="B53" s="875">
        <v>26</v>
      </c>
      <c r="C53" s="877">
        <v>131.93</v>
      </c>
      <c r="D53" s="835">
        <v>9.3000000000000007</v>
      </c>
      <c r="E53" s="868">
        <v>35</v>
      </c>
      <c r="F53" s="869">
        <v>170.67</v>
      </c>
      <c r="G53" s="824">
        <v>5.5</v>
      </c>
      <c r="H53" s="878">
        <v>33</v>
      </c>
      <c r="I53" s="879">
        <v>166.48</v>
      </c>
      <c r="J53" s="826">
        <v>5.9</v>
      </c>
      <c r="K53" s="871">
        <v>5.25</v>
      </c>
      <c r="L53" s="870">
        <v>3</v>
      </c>
      <c r="M53" s="870">
        <v>31</v>
      </c>
      <c r="N53" s="872">
        <v>10.27</v>
      </c>
      <c r="O53" s="870" t="s">
        <v>5989</v>
      </c>
      <c r="P53" s="873" t="s">
        <v>6086</v>
      </c>
      <c r="Q53" s="874">
        <f t="shared" si="0"/>
        <v>7</v>
      </c>
      <c r="R53" s="874">
        <f t="shared" si="0"/>
        <v>34.549999999999983</v>
      </c>
      <c r="S53" s="875">
        <f t="shared" si="1"/>
        <v>338.90999999999997</v>
      </c>
      <c r="T53" s="875">
        <f t="shared" si="2"/>
        <v>194.70000000000002</v>
      </c>
      <c r="U53" s="875">
        <f t="shared" si="3"/>
        <v>-144.20999999999995</v>
      </c>
      <c r="V53" s="876">
        <f t="shared" si="4"/>
        <v>0.57448880233690369</v>
      </c>
      <c r="W53" s="825">
        <v>3</v>
      </c>
    </row>
    <row r="54" spans="1:23" ht="14.4" customHeight="1" x14ac:dyDescent="0.3">
      <c r="A54" s="882" t="s">
        <v>6087</v>
      </c>
      <c r="B54" s="875">
        <v>1</v>
      </c>
      <c r="C54" s="877">
        <v>5.93</v>
      </c>
      <c r="D54" s="835">
        <v>5</v>
      </c>
      <c r="E54" s="868">
        <v>2</v>
      </c>
      <c r="F54" s="869">
        <v>11.86</v>
      </c>
      <c r="G54" s="824">
        <v>10</v>
      </c>
      <c r="H54" s="878">
        <v>2</v>
      </c>
      <c r="I54" s="879">
        <v>11.86</v>
      </c>
      <c r="J54" s="826">
        <v>9.5</v>
      </c>
      <c r="K54" s="871">
        <v>5.93</v>
      </c>
      <c r="L54" s="870">
        <v>4</v>
      </c>
      <c r="M54" s="870">
        <v>34</v>
      </c>
      <c r="N54" s="872">
        <v>11.48</v>
      </c>
      <c r="O54" s="870" t="s">
        <v>5989</v>
      </c>
      <c r="P54" s="873" t="s">
        <v>6088</v>
      </c>
      <c r="Q54" s="874">
        <f t="shared" si="0"/>
        <v>1</v>
      </c>
      <c r="R54" s="874">
        <f t="shared" si="0"/>
        <v>5.93</v>
      </c>
      <c r="S54" s="875">
        <f t="shared" si="1"/>
        <v>22.96</v>
      </c>
      <c r="T54" s="875">
        <f t="shared" si="2"/>
        <v>19</v>
      </c>
      <c r="U54" s="875">
        <f t="shared" si="3"/>
        <v>-3.9600000000000009</v>
      </c>
      <c r="V54" s="876">
        <f t="shared" si="4"/>
        <v>0.82752613240418116</v>
      </c>
      <c r="W54" s="825">
        <v>1</v>
      </c>
    </row>
    <row r="55" spans="1:23" ht="14.4" customHeight="1" x14ac:dyDescent="0.3">
      <c r="A55" s="881" t="s">
        <v>6089</v>
      </c>
      <c r="B55" s="829">
        <v>3</v>
      </c>
      <c r="C55" s="830">
        <v>8.0399999999999991</v>
      </c>
      <c r="D55" s="831">
        <v>8.6999999999999993</v>
      </c>
      <c r="E55" s="812">
        <v>5</v>
      </c>
      <c r="F55" s="813">
        <v>11.22</v>
      </c>
      <c r="G55" s="814">
        <v>5.8</v>
      </c>
      <c r="H55" s="816">
        <v>3</v>
      </c>
      <c r="I55" s="810">
        <v>9.9600000000000009</v>
      </c>
      <c r="J55" s="811">
        <v>10.7</v>
      </c>
      <c r="K55" s="815">
        <v>2.68</v>
      </c>
      <c r="L55" s="816">
        <v>4</v>
      </c>
      <c r="M55" s="816">
        <v>33</v>
      </c>
      <c r="N55" s="817">
        <v>11.16</v>
      </c>
      <c r="O55" s="816" t="s">
        <v>5989</v>
      </c>
      <c r="P55" s="833" t="s">
        <v>6090</v>
      </c>
      <c r="Q55" s="818">
        <f t="shared" si="0"/>
        <v>0</v>
      </c>
      <c r="R55" s="818">
        <f t="shared" si="0"/>
        <v>1.9200000000000017</v>
      </c>
      <c r="S55" s="829">
        <f t="shared" si="1"/>
        <v>33.480000000000004</v>
      </c>
      <c r="T55" s="829">
        <f t="shared" si="2"/>
        <v>32.099999999999994</v>
      </c>
      <c r="U55" s="829">
        <f t="shared" si="3"/>
        <v>-1.3800000000000097</v>
      </c>
      <c r="V55" s="834">
        <f t="shared" si="4"/>
        <v>0.95878136200716813</v>
      </c>
      <c r="W55" s="819">
        <v>5</v>
      </c>
    </row>
    <row r="56" spans="1:23" ht="14.4" customHeight="1" x14ac:dyDescent="0.3">
      <c r="A56" s="882" t="s">
        <v>6091</v>
      </c>
      <c r="B56" s="875">
        <v>1</v>
      </c>
      <c r="C56" s="877">
        <v>4.72</v>
      </c>
      <c r="D56" s="835">
        <v>4</v>
      </c>
      <c r="E56" s="878"/>
      <c r="F56" s="879"/>
      <c r="G56" s="826"/>
      <c r="H56" s="870"/>
      <c r="I56" s="869"/>
      <c r="J56" s="824"/>
      <c r="K56" s="871">
        <v>5.77</v>
      </c>
      <c r="L56" s="870">
        <v>5</v>
      </c>
      <c r="M56" s="870">
        <v>43</v>
      </c>
      <c r="N56" s="872">
        <v>14.42</v>
      </c>
      <c r="O56" s="870" t="s">
        <v>5989</v>
      </c>
      <c r="P56" s="873" t="s">
        <v>6092</v>
      </c>
      <c r="Q56" s="874">
        <f t="shared" si="0"/>
        <v>-1</v>
      </c>
      <c r="R56" s="874">
        <f t="shared" si="0"/>
        <v>-4.72</v>
      </c>
      <c r="S56" s="875" t="str">
        <f t="shared" si="1"/>
        <v/>
      </c>
      <c r="T56" s="875" t="str">
        <f t="shared" si="2"/>
        <v/>
      </c>
      <c r="U56" s="875" t="str">
        <f t="shared" si="3"/>
        <v/>
      </c>
      <c r="V56" s="876" t="str">
        <f t="shared" si="4"/>
        <v/>
      </c>
      <c r="W56" s="825"/>
    </row>
    <row r="57" spans="1:23" ht="14.4" customHeight="1" x14ac:dyDescent="0.3">
      <c r="A57" s="881" t="s">
        <v>6093</v>
      </c>
      <c r="B57" s="829">
        <v>310</v>
      </c>
      <c r="C57" s="830">
        <v>480.66</v>
      </c>
      <c r="D57" s="831">
        <v>6.4</v>
      </c>
      <c r="E57" s="812">
        <v>359</v>
      </c>
      <c r="F57" s="813">
        <v>555.51</v>
      </c>
      <c r="G57" s="814">
        <v>6.1</v>
      </c>
      <c r="H57" s="816">
        <v>335</v>
      </c>
      <c r="I57" s="810">
        <v>517.52</v>
      </c>
      <c r="J57" s="811">
        <v>6</v>
      </c>
      <c r="K57" s="815">
        <v>1.54</v>
      </c>
      <c r="L57" s="816">
        <v>3</v>
      </c>
      <c r="M57" s="816">
        <v>25</v>
      </c>
      <c r="N57" s="817">
        <v>8.41</v>
      </c>
      <c r="O57" s="816" t="s">
        <v>5989</v>
      </c>
      <c r="P57" s="833" t="s">
        <v>6094</v>
      </c>
      <c r="Q57" s="818">
        <f t="shared" si="0"/>
        <v>25</v>
      </c>
      <c r="R57" s="818">
        <f t="shared" si="0"/>
        <v>36.859999999999957</v>
      </c>
      <c r="S57" s="829">
        <f t="shared" si="1"/>
        <v>2817.35</v>
      </c>
      <c r="T57" s="829">
        <f t="shared" si="2"/>
        <v>2010</v>
      </c>
      <c r="U57" s="829">
        <f t="shared" si="3"/>
        <v>-807.34999999999991</v>
      </c>
      <c r="V57" s="834">
        <f t="shared" si="4"/>
        <v>0.71343638525564801</v>
      </c>
      <c r="W57" s="819">
        <v>117</v>
      </c>
    </row>
    <row r="58" spans="1:23" ht="14.4" customHeight="1" x14ac:dyDescent="0.3">
      <c r="A58" s="882" t="s">
        <v>6095</v>
      </c>
      <c r="B58" s="875">
        <v>6</v>
      </c>
      <c r="C58" s="877">
        <v>15.55</v>
      </c>
      <c r="D58" s="835">
        <v>16.7</v>
      </c>
      <c r="E58" s="878"/>
      <c r="F58" s="879"/>
      <c r="G58" s="826"/>
      <c r="H58" s="870">
        <v>1</v>
      </c>
      <c r="I58" s="869">
        <v>2.14</v>
      </c>
      <c r="J58" s="824">
        <v>7</v>
      </c>
      <c r="K58" s="871">
        <v>2.14</v>
      </c>
      <c r="L58" s="870">
        <v>3</v>
      </c>
      <c r="M58" s="870">
        <v>29</v>
      </c>
      <c r="N58" s="872">
        <v>9.76</v>
      </c>
      <c r="O58" s="870" t="s">
        <v>5989</v>
      </c>
      <c r="P58" s="873" t="s">
        <v>6096</v>
      </c>
      <c r="Q58" s="874">
        <f t="shared" si="0"/>
        <v>-5</v>
      </c>
      <c r="R58" s="874">
        <f t="shared" si="0"/>
        <v>-13.41</v>
      </c>
      <c r="S58" s="875">
        <f t="shared" si="1"/>
        <v>9.76</v>
      </c>
      <c r="T58" s="875">
        <f t="shared" si="2"/>
        <v>7</v>
      </c>
      <c r="U58" s="875">
        <f t="shared" si="3"/>
        <v>-2.76</v>
      </c>
      <c r="V58" s="876">
        <f t="shared" si="4"/>
        <v>0.71721311475409832</v>
      </c>
      <c r="W58" s="825"/>
    </row>
    <row r="59" spans="1:23" ht="14.4" customHeight="1" x14ac:dyDescent="0.3">
      <c r="A59" s="882" t="s">
        <v>6097</v>
      </c>
      <c r="B59" s="875"/>
      <c r="C59" s="877"/>
      <c r="D59" s="835"/>
      <c r="E59" s="878"/>
      <c r="F59" s="879"/>
      <c r="G59" s="826"/>
      <c r="H59" s="870">
        <v>1</v>
      </c>
      <c r="I59" s="869">
        <v>2.59</v>
      </c>
      <c r="J59" s="827">
        <v>12</v>
      </c>
      <c r="K59" s="871">
        <v>2.59</v>
      </c>
      <c r="L59" s="870">
        <v>4</v>
      </c>
      <c r="M59" s="870">
        <v>34</v>
      </c>
      <c r="N59" s="872">
        <v>11.27</v>
      </c>
      <c r="O59" s="870" t="s">
        <v>5989</v>
      </c>
      <c r="P59" s="873" t="s">
        <v>6098</v>
      </c>
      <c r="Q59" s="874">
        <f t="shared" si="0"/>
        <v>1</v>
      </c>
      <c r="R59" s="874">
        <f t="shared" si="0"/>
        <v>2.59</v>
      </c>
      <c r="S59" s="875">
        <f t="shared" si="1"/>
        <v>11.27</v>
      </c>
      <c r="T59" s="875">
        <f t="shared" si="2"/>
        <v>12</v>
      </c>
      <c r="U59" s="875">
        <f t="shared" si="3"/>
        <v>0.73000000000000043</v>
      </c>
      <c r="V59" s="876">
        <f t="shared" si="4"/>
        <v>1.064773735581189</v>
      </c>
      <c r="W59" s="825">
        <v>1</v>
      </c>
    </row>
    <row r="60" spans="1:23" ht="14.4" customHeight="1" x14ac:dyDescent="0.3">
      <c r="A60" s="881" t="s">
        <v>6099</v>
      </c>
      <c r="B60" s="820">
        <v>2</v>
      </c>
      <c r="C60" s="821">
        <v>0.99</v>
      </c>
      <c r="D60" s="822">
        <v>6</v>
      </c>
      <c r="E60" s="832"/>
      <c r="F60" s="810"/>
      <c r="G60" s="811"/>
      <c r="H60" s="816"/>
      <c r="I60" s="810"/>
      <c r="J60" s="811"/>
      <c r="K60" s="815">
        <v>0.5</v>
      </c>
      <c r="L60" s="816">
        <v>1</v>
      </c>
      <c r="M60" s="816">
        <v>13</v>
      </c>
      <c r="N60" s="817">
        <v>4.3</v>
      </c>
      <c r="O60" s="816" t="s">
        <v>5989</v>
      </c>
      <c r="P60" s="833" t="s">
        <v>6100</v>
      </c>
      <c r="Q60" s="818">
        <f t="shared" si="0"/>
        <v>-2</v>
      </c>
      <c r="R60" s="818">
        <f t="shared" si="0"/>
        <v>-0.99</v>
      </c>
      <c r="S60" s="829" t="str">
        <f t="shared" si="1"/>
        <v/>
      </c>
      <c r="T60" s="829" t="str">
        <f t="shared" si="2"/>
        <v/>
      </c>
      <c r="U60" s="829" t="str">
        <f t="shared" si="3"/>
        <v/>
      </c>
      <c r="V60" s="834" t="str">
        <f t="shared" si="4"/>
        <v/>
      </c>
      <c r="W60" s="819"/>
    </row>
    <row r="61" spans="1:23" ht="14.4" customHeight="1" x14ac:dyDescent="0.3">
      <c r="A61" s="881" t="s">
        <v>6101</v>
      </c>
      <c r="B61" s="820">
        <v>10</v>
      </c>
      <c r="C61" s="821">
        <v>5.52</v>
      </c>
      <c r="D61" s="822">
        <v>3.9</v>
      </c>
      <c r="E61" s="832">
        <v>3</v>
      </c>
      <c r="F61" s="810">
        <v>1.65</v>
      </c>
      <c r="G61" s="811">
        <v>2.7</v>
      </c>
      <c r="H61" s="816">
        <v>1</v>
      </c>
      <c r="I61" s="810">
        <v>0.55000000000000004</v>
      </c>
      <c r="J61" s="811">
        <v>2</v>
      </c>
      <c r="K61" s="815">
        <v>0.55000000000000004</v>
      </c>
      <c r="L61" s="816">
        <v>1</v>
      </c>
      <c r="M61" s="816">
        <v>13</v>
      </c>
      <c r="N61" s="817">
        <v>4.3099999999999996</v>
      </c>
      <c r="O61" s="816" t="s">
        <v>5989</v>
      </c>
      <c r="P61" s="833" t="s">
        <v>6102</v>
      </c>
      <c r="Q61" s="818">
        <f t="shared" si="0"/>
        <v>-9</v>
      </c>
      <c r="R61" s="818">
        <f t="shared" si="0"/>
        <v>-4.97</v>
      </c>
      <c r="S61" s="829">
        <f t="shared" si="1"/>
        <v>4.3099999999999996</v>
      </c>
      <c r="T61" s="829">
        <f t="shared" si="2"/>
        <v>2</v>
      </c>
      <c r="U61" s="829">
        <f t="shared" si="3"/>
        <v>-2.3099999999999996</v>
      </c>
      <c r="V61" s="834">
        <f t="shared" si="4"/>
        <v>0.46403712296983762</v>
      </c>
      <c r="W61" s="819"/>
    </row>
    <row r="62" spans="1:23" ht="14.4" customHeight="1" x14ac:dyDescent="0.3">
      <c r="A62" s="881" t="s">
        <v>6103</v>
      </c>
      <c r="B62" s="829"/>
      <c r="C62" s="830"/>
      <c r="D62" s="831"/>
      <c r="E62" s="812">
        <v>1</v>
      </c>
      <c r="F62" s="813">
        <v>0.39</v>
      </c>
      <c r="G62" s="814">
        <v>2</v>
      </c>
      <c r="H62" s="816"/>
      <c r="I62" s="810"/>
      <c r="J62" s="811"/>
      <c r="K62" s="815">
        <v>0.57999999999999996</v>
      </c>
      <c r="L62" s="816">
        <v>3</v>
      </c>
      <c r="M62" s="816">
        <v>26</v>
      </c>
      <c r="N62" s="817">
        <v>8.74</v>
      </c>
      <c r="O62" s="816" t="s">
        <v>5989</v>
      </c>
      <c r="P62" s="833" t="s">
        <v>6104</v>
      </c>
      <c r="Q62" s="818">
        <f t="shared" si="0"/>
        <v>0</v>
      </c>
      <c r="R62" s="818">
        <f t="shared" si="0"/>
        <v>0</v>
      </c>
      <c r="S62" s="829" t="str">
        <f t="shared" si="1"/>
        <v/>
      </c>
      <c r="T62" s="829" t="str">
        <f t="shared" si="2"/>
        <v/>
      </c>
      <c r="U62" s="829" t="str">
        <f t="shared" si="3"/>
        <v/>
      </c>
      <c r="V62" s="834" t="str">
        <f t="shared" si="4"/>
        <v/>
      </c>
      <c r="W62" s="819"/>
    </row>
    <row r="63" spans="1:23" ht="14.4" customHeight="1" x14ac:dyDescent="0.3">
      <c r="A63" s="881" t="s">
        <v>6105</v>
      </c>
      <c r="B63" s="829"/>
      <c r="C63" s="830"/>
      <c r="D63" s="831"/>
      <c r="E63" s="832"/>
      <c r="F63" s="810"/>
      <c r="G63" s="811"/>
      <c r="H63" s="812">
        <v>1</v>
      </c>
      <c r="I63" s="813">
        <v>0.6</v>
      </c>
      <c r="J63" s="814">
        <v>6</v>
      </c>
      <c r="K63" s="815">
        <v>0.6</v>
      </c>
      <c r="L63" s="816">
        <v>2</v>
      </c>
      <c r="M63" s="816">
        <v>22</v>
      </c>
      <c r="N63" s="817">
        <v>7.3</v>
      </c>
      <c r="O63" s="816" t="s">
        <v>5989</v>
      </c>
      <c r="P63" s="833" t="s">
        <v>6106</v>
      </c>
      <c r="Q63" s="818">
        <f t="shared" si="0"/>
        <v>1</v>
      </c>
      <c r="R63" s="818">
        <f t="shared" si="0"/>
        <v>0.6</v>
      </c>
      <c r="S63" s="829">
        <f t="shared" si="1"/>
        <v>7.3</v>
      </c>
      <c r="T63" s="829">
        <f t="shared" si="2"/>
        <v>6</v>
      </c>
      <c r="U63" s="829">
        <f t="shared" si="3"/>
        <v>-1.2999999999999998</v>
      </c>
      <c r="V63" s="834">
        <f t="shared" si="4"/>
        <v>0.82191780821917815</v>
      </c>
      <c r="W63" s="819"/>
    </row>
    <row r="64" spans="1:23" ht="14.4" customHeight="1" x14ac:dyDescent="0.3">
      <c r="A64" s="882" t="s">
        <v>6107</v>
      </c>
      <c r="B64" s="875">
        <v>1</v>
      </c>
      <c r="C64" s="877">
        <v>0.92</v>
      </c>
      <c r="D64" s="835">
        <v>7</v>
      </c>
      <c r="E64" s="868"/>
      <c r="F64" s="869"/>
      <c r="G64" s="824"/>
      <c r="H64" s="878"/>
      <c r="I64" s="879"/>
      <c r="J64" s="826"/>
      <c r="K64" s="871">
        <v>0.92</v>
      </c>
      <c r="L64" s="870">
        <v>3</v>
      </c>
      <c r="M64" s="870">
        <v>25</v>
      </c>
      <c r="N64" s="872">
        <v>8.48</v>
      </c>
      <c r="O64" s="870" t="s">
        <v>5989</v>
      </c>
      <c r="P64" s="873" t="s">
        <v>6108</v>
      </c>
      <c r="Q64" s="874">
        <f t="shared" si="0"/>
        <v>-1</v>
      </c>
      <c r="R64" s="874">
        <f t="shared" si="0"/>
        <v>-0.92</v>
      </c>
      <c r="S64" s="875" t="str">
        <f t="shared" si="1"/>
        <v/>
      </c>
      <c r="T64" s="875" t="str">
        <f t="shared" si="2"/>
        <v/>
      </c>
      <c r="U64" s="875" t="str">
        <f t="shared" si="3"/>
        <v/>
      </c>
      <c r="V64" s="876" t="str">
        <f t="shared" si="4"/>
        <v/>
      </c>
      <c r="W64" s="825"/>
    </row>
    <row r="65" spans="1:23" ht="14.4" customHeight="1" x14ac:dyDescent="0.3">
      <c r="A65" s="881" t="s">
        <v>6109</v>
      </c>
      <c r="B65" s="829">
        <v>51</v>
      </c>
      <c r="C65" s="830">
        <v>22.75</v>
      </c>
      <c r="D65" s="831">
        <v>3.8</v>
      </c>
      <c r="E65" s="812">
        <v>61</v>
      </c>
      <c r="F65" s="813">
        <v>27.38</v>
      </c>
      <c r="G65" s="814">
        <v>3.8</v>
      </c>
      <c r="H65" s="816">
        <v>41</v>
      </c>
      <c r="I65" s="810">
        <v>18.68</v>
      </c>
      <c r="J65" s="811">
        <v>3.9</v>
      </c>
      <c r="K65" s="815">
        <v>0.45</v>
      </c>
      <c r="L65" s="816">
        <v>2</v>
      </c>
      <c r="M65" s="816">
        <v>21</v>
      </c>
      <c r="N65" s="817">
        <v>7.12</v>
      </c>
      <c r="O65" s="816" t="s">
        <v>5989</v>
      </c>
      <c r="P65" s="833" t="s">
        <v>6110</v>
      </c>
      <c r="Q65" s="818">
        <f t="shared" si="0"/>
        <v>-10</v>
      </c>
      <c r="R65" s="818">
        <f t="shared" si="0"/>
        <v>-4.07</v>
      </c>
      <c r="S65" s="829">
        <f t="shared" si="1"/>
        <v>291.92</v>
      </c>
      <c r="T65" s="829">
        <f t="shared" si="2"/>
        <v>159.9</v>
      </c>
      <c r="U65" s="829">
        <f t="shared" si="3"/>
        <v>-132.02000000000001</v>
      </c>
      <c r="V65" s="834">
        <f t="shared" si="4"/>
        <v>0.547752808988764</v>
      </c>
      <c r="W65" s="819">
        <v>6</v>
      </c>
    </row>
    <row r="66" spans="1:23" ht="14.4" customHeight="1" x14ac:dyDescent="0.3">
      <c r="A66" s="882" t="s">
        <v>6111</v>
      </c>
      <c r="B66" s="875">
        <v>2</v>
      </c>
      <c r="C66" s="877">
        <v>1.05</v>
      </c>
      <c r="D66" s="835">
        <v>9.5</v>
      </c>
      <c r="E66" s="878"/>
      <c r="F66" s="879"/>
      <c r="G66" s="826"/>
      <c r="H66" s="870">
        <v>4</v>
      </c>
      <c r="I66" s="869">
        <v>2.11</v>
      </c>
      <c r="J66" s="824">
        <v>4.8</v>
      </c>
      <c r="K66" s="871">
        <v>0.52</v>
      </c>
      <c r="L66" s="870">
        <v>3</v>
      </c>
      <c r="M66" s="870">
        <v>25</v>
      </c>
      <c r="N66" s="872">
        <v>8.18</v>
      </c>
      <c r="O66" s="870" t="s">
        <v>5989</v>
      </c>
      <c r="P66" s="873" t="s">
        <v>6112</v>
      </c>
      <c r="Q66" s="874">
        <f t="shared" si="0"/>
        <v>2</v>
      </c>
      <c r="R66" s="874">
        <f t="shared" si="0"/>
        <v>1.0599999999999998</v>
      </c>
      <c r="S66" s="875">
        <f t="shared" si="1"/>
        <v>32.72</v>
      </c>
      <c r="T66" s="875">
        <f t="shared" si="2"/>
        <v>19.2</v>
      </c>
      <c r="U66" s="875">
        <f t="shared" si="3"/>
        <v>-13.52</v>
      </c>
      <c r="V66" s="876">
        <f t="shared" si="4"/>
        <v>0.58679706601466997</v>
      </c>
      <c r="W66" s="825">
        <v>1</v>
      </c>
    </row>
    <row r="67" spans="1:23" ht="14.4" customHeight="1" x14ac:dyDescent="0.3">
      <c r="A67" s="881" t="s">
        <v>6113</v>
      </c>
      <c r="B67" s="829"/>
      <c r="C67" s="830"/>
      <c r="D67" s="831"/>
      <c r="E67" s="812">
        <v>2</v>
      </c>
      <c r="F67" s="813">
        <v>0.68</v>
      </c>
      <c r="G67" s="814">
        <v>2.5</v>
      </c>
      <c r="H67" s="816">
        <v>1</v>
      </c>
      <c r="I67" s="810">
        <v>0.37</v>
      </c>
      <c r="J67" s="811">
        <v>2</v>
      </c>
      <c r="K67" s="815">
        <v>0.34</v>
      </c>
      <c r="L67" s="816">
        <v>1</v>
      </c>
      <c r="M67" s="816">
        <v>13</v>
      </c>
      <c r="N67" s="817">
        <v>4.3600000000000003</v>
      </c>
      <c r="O67" s="816" t="s">
        <v>5989</v>
      </c>
      <c r="P67" s="833" t="s">
        <v>6114</v>
      </c>
      <c r="Q67" s="818">
        <f t="shared" si="0"/>
        <v>1</v>
      </c>
      <c r="R67" s="818">
        <f t="shared" si="0"/>
        <v>0.37</v>
      </c>
      <c r="S67" s="829">
        <f t="shared" si="1"/>
        <v>4.3600000000000003</v>
      </c>
      <c r="T67" s="829">
        <f t="shared" si="2"/>
        <v>2</v>
      </c>
      <c r="U67" s="829">
        <f t="shared" si="3"/>
        <v>-2.3600000000000003</v>
      </c>
      <c r="V67" s="834">
        <f t="shared" si="4"/>
        <v>0.4587155963302752</v>
      </c>
      <c r="W67" s="819"/>
    </row>
    <row r="68" spans="1:23" ht="14.4" customHeight="1" x14ac:dyDescent="0.3">
      <c r="A68" s="881" t="s">
        <v>6115</v>
      </c>
      <c r="B68" s="829">
        <v>5</v>
      </c>
      <c r="C68" s="830">
        <v>4.42</v>
      </c>
      <c r="D68" s="831">
        <v>6.4</v>
      </c>
      <c r="E68" s="812">
        <v>7</v>
      </c>
      <c r="F68" s="813">
        <v>5.16</v>
      </c>
      <c r="G68" s="814">
        <v>9.1</v>
      </c>
      <c r="H68" s="816">
        <v>2</v>
      </c>
      <c r="I68" s="810">
        <v>0.93</v>
      </c>
      <c r="J68" s="811">
        <v>2.5</v>
      </c>
      <c r="K68" s="815">
        <v>0.46</v>
      </c>
      <c r="L68" s="816">
        <v>2</v>
      </c>
      <c r="M68" s="816">
        <v>15</v>
      </c>
      <c r="N68" s="817">
        <v>4.87</v>
      </c>
      <c r="O68" s="816" t="s">
        <v>5989</v>
      </c>
      <c r="P68" s="833" t="s">
        <v>6116</v>
      </c>
      <c r="Q68" s="818">
        <f t="shared" si="0"/>
        <v>-3</v>
      </c>
      <c r="R68" s="818">
        <f t="shared" si="0"/>
        <v>-3.4899999999999998</v>
      </c>
      <c r="S68" s="829">
        <f t="shared" si="1"/>
        <v>9.74</v>
      </c>
      <c r="T68" s="829">
        <f t="shared" si="2"/>
        <v>5</v>
      </c>
      <c r="U68" s="829">
        <f t="shared" si="3"/>
        <v>-4.74</v>
      </c>
      <c r="V68" s="834">
        <f t="shared" si="4"/>
        <v>0.51334702258726894</v>
      </c>
      <c r="W68" s="819"/>
    </row>
    <row r="69" spans="1:23" ht="14.4" customHeight="1" x14ac:dyDescent="0.3">
      <c r="A69" s="882" t="s">
        <v>6117</v>
      </c>
      <c r="B69" s="875">
        <v>1</v>
      </c>
      <c r="C69" s="877">
        <v>0.78</v>
      </c>
      <c r="D69" s="835">
        <v>14</v>
      </c>
      <c r="E69" s="878"/>
      <c r="F69" s="879"/>
      <c r="G69" s="826"/>
      <c r="H69" s="870"/>
      <c r="I69" s="869"/>
      <c r="J69" s="824"/>
      <c r="K69" s="871">
        <v>0.78</v>
      </c>
      <c r="L69" s="870">
        <v>3</v>
      </c>
      <c r="M69" s="870">
        <v>27</v>
      </c>
      <c r="N69" s="872">
        <v>9.1300000000000008</v>
      </c>
      <c r="O69" s="870" t="s">
        <v>5989</v>
      </c>
      <c r="P69" s="873" t="s">
        <v>6118</v>
      </c>
      <c r="Q69" s="874">
        <f t="shared" si="0"/>
        <v>-1</v>
      </c>
      <c r="R69" s="874">
        <f t="shared" si="0"/>
        <v>-0.78</v>
      </c>
      <c r="S69" s="875" t="str">
        <f t="shared" si="1"/>
        <v/>
      </c>
      <c r="T69" s="875" t="str">
        <f t="shared" si="2"/>
        <v/>
      </c>
      <c r="U69" s="875" t="str">
        <f t="shared" si="3"/>
        <v/>
      </c>
      <c r="V69" s="876" t="str">
        <f t="shared" si="4"/>
        <v/>
      </c>
      <c r="W69" s="825"/>
    </row>
    <row r="70" spans="1:23" ht="14.4" customHeight="1" x14ac:dyDescent="0.3">
      <c r="A70" s="881" t="s">
        <v>6119</v>
      </c>
      <c r="B70" s="829"/>
      <c r="C70" s="830"/>
      <c r="D70" s="831"/>
      <c r="E70" s="812">
        <v>1</v>
      </c>
      <c r="F70" s="813">
        <v>0.28000000000000003</v>
      </c>
      <c r="G70" s="814">
        <v>2</v>
      </c>
      <c r="H70" s="816"/>
      <c r="I70" s="810"/>
      <c r="J70" s="811"/>
      <c r="K70" s="815">
        <v>0.26</v>
      </c>
      <c r="L70" s="816">
        <v>1</v>
      </c>
      <c r="M70" s="816">
        <v>10</v>
      </c>
      <c r="N70" s="817">
        <v>3.3</v>
      </c>
      <c r="O70" s="816" t="s">
        <v>5989</v>
      </c>
      <c r="P70" s="833" t="s">
        <v>6120</v>
      </c>
      <c r="Q70" s="818">
        <f t="shared" ref="Q70:R104" si="5">H70-B70</f>
        <v>0</v>
      </c>
      <c r="R70" s="818">
        <f t="shared" si="5"/>
        <v>0</v>
      </c>
      <c r="S70" s="829" t="str">
        <f t="shared" ref="S70:S104" si="6">IF(H70=0,"",H70*N70)</f>
        <v/>
      </c>
      <c r="T70" s="829" t="str">
        <f t="shared" ref="T70:T104" si="7">IF(H70=0,"",H70*J70)</f>
        <v/>
      </c>
      <c r="U70" s="829" t="str">
        <f t="shared" ref="U70:U104" si="8">IF(H70=0,"",T70-S70)</f>
        <v/>
      </c>
      <c r="V70" s="834" t="str">
        <f t="shared" ref="V70:V104" si="9">IF(H70=0,"",T70/S70)</f>
        <v/>
      </c>
      <c r="W70" s="819"/>
    </row>
    <row r="71" spans="1:23" ht="14.4" customHeight="1" x14ac:dyDescent="0.3">
      <c r="A71" s="881" t="s">
        <v>6121</v>
      </c>
      <c r="B71" s="820">
        <v>3</v>
      </c>
      <c r="C71" s="821">
        <v>1.27</v>
      </c>
      <c r="D71" s="822">
        <v>2.2999999999999998</v>
      </c>
      <c r="E71" s="832"/>
      <c r="F71" s="810"/>
      <c r="G71" s="811"/>
      <c r="H71" s="816">
        <v>2</v>
      </c>
      <c r="I71" s="810">
        <v>0.86</v>
      </c>
      <c r="J71" s="811">
        <v>2.5</v>
      </c>
      <c r="K71" s="815">
        <v>0.42</v>
      </c>
      <c r="L71" s="816">
        <v>2</v>
      </c>
      <c r="M71" s="816">
        <v>19</v>
      </c>
      <c r="N71" s="817">
        <v>6.19</v>
      </c>
      <c r="O71" s="816" t="s">
        <v>5989</v>
      </c>
      <c r="P71" s="833" t="s">
        <v>6122</v>
      </c>
      <c r="Q71" s="818">
        <f t="shared" si="5"/>
        <v>-1</v>
      </c>
      <c r="R71" s="818">
        <f t="shared" si="5"/>
        <v>-0.41000000000000003</v>
      </c>
      <c r="S71" s="829">
        <f t="shared" si="6"/>
        <v>12.38</v>
      </c>
      <c r="T71" s="829">
        <f t="shared" si="7"/>
        <v>5</v>
      </c>
      <c r="U71" s="829">
        <f t="shared" si="8"/>
        <v>-7.3800000000000008</v>
      </c>
      <c r="V71" s="834">
        <f t="shared" si="9"/>
        <v>0.40387722132471726</v>
      </c>
      <c r="W71" s="819"/>
    </row>
    <row r="72" spans="1:23" ht="14.4" customHeight="1" x14ac:dyDescent="0.3">
      <c r="A72" s="881" t="s">
        <v>6123</v>
      </c>
      <c r="B72" s="820">
        <v>21</v>
      </c>
      <c r="C72" s="821">
        <v>59.72</v>
      </c>
      <c r="D72" s="822">
        <v>12.9</v>
      </c>
      <c r="E72" s="832">
        <v>10</v>
      </c>
      <c r="F72" s="810">
        <v>28.55</v>
      </c>
      <c r="G72" s="811">
        <v>10.7</v>
      </c>
      <c r="H72" s="816">
        <v>11</v>
      </c>
      <c r="I72" s="810">
        <v>31.19</v>
      </c>
      <c r="J72" s="828">
        <v>10.7</v>
      </c>
      <c r="K72" s="815">
        <v>2.84</v>
      </c>
      <c r="L72" s="816">
        <v>3</v>
      </c>
      <c r="M72" s="816">
        <v>30</v>
      </c>
      <c r="N72" s="817">
        <v>10.07</v>
      </c>
      <c r="O72" s="816" t="s">
        <v>5989</v>
      </c>
      <c r="P72" s="833" t="s">
        <v>6124</v>
      </c>
      <c r="Q72" s="818">
        <f t="shared" si="5"/>
        <v>-10</v>
      </c>
      <c r="R72" s="818">
        <f t="shared" si="5"/>
        <v>-28.529999999999998</v>
      </c>
      <c r="S72" s="829">
        <f t="shared" si="6"/>
        <v>110.77000000000001</v>
      </c>
      <c r="T72" s="829">
        <f t="shared" si="7"/>
        <v>117.69999999999999</v>
      </c>
      <c r="U72" s="829">
        <f t="shared" si="8"/>
        <v>6.9299999999999784</v>
      </c>
      <c r="V72" s="834">
        <f t="shared" si="9"/>
        <v>1.0625620655412114</v>
      </c>
      <c r="W72" s="819">
        <v>23</v>
      </c>
    </row>
    <row r="73" spans="1:23" ht="14.4" customHeight="1" x14ac:dyDescent="0.3">
      <c r="A73" s="881" t="s">
        <v>6125</v>
      </c>
      <c r="B73" s="820">
        <v>4</v>
      </c>
      <c r="C73" s="821">
        <v>2.37</v>
      </c>
      <c r="D73" s="822">
        <v>5</v>
      </c>
      <c r="E73" s="832"/>
      <c r="F73" s="810"/>
      <c r="G73" s="811"/>
      <c r="H73" s="816">
        <v>1</v>
      </c>
      <c r="I73" s="810">
        <v>0.62</v>
      </c>
      <c r="J73" s="811">
        <v>3</v>
      </c>
      <c r="K73" s="815">
        <v>0.59</v>
      </c>
      <c r="L73" s="816">
        <v>2</v>
      </c>
      <c r="M73" s="816">
        <v>20</v>
      </c>
      <c r="N73" s="817">
        <v>6.66</v>
      </c>
      <c r="O73" s="816" t="s">
        <v>5989</v>
      </c>
      <c r="P73" s="833" t="s">
        <v>6126</v>
      </c>
      <c r="Q73" s="818">
        <f t="shared" si="5"/>
        <v>-3</v>
      </c>
      <c r="R73" s="818">
        <f t="shared" si="5"/>
        <v>-1.75</v>
      </c>
      <c r="S73" s="829">
        <f t="shared" si="6"/>
        <v>6.66</v>
      </c>
      <c r="T73" s="829">
        <f t="shared" si="7"/>
        <v>3</v>
      </c>
      <c r="U73" s="829">
        <f t="shared" si="8"/>
        <v>-3.66</v>
      </c>
      <c r="V73" s="834">
        <f t="shared" si="9"/>
        <v>0.45045045045045046</v>
      </c>
      <c r="W73" s="819"/>
    </row>
    <row r="74" spans="1:23" ht="14.4" customHeight="1" x14ac:dyDescent="0.3">
      <c r="A74" s="882" t="s">
        <v>6127</v>
      </c>
      <c r="B74" s="866">
        <v>1</v>
      </c>
      <c r="C74" s="867">
        <v>0.7</v>
      </c>
      <c r="D74" s="823">
        <v>8</v>
      </c>
      <c r="E74" s="868"/>
      <c r="F74" s="869"/>
      <c r="G74" s="824"/>
      <c r="H74" s="870"/>
      <c r="I74" s="869"/>
      <c r="J74" s="824"/>
      <c r="K74" s="871">
        <v>0.7</v>
      </c>
      <c r="L74" s="870">
        <v>3</v>
      </c>
      <c r="M74" s="870">
        <v>28</v>
      </c>
      <c r="N74" s="872">
        <v>9.49</v>
      </c>
      <c r="O74" s="870" t="s">
        <v>5989</v>
      </c>
      <c r="P74" s="873" t="s">
        <v>6128</v>
      </c>
      <c r="Q74" s="874">
        <f t="shared" si="5"/>
        <v>-1</v>
      </c>
      <c r="R74" s="874">
        <f t="shared" si="5"/>
        <v>-0.7</v>
      </c>
      <c r="S74" s="875" t="str">
        <f t="shared" si="6"/>
        <v/>
      </c>
      <c r="T74" s="875" t="str">
        <f t="shared" si="7"/>
        <v/>
      </c>
      <c r="U74" s="875" t="str">
        <f t="shared" si="8"/>
        <v/>
      </c>
      <c r="V74" s="876" t="str">
        <f t="shared" si="9"/>
        <v/>
      </c>
      <c r="W74" s="825"/>
    </row>
    <row r="75" spans="1:23" ht="14.4" customHeight="1" x14ac:dyDescent="0.3">
      <c r="A75" s="881" t="s">
        <v>6129</v>
      </c>
      <c r="B75" s="829"/>
      <c r="C75" s="830"/>
      <c r="D75" s="831"/>
      <c r="E75" s="812">
        <v>1</v>
      </c>
      <c r="F75" s="813">
        <v>0.6</v>
      </c>
      <c r="G75" s="814">
        <v>3</v>
      </c>
      <c r="H75" s="816"/>
      <c r="I75" s="810"/>
      <c r="J75" s="811"/>
      <c r="K75" s="815">
        <v>0.6</v>
      </c>
      <c r="L75" s="816">
        <v>2</v>
      </c>
      <c r="M75" s="816">
        <v>19</v>
      </c>
      <c r="N75" s="817">
        <v>6.32</v>
      </c>
      <c r="O75" s="816" t="s">
        <v>5989</v>
      </c>
      <c r="P75" s="833" t="s">
        <v>6130</v>
      </c>
      <c r="Q75" s="818">
        <f t="shared" si="5"/>
        <v>0</v>
      </c>
      <c r="R75" s="818">
        <f t="shared" si="5"/>
        <v>0</v>
      </c>
      <c r="S75" s="829" t="str">
        <f t="shared" si="6"/>
        <v/>
      </c>
      <c r="T75" s="829" t="str">
        <f t="shared" si="7"/>
        <v/>
      </c>
      <c r="U75" s="829" t="str">
        <f t="shared" si="8"/>
        <v/>
      </c>
      <c r="V75" s="834" t="str">
        <f t="shared" si="9"/>
        <v/>
      </c>
      <c r="W75" s="819"/>
    </row>
    <row r="76" spans="1:23" ht="14.4" customHeight="1" x14ac:dyDescent="0.3">
      <c r="A76" s="881" t="s">
        <v>6131</v>
      </c>
      <c r="B76" s="829"/>
      <c r="C76" s="830"/>
      <c r="D76" s="831"/>
      <c r="E76" s="812">
        <v>1</v>
      </c>
      <c r="F76" s="813">
        <v>2.5299999999999998</v>
      </c>
      <c r="G76" s="814">
        <v>9</v>
      </c>
      <c r="H76" s="816"/>
      <c r="I76" s="810"/>
      <c r="J76" s="811"/>
      <c r="K76" s="815">
        <v>2.5299999999999998</v>
      </c>
      <c r="L76" s="816">
        <v>4</v>
      </c>
      <c r="M76" s="816">
        <v>39</v>
      </c>
      <c r="N76" s="817">
        <v>12.95</v>
      </c>
      <c r="O76" s="816" t="s">
        <v>5989</v>
      </c>
      <c r="P76" s="833" t="s">
        <v>6132</v>
      </c>
      <c r="Q76" s="818">
        <f t="shared" si="5"/>
        <v>0</v>
      </c>
      <c r="R76" s="818">
        <f t="shared" si="5"/>
        <v>0</v>
      </c>
      <c r="S76" s="829" t="str">
        <f t="shared" si="6"/>
        <v/>
      </c>
      <c r="T76" s="829" t="str">
        <f t="shared" si="7"/>
        <v/>
      </c>
      <c r="U76" s="829" t="str">
        <f t="shared" si="8"/>
        <v/>
      </c>
      <c r="V76" s="834" t="str">
        <f t="shared" si="9"/>
        <v/>
      </c>
      <c r="W76" s="819"/>
    </row>
    <row r="77" spans="1:23" ht="14.4" customHeight="1" x14ac:dyDescent="0.3">
      <c r="A77" s="881" t="s">
        <v>6133</v>
      </c>
      <c r="B77" s="829"/>
      <c r="C77" s="830"/>
      <c r="D77" s="831"/>
      <c r="E77" s="832"/>
      <c r="F77" s="810"/>
      <c r="G77" s="811"/>
      <c r="H77" s="812">
        <v>1</v>
      </c>
      <c r="I77" s="813">
        <v>1.34</v>
      </c>
      <c r="J77" s="828">
        <v>7</v>
      </c>
      <c r="K77" s="815">
        <v>1.34</v>
      </c>
      <c r="L77" s="816">
        <v>2</v>
      </c>
      <c r="M77" s="816">
        <v>20</v>
      </c>
      <c r="N77" s="817">
        <v>6.79</v>
      </c>
      <c r="O77" s="816" t="s">
        <v>5989</v>
      </c>
      <c r="P77" s="833" t="s">
        <v>6134</v>
      </c>
      <c r="Q77" s="818">
        <f t="shared" si="5"/>
        <v>1</v>
      </c>
      <c r="R77" s="818">
        <f t="shared" si="5"/>
        <v>1.34</v>
      </c>
      <c r="S77" s="829">
        <f t="shared" si="6"/>
        <v>6.79</v>
      </c>
      <c r="T77" s="829">
        <f t="shared" si="7"/>
        <v>7</v>
      </c>
      <c r="U77" s="829">
        <f t="shared" si="8"/>
        <v>0.20999999999999996</v>
      </c>
      <c r="V77" s="834">
        <f t="shared" si="9"/>
        <v>1.0309278350515463</v>
      </c>
      <c r="W77" s="819"/>
    </row>
    <row r="78" spans="1:23" ht="14.4" customHeight="1" x14ac:dyDescent="0.3">
      <c r="A78" s="881" t="s">
        <v>6135</v>
      </c>
      <c r="B78" s="829">
        <v>2</v>
      </c>
      <c r="C78" s="830">
        <v>3.01</v>
      </c>
      <c r="D78" s="831">
        <v>25.5</v>
      </c>
      <c r="E78" s="832"/>
      <c r="F78" s="810"/>
      <c r="G78" s="811"/>
      <c r="H78" s="812">
        <v>3</v>
      </c>
      <c r="I78" s="813">
        <v>3.88</v>
      </c>
      <c r="J78" s="828">
        <v>17</v>
      </c>
      <c r="K78" s="815">
        <v>1.24</v>
      </c>
      <c r="L78" s="816">
        <v>4</v>
      </c>
      <c r="M78" s="816">
        <v>35</v>
      </c>
      <c r="N78" s="817">
        <v>11.83</v>
      </c>
      <c r="O78" s="816" t="s">
        <v>5989</v>
      </c>
      <c r="P78" s="833" t="s">
        <v>6136</v>
      </c>
      <c r="Q78" s="818">
        <f t="shared" si="5"/>
        <v>1</v>
      </c>
      <c r="R78" s="818">
        <f t="shared" si="5"/>
        <v>0.87000000000000011</v>
      </c>
      <c r="S78" s="829">
        <f t="shared" si="6"/>
        <v>35.49</v>
      </c>
      <c r="T78" s="829">
        <f t="shared" si="7"/>
        <v>51</v>
      </c>
      <c r="U78" s="829">
        <f t="shared" si="8"/>
        <v>15.509999999999998</v>
      </c>
      <c r="V78" s="834">
        <f t="shared" si="9"/>
        <v>1.4370245139475908</v>
      </c>
      <c r="W78" s="819">
        <v>21</v>
      </c>
    </row>
    <row r="79" spans="1:23" ht="14.4" customHeight="1" x14ac:dyDescent="0.3">
      <c r="A79" s="881" t="s">
        <v>6137</v>
      </c>
      <c r="B79" s="829"/>
      <c r="C79" s="830"/>
      <c r="D79" s="831"/>
      <c r="E79" s="832"/>
      <c r="F79" s="810"/>
      <c r="G79" s="811"/>
      <c r="H79" s="812">
        <v>1</v>
      </c>
      <c r="I79" s="813">
        <v>0.74</v>
      </c>
      <c r="J79" s="814">
        <v>5</v>
      </c>
      <c r="K79" s="815">
        <v>0.71</v>
      </c>
      <c r="L79" s="816">
        <v>3</v>
      </c>
      <c r="M79" s="816">
        <v>29</v>
      </c>
      <c r="N79" s="817">
        <v>9.64</v>
      </c>
      <c r="O79" s="816" t="s">
        <v>5989</v>
      </c>
      <c r="P79" s="833" t="s">
        <v>6138</v>
      </c>
      <c r="Q79" s="818">
        <f t="shared" si="5"/>
        <v>1</v>
      </c>
      <c r="R79" s="818">
        <f t="shared" si="5"/>
        <v>0.74</v>
      </c>
      <c r="S79" s="829">
        <f t="shared" si="6"/>
        <v>9.64</v>
      </c>
      <c r="T79" s="829">
        <f t="shared" si="7"/>
        <v>5</v>
      </c>
      <c r="U79" s="829">
        <f t="shared" si="8"/>
        <v>-4.6400000000000006</v>
      </c>
      <c r="V79" s="834">
        <f t="shared" si="9"/>
        <v>0.51867219917012441</v>
      </c>
      <c r="W79" s="819"/>
    </row>
    <row r="80" spans="1:23" ht="14.4" customHeight="1" x14ac:dyDescent="0.3">
      <c r="A80" s="881" t="s">
        <v>6139</v>
      </c>
      <c r="B80" s="829"/>
      <c r="C80" s="830"/>
      <c r="D80" s="831"/>
      <c r="E80" s="812">
        <v>1</v>
      </c>
      <c r="F80" s="813">
        <v>5.21</v>
      </c>
      <c r="G80" s="814">
        <v>9</v>
      </c>
      <c r="H80" s="816"/>
      <c r="I80" s="810"/>
      <c r="J80" s="811"/>
      <c r="K80" s="815">
        <v>7.23</v>
      </c>
      <c r="L80" s="816">
        <v>13</v>
      </c>
      <c r="M80" s="816">
        <v>117</v>
      </c>
      <c r="N80" s="817">
        <v>39.049999999999997</v>
      </c>
      <c r="O80" s="816" t="s">
        <v>5989</v>
      </c>
      <c r="P80" s="833" t="s">
        <v>6140</v>
      </c>
      <c r="Q80" s="818">
        <f t="shared" si="5"/>
        <v>0</v>
      </c>
      <c r="R80" s="818">
        <f t="shared" si="5"/>
        <v>0</v>
      </c>
      <c r="S80" s="829" t="str">
        <f t="shared" si="6"/>
        <v/>
      </c>
      <c r="T80" s="829" t="str">
        <f t="shared" si="7"/>
        <v/>
      </c>
      <c r="U80" s="829" t="str">
        <f t="shared" si="8"/>
        <v/>
      </c>
      <c r="V80" s="834" t="str">
        <f t="shared" si="9"/>
        <v/>
      </c>
      <c r="W80" s="819"/>
    </row>
    <row r="81" spans="1:23" ht="14.4" customHeight="1" x14ac:dyDescent="0.3">
      <c r="A81" s="881" t="s">
        <v>6141</v>
      </c>
      <c r="B81" s="820">
        <v>2</v>
      </c>
      <c r="C81" s="821">
        <v>2.38</v>
      </c>
      <c r="D81" s="822">
        <v>11.5</v>
      </c>
      <c r="E81" s="832">
        <v>1</v>
      </c>
      <c r="F81" s="810">
        <v>1.19</v>
      </c>
      <c r="G81" s="811">
        <v>11</v>
      </c>
      <c r="H81" s="816"/>
      <c r="I81" s="810"/>
      <c r="J81" s="811"/>
      <c r="K81" s="815">
        <v>1.19</v>
      </c>
      <c r="L81" s="816">
        <v>3</v>
      </c>
      <c r="M81" s="816">
        <v>28</v>
      </c>
      <c r="N81" s="817">
        <v>9.4499999999999993</v>
      </c>
      <c r="O81" s="816" t="s">
        <v>5989</v>
      </c>
      <c r="P81" s="833" t="s">
        <v>6142</v>
      </c>
      <c r="Q81" s="818">
        <f t="shared" si="5"/>
        <v>-2</v>
      </c>
      <c r="R81" s="818">
        <f t="shared" si="5"/>
        <v>-2.38</v>
      </c>
      <c r="S81" s="829" t="str">
        <f t="shared" si="6"/>
        <v/>
      </c>
      <c r="T81" s="829" t="str">
        <f t="shared" si="7"/>
        <v/>
      </c>
      <c r="U81" s="829" t="str">
        <f t="shared" si="8"/>
        <v/>
      </c>
      <c r="V81" s="834" t="str">
        <f t="shared" si="9"/>
        <v/>
      </c>
      <c r="W81" s="819"/>
    </row>
    <row r="82" spans="1:23" ht="14.4" customHeight="1" x14ac:dyDescent="0.3">
      <c r="A82" s="881" t="s">
        <v>6143</v>
      </c>
      <c r="B82" s="829"/>
      <c r="C82" s="830"/>
      <c r="D82" s="831"/>
      <c r="E82" s="832"/>
      <c r="F82" s="810"/>
      <c r="G82" s="811"/>
      <c r="H82" s="812">
        <v>1</v>
      </c>
      <c r="I82" s="813">
        <v>0.65</v>
      </c>
      <c r="J82" s="828">
        <v>8</v>
      </c>
      <c r="K82" s="815">
        <v>0.65</v>
      </c>
      <c r="L82" s="816">
        <v>2</v>
      </c>
      <c r="M82" s="816">
        <v>17</v>
      </c>
      <c r="N82" s="817">
        <v>5.7</v>
      </c>
      <c r="O82" s="816" t="s">
        <v>5989</v>
      </c>
      <c r="P82" s="833" t="s">
        <v>6144</v>
      </c>
      <c r="Q82" s="818">
        <f t="shared" si="5"/>
        <v>1</v>
      </c>
      <c r="R82" s="818">
        <f t="shared" si="5"/>
        <v>0.65</v>
      </c>
      <c r="S82" s="829">
        <f t="shared" si="6"/>
        <v>5.7</v>
      </c>
      <c r="T82" s="829">
        <f t="shared" si="7"/>
        <v>8</v>
      </c>
      <c r="U82" s="829">
        <f t="shared" si="8"/>
        <v>2.2999999999999998</v>
      </c>
      <c r="V82" s="834">
        <f t="shared" si="9"/>
        <v>1.4035087719298245</v>
      </c>
      <c r="W82" s="819">
        <v>2</v>
      </c>
    </row>
    <row r="83" spans="1:23" ht="14.4" customHeight="1" x14ac:dyDescent="0.3">
      <c r="A83" s="882" t="s">
        <v>6145</v>
      </c>
      <c r="B83" s="875">
        <v>1</v>
      </c>
      <c r="C83" s="877">
        <v>3.28</v>
      </c>
      <c r="D83" s="835">
        <v>17</v>
      </c>
      <c r="E83" s="868"/>
      <c r="F83" s="869"/>
      <c r="G83" s="824"/>
      <c r="H83" s="878"/>
      <c r="I83" s="879"/>
      <c r="J83" s="826"/>
      <c r="K83" s="871">
        <v>3.28</v>
      </c>
      <c r="L83" s="870">
        <v>4</v>
      </c>
      <c r="M83" s="870">
        <v>35</v>
      </c>
      <c r="N83" s="872">
        <v>11.54</v>
      </c>
      <c r="O83" s="870" t="s">
        <v>5989</v>
      </c>
      <c r="P83" s="873" t="s">
        <v>6146</v>
      </c>
      <c r="Q83" s="874">
        <f t="shared" si="5"/>
        <v>-1</v>
      </c>
      <c r="R83" s="874">
        <f t="shared" si="5"/>
        <v>-3.28</v>
      </c>
      <c r="S83" s="875" t="str">
        <f t="shared" si="6"/>
        <v/>
      </c>
      <c r="T83" s="875" t="str">
        <f t="shared" si="7"/>
        <v/>
      </c>
      <c r="U83" s="875" t="str">
        <f t="shared" si="8"/>
        <v/>
      </c>
      <c r="V83" s="876" t="str">
        <f t="shared" si="9"/>
        <v/>
      </c>
      <c r="W83" s="825"/>
    </row>
    <row r="84" spans="1:23" ht="14.4" customHeight="1" x14ac:dyDescent="0.3">
      <c r="A84" s="881" t="s">
        <v>6147</v>
      </c>
      <c r="B84" s="829">
        <v>1</v>
      </c>
      <c r="C84" s="830">
        <v>0.3</v>
      </c>
      <c r="D84" s="831">
        <v>6</v>
      </c>
      <c r="E84" s="832"/>
      <c r="F84" s="810"/>
      <c r="G84" s="811"/>
      <c r="H84" s="812">
        <v>1</v>
      </c>
      <c r="I84" s="813">
        <v>0.26</v>
      </c>
      <c r="J84" s="828">
        <v>6</v>
      </c>
      <c r="K84" s="815">
        <v>0.26</v>
      </c>
      <c r="L84" s="816">
        <v>1</v>
      </c>
      <c r="M84" s="816">
        <v>11</v>
      </c>
      <c r="N84" s="817">
        <v>3.82</v>
      </c>
      <c r="O84" s="816" t="s">
        <v>5989</v>
      </c>
      <c r="P84" s="833" t="s">
        <v>6148</v>
      </c>
      <c r="Q84" s="818">
        <f t="shared" si="5"/>
        <v>0</v>
      </c>
      <c r="R84" s="818">
        <f t="shared" si="5"/>
        <v>-3.999999999999998E-2</v>
      </c>
      <c r="S84" s="829">
        <f t="shared" si="6"/>
        <v>3.82</v>
      </c>
      <c r="T84" s="829">
        <f t="shared" si="7"/>
        <v>6</v>
      </c>
      <c r="U84" s="829">
        <f t="shared" si="8"/>
        <v>2.1800000000000002</v>
      </c>
      <c r="V84" s="834">
        <f t="shared" si="9"/>
        <v>1.5706806282722514</v>
      </c>
      <c r="W84" s="819">
        <v>2</v>
      </c>
    </row>
    <row r="85" spans="1:23" ht="14.4" customHeight="1" x14ac:dyDescent="0.3">
      <c r="A85" s="881" t="s">
        <v>6149</v>
      </c>
      <c r="B85" s="829">
        <v>4</v>
      </c>
      <c r="C85" s="830">
        <v>2.65</v>
      </c>
      <c r="D85" s="831">
        <v>5.3</v>
      </c>
      <c r="E85" s="832">
        <v>16</v>
      </c>
      <c r="F85" s="810">
        <v>12.38</v>
      </c>
      <c r="G85" s="811">
        <v>7.1</v>
      </c>
      <c r="H85" s="812">
        <v>26</v>
      </c>
      <c r="I85" s="813">
        <v>17.22</v>
      </c>
      <c r="J85" s="828">
        <v>5.7</v>
      </c>
      <c r="K85" s="815">
        <v>0.66</v>
      </c>
      <c r="L85" s="816">
        <v>2</v>
      </c>
      <c r="M85" s="816">
        <v>15</v>
      </c>
      <c r="N85" s="817">
        <v>5.13</v>
      </c>
      <c r="O85" s="816" t="s">
        <v>5989</v>
      </c>
      <c r="P85" s="833" t="s">
        <v>6150</v>
      </c>
      <c r="Q85" s="818">
        <f t="shared" si="5"/>
        <v>22</v>
      </c>
      <c r="R85" s="818">
        <f t="shared" si="5"/>
        <v>14.569999999999999</v>
      </c>
      <c r="S85" s="829">
        <f t="shared" si="6"/>
        <v>133.38</v>
      </c>
      <c r="T85" s="829">
        <f t="shared" si="7"/>
        <v>148.20000000000002</v>
      </c>
      <c r="U85" s="829">
        <f t="shared" si="8"/>
        <v>14.820000000000022</v>
      </c>
      <c r="V85" s="834">
        <f t="shared" si="9"/>
        <v>1.1111111111111114</v>
      </c>
      <c r="W85" s="819">
        <v>32</v>
      </c>
    </row>
    <row r="86" spans="1:23" ht="14.4" customHeight="1" x14ac:dyDescent="0.3">
      <c r="A86" s="882" t="s">
        <v>6151</v>
      </c>
      <c r="B86" s="875">
        <v>1</v>
      </c>
      <c r="C86" s="877">
        <v>1.32</v>
      </c>
      <c r="D86" s="835">
        <v>19</v>
      </c>
      <c r="E86" s="868"/>
      <c r="F86" s="869"/>
      <c r="G86" s="824"/>
      <c r="H86" s="878">
        <v>1</v>
      </c>
      <c r="I86" s="879">
        <v>1.32</v>
      </c>
      <c r="J86" s="826">
        <v>6</v>
      </c>
      <c r="K86" s="871">
        <v>1.32</v>
      </c>
      <c r="L86" s="870">
        <v>3</v>
      </c>
      <c r="M86" s="870">
        <v>29</v>
      </c>
      <c r="N86" s="872">
        <v>9.66</v>
      </c>
      <c r="O86" s="870" t="s">
        <v>5989</v>
      </c>
      <c r="P86" s="873" t="s">
        <v>6152</v>
      </c>
      <c r="Q86" s="874">
        <f t="shared" si="5"/>
        <v>0</v>
      </c>
      <c r="R86" s="874">
        <f t="shared" si="5"/>
        <v>0</v>
      </c>
      <c r="S86" s="875">
        <f t="shared" si="6"/>
        <v>9.66</v>
      </c>
      <c r="T86" s="875">
        <f t="shared" si="7"/>
        <v>6</v>
      </c>
      <c r="U86" s="875">
        <f t="shared" si="8"/>
        <v>-3.66</v>
      </c>
      <c r="V86" s="876">
        <f t="shared" si="9"/>
        <v>0.6211180124223602</v>
      </c>
      <c r="W86" s="825"/>
    </row>
    <row r="87" spans="1:23" ht="14.4" customHeight="1" x14ac:dyDescent="0.3">
      <c r="A87" s="881" t="s">
        <v>6153</v>
      </c>
      <c r="B87" s="829"/>
      <c r="C87" s="830"/>
      <c r="D87" s="831"/>
      <c r="E87" s="832"/>
      <c r="F87" s="810"/>
      <c r="G87" s="811"/>
      <c r="H87" s="812">
        <v>1</v>
      </c>
      <c r="I87" s="813">
        <v>13.13</v>
      </c>
      <c r="J87" s="828">
        <v>5</v>
      </c>
      <c r="K87" s="815">
        <v>0.33</v>
      </c>
      <c r="L87" s="816">
        <v>1</v>
      </c>
      <c r="M87" s="816">
        <v>13</v>
      </c>
      <c r="N87" s="817">
        <v>4.47</v>
      </c>
      <c r="O87" s="816" t="s">
        <v>5989</v>
      </c>
      <c r="P87" s="833" t="s">
        <v>6154</v>
      </c>
      <c r="Q87" s="818">
        <f t="shared" si="5"/>
        <v>1</v>
      </c>
      <c r="R87" s="818">
        <f t="shared" si="5"/>
        <v>13.13</v>
      </c>
      <c r="S87" s="829">
        <f t="shared" si="6"/>
        <v>4.47</v>
      </c>
      <c r="T87" s="829">
        <f t="shared" si="7"/>
        <v>5</v>
      </c>
      <c r="U87" s="829">
        <f t="shared" si="8"/>
        <v>0.53000000000000025</v>
      </c>
      <c r="V87" s="834">
        <f t="shared" si="9"/>
        <v>1.1185682326621924</v>
      </c>
      <c r="W87" s="819">
        <v>1</v>
      </c>
    </row>
    <row r="88" spans="1:23" ht="14.4" customHeight="1" x14ac:dyDescent="0.3">
      <c r="A88" s="881" t="s">
        <v>6155</v>
      </c>
      <c r="B88" s="829"/>
      <c r="C88" s="830"/>
      <c r="D88" s="831"/>
      <c r="E88" s="832"/>
      <c r="F88" s="810"/>
      <c r="G88" s="811"/>
      <c r="H88" s="812">
        <v>1</v>
      </c>
      <c r="I88" s="813">
        <v>0.24</v>
      </c>
      <c r="J88" s="814">
        <v>2</v>
      </c>
      <c r="K88" s="815">
        <v>0.24</v>
      </c>
      <c r="L88" s="816">
        <v>1</v>
      </c>
      <c r="M88" s="816">
        <v>10</v>
      </c>
      <c r="N88" s="817">
        <v>3.44</v>
      </c>
      <c r="O88" s="816" t="s">
        <v>5989</v>
      </c>
      <c r="P88" s="833" t="s">
        <v>6156</v>
      </c>
      <c r="Q88" s="818">
        <f t="shared" si="5"/>
        <v>1</v>
      </c>
      <c r="R88" s="818">
        <f t="shared" si="5"/>
        <v>0.24</v>
      </c>
      <c r="S88" s="829">
        <f t="shared" si="6"/>
        <v>3.44</v>
      </c>
      <c r="T88" s="829">
        <f t="shared" si="7"/>
        <v>2</v>
      </c>
      <c r="U88" s="829">
        <f t="shared" si="8"/>
        <v>-1.44</v>
      </c>
      <c r="V88" s="834">
        <f t="shared" si="9"/>
        <v>0.58139534883720934</v>
      </c>
      <c r="W88" s="819"/>
    </row>
    <row r="89" spans="1:23" ht="14.4" customHeight="1" x14ac:dyDescent="0.3">
      <c r="A89" s="881" t="s">
        <v>6157</v>
      </c>
      <c r="B89" s="829">
        <v>4</v>
      </c>
      <c r="C89" s="830">
        <v>17.84</v>
      </c>
      <c r="D89" s="831">
        <v>7.3</v>
      </c>
      <c r="E89" s="812">
        <v>5</v>
      </c>
      <c r="F89" s="813">
        <v>19.420000000000002</v>
      </c>
      <c r="G89" s="814">
        <v>5.8</v>
      </c>
      <c r="H89" s="816">
        <v>2</v>
      </c>
      <c r="I89" s="810">
        <v>8.52</v>
      </c>
      <c r="J89" s="811">
        <v>8.5</v>
      </c>
      <c r="K89" s="815">
        <v>4.26</v>
      </c>
      <c r="L89" s="816">
        <v>5</v>
      </c>
      <c r="M89" s="816">
        <v>46</v>
      </c>
      <c r="N89" s="817">
        <v>15.47</v>
      </c>
      <c r="O89" s="816" t="s">
        <v>5989</v>
      </c>
      <c r="P89" s="833" t="s">
        <v>6158</v>
      </c>
      <c r="Q89" s="818">
        <f t="shared" si="5"/>
        <v>-2</v>
      </c>
      <c r="R89" s="818">
        <f t="shared" si="5"/>
        <v>-9.32</v>
      </c>
      <c r="S89" s="829">
        <f t="shared" si="6"/>
        <v>30.94</v>
      </c>
      <c r="T89" s="829">
        <f t="shared" si="7"/>
        <v>17</v>
      </c>
      <c r="U89" s="829">
        <f t="shared" si="8"/>
        <v>-13.940000000000001</v>
      </c>
      <c r="V89" s="834">
        <f t="shared" si="9"/>
        <v>0.54945054945054939</v>
      </c>
      <c r="W89" s="819"/>
    </row>
    <row r="90" spans="1:23" ht="14.4" customHeight="1" x14ac:dyDescent="0.3">
      <c r="A90" s="882" t="s">
        <v>6159</v>
      </c>
      <c r="B90" s="875">
        <v>2</v>
      </c>
      <c r="C90" s="877">
        <v>15.62</v>
      </c>
      <c r="D90" s="835">
        <v>34.5</v>
      </c>
      <c r="E90" s="878">
        <v>4</v>
      </c>
      <c r="F90" s="879">
        <v>29.77</v>
      </c>
      <c r="G90" s="826">
        <v>11.8</v>
      </c>
      <c r="H90" s="870">
        <v>2</v>
      </c>
      <c r="I90" s="869">
        <v>14.88</v>
      </c>
      <c r="J90" s="824">
        <v>12</v>
      </c>
      <c r="K90" s="871">
        <v>7.44</v>
      </c>
      <c r="L90" s="870">
        <v>6</v>
      </c>
      <c r="M90" s="870">
        <v>56</v>
      </c>
      <c r="N90" s="872">
        <v>18.7</v>
      </c>
      <c r="O90" s="870" t="s">
        <v>5989</v>
      </c>
      <c r="P90" s="873" t="s">
        <v>6160</v>
      </c>
      <c r="Q90" s="874">
        <f t="shared" si="5"/>
        <v>0</v>
      </c>
      <c r="R90" s="874">
        <f t="shared" si="5"/>
        <v>-0.73999999999999844</v>
      </c>
      <c r="S90" s="875">
        <f t="shared" si="6"/>
        <v>37.4</v>
      </c>
      <c r="T90" s="875">
        <f t="shared" si="7"/>
        <v>24</v>
      </c>
      <c r="U90" s="875">
        <f t="shared" si="8"/>
        <v>-13.399999999999999</v>
      </c>
      <c r="V90" s="876">
        <f t="shared" si="9"/>
        <v>0.64171122994652408</v>
      </c>
      <c r="W90" s="825"/>
    </row>
    <row r="91" spans="1:23" ht="14.4" customHeight="1" x14ac:dyDescent="0.3">
      <c r="A91" s="881" t="s">
        <v>6161</v>
      </c>
      <c r="B91" s="829"/>
      <c r="C91" s="830"/>
      <c r="D91" s="831"/>
      <c r="E91" s="832"/>
      <c r="F91" s="810"/>
      <c r="G91" s="811"/>
      <c r="H91" s="812">
        <v>1</v>
      </c>
      <c r="I91" s="813">
        <v>3.44</v>
      </c>
      <c r="J91" s="814">
        <v>9</v>
      </c>
      <c r="K91" s="815">
        <v>3.44</v>
      </c>
      <c r="L91" s="816">
        <v>5</v>
      </c>
      <c r="M91" s="816">
        <v>49</v>
      </c>
      <c r="N91" s="817">
        <v>16.28</v>
      </c>
      <c r="O91" s="816" t="s">
        <v>5989</v>
      </c>
      <c r="P91" s="833" t="s">
        <v>6162</v>
      </c>
      <c r="Q91" s="818">
        <f t="shared" si="5"/>
        <v>1</v>
      </c>
      <c r="R91" s="818">
        <f t="shared" si="5"/>
        <v>3.44</v>
      </c>
      <c r="S91" s="829">
        <f t="shared" si="6"/>
        <v>16.28</v>
      </c>
      <c r="T91" s="829">
        <f t="shared" si="7"/>
        <v>9</v>
      </c>
      <c r="U91" s="829">
        <f t="shared" si="8"/>
        <v>-7.2800000000000011</v>
      </c>
      <c r="V91" s="834">
        <f t="shared" si="9"/>
        <v>0.55282555282555279</v>
      </c>
      <c r="W91" s="819"/>
    </row>
    <row r="92" spans="1:23" ht="14.4" customHeight="1" x14ac:dyDescent="0.3">
      <c r="A92" s="882" t="s">
        <v>6163</v>
      </c>
      <c r="B92" s="875">
        <v>1</v>
      </c>
      <c r="C92" s="877">
        <v>5.76</v>
      </c>
      <c r="D92" s="835">
        <v>14</v>
      </c>
      <c r="E92" s="868"/>
      <c r="F92" s="869"/>
      <c r="G92" s="824"/>
      <c r="H92" s="878"/>
      <c r="I92" s="879"/>
      <c r="J92" s="826"/>
      <c r="K92" s="871">
        <v>5.76</v>
      </c>
      <c r="L92" s="870">
        <v>7</v>
      </c>
      <c r="M92" s="870">
        <v>62</v>
      </c>
      <c r="N92" s="872">
        <v>20.82</v>
      </c>
      <c r="O92" s="870" t="s">
        <v>5989</v>
      </c>
      <c r="P92" s="873" t="s">
        <v>6164</v>
      </c>
      <c r="Q92" s="874">
        <f t="shared" si="5"/>
        <v>-1</v>
      </c>
      <c r="R92" s="874">
        <f t="shared" si="5"/>
        <v>-5.76</v>
      </c>
      <c r="S92" s="875" t="str">
        <f t="shared" si="6"/>
        <v/>
      </c>
      <c r="T92" s="875" t="str">
        <f t="shared" si="7"/>
        <v/>
      </c>
      <c r="U92" s="875" t="str">
        <f t="shared" si="8"/>
        <v/>
      </c>
      <c r="V92" s="876" t="str">
        <f t="shared" si="9"/>
        <v/>
      </c>
      <c r="W92" s="825"/>
    </row>
    <row r="93" spans="1:23" ht="14.4" customHeight="1" x14ac:dyDescent="0.3">
      <c r="A93" s="881" t="s">
        <v>6165</v>
      </c>
      <c r="B93" s="829">
        <v>1</v>
      </c>
      <c r="C93" s="830">
        <v>23</v>
      </c>
      <c r="D93" s="831">
        <v>21</v>
      </c>
      <c r="E93" s="832">
        <v>1</v>
      </c>
      <c r="F93" s="810">
        <v>23</v>
      </c>
      <c r="G93" s="811">
        <v>18</v>
      </c>
      <c r="H93" s="812">
        <v>1</v>
      </c>
      <c r="I93" s="813">
        <v>23</v>
      </c>
      <c r="J93" s="814">
        <v>29</v>
      </c>
      <c r="K93" s="815">
        <v>23</v>
      </c>
      <c r="L93" s="816">
        <v>12</v>
      </c>
      <c r="M93" s="816">
        <v>107</v>
      </c>
      <c r="N93" s="817">
        <v>35.67</v>
      </c>
      <c r="O93" s="816" t="s">
        <v>5989</v>
      </c>
      <c r="P93" s="833" t="s">
        <v>6166</v>
      </c>
      <c r="Q93" s="818">
        <f t="shared" si="5"/>
        <v>0</v>
      </c>
      <c r="R93" s="818">
        <f t="shared" si="5"/>
        <v>0</v>
      </c>
      <c r="S93" s="829">
        <f t="shared" si="6"/>
        <v>35.67</v>
      </c>
      <c r="T93" s="829">
        <f t="shared" si="7"/>
        <v>29</v>
      </c>
      <c r="U93" s="829">
        <f t="shared" si="8"/>
        <v>-6.6700000000000017</v>
      </c>
      <c r="V93" s="834">
        <f t="shared" si="9"/>
        <v>0.81300813008130079</v>
      </c>
      <c r="W93" s="819"/>
    </row>
    <row r="94" spans="1:23" ht="14.4" customHeight="1" x14ac:dyDescent="0.3">
      <c r="A94" s="881" t="s">
        <v>6167</v>
      </c>
      <c r="B94" s="829"/>
      <c r="C94" s="830"/>
      <c r="D94" s="831"/>
      <c r="E94" s="812">
        <v>1</v>
      </c>
      <c r="F94" s="813">
        <v>14</v>
      </c>
      <c r="G94" s="814">
        <v>13</v>
      </c>
      <c r="H94" s="816">
        <v>2</v>
      </c>
      <c r="I94" s="810">
        <v>25.27</v>
      </c>
      <c r="J94" s="811">
        <v>12</v>
      </c>
      <c r="K94" s="815">
        <v>14</v>
      </c>
      <c r="L94" s="816">
        <v>7</v>
      </c>
      <c r="M94" s="816">
        <v>60</v>
      </c>
      <c r="N94" s="817">
        <v>20.05</v>
      </c>
      <c r="O94" s="816" t="s">
        <v>5989</v>
      </c>
      <c r="P94" s="833" t="s">
        <v>6168</v>
      </c>
      <c r="Q94" s="818">
        <f t="shared" si="5"/>
        <v>2</v>
      </c>
      <c r="R94" s="818">
        <f t="shared" si="5"/>
        <v>25.27</v>
      </c>
      <c r="S94" s="829">
        <f t="shared" si="6"/>
        <v>40.1</v>
      </c>
      <c r="T94" s="829">
        <f t="shared" si="7"/>
        <v>24</v>
      </c>
      <c r="U94" s="829">
        <f t="shared" si="8"/>
        <v>-16.100000000000001</v>
      </c>
      <c r="V94" s="834">
        <f t="shared" si="9"/>
        <v>0.59850374064837908</v>
      </c>
      <c r="W94" s="819"/>
    </row>
    <row r="95" spans="1:23" ht="14.4" customHeight="1" x14ac:dyDescent="0.3">
      <c r="A95" s="882" t="s">
        <v>6169</v>
      </c>
      <c r="B95" s="875">
        <v>1</v>
      </c>
      <c r="C95" s="877">
        <v>14</v>
      </c>
      <c r="D95" s="835">
        <v>16</v>
      </c>
      <c r="E95" s="878">
        <v>2</v>
      </c>
      <c r="F95" s="879">
        <v>28</v>
      </c>
      <c r="G95" s="826">
        <v>21.5</v>
      </c>
      <c r="H95" s="870"/>
      <c r="I95" s="869"/>
      <c r="J95" s="824"/>
      <c r="K95" s="871">
        <v>14</v>
      </c>
      <c r="L95" s="870">
        <v>7</v>
      </c>
      <c r="M95" s="870">
        <v>60</v>
      </c>
      <c r="N95" s="872">
        <v>20.05</v>
      </c>
      <c r="O95" s="870" t="s">
        <v>5989</v>
      </c>
      <c r="P95" s="873" t="s">
        <v>6170</v>
      </c>
      <c r="Q95" s="874">
        <f t="shared" si="5"/>
        <v>-1</v>
      </c>
      <c r="R95" s="874">
        <f t="shared" si="5"/>
        <v>-14</v>
      </c>
      <c r="S95" s="875" t="str">
        <f t="shared" si="6"/>
        <v/>
      </c>
      <c r="T95" s="875" t="str">
        <f t="shared" si="7"/>
        <v/>
      </c>
      <c r="U95" s="875" t="str">
        <f t="shared" si="8"/>
        <v/>
      </c>
      <c r="V95" s="876" t="str">
        <f t="shared" si="9"/>
        <v/>
      </c>
      <c r="W95" s="825"/>
    </row>
    <row r="96" spans="1:23" ht="14.4" customHeight="1" x14ac:dyDescent="0.3">
      <c r="A96" s="881" t="s">
        <v>6171</v>
      </c>
      <c r="B96" s="829"/>
      <c r="C96" s="830"/>
      <c r="D96" s="831"/>
      <c r="E96" s="812">
        <v>2</v>
      </c>
      <c r="F96" s="813">
        <v>22.71</v>
      </c>
      <c r="G96" s="814">
        <v>18</v>
      </c>
      <c r="H96" s="816"/>
      <c r="I96" s="810"/>
      <c r="J96" s="811"/>
      <c r="K96" s="815">
        <v>11.91</v>
      </c>
      <c r="L96" s="816">
        <v>7</v>
      </c>
      <c r="M96" s="816">
        <v>60</v>
      </c>
      <c r="N96" s="817">
        <v>19.850000000000001</v>
      </c>
      <c r="O96" s="816" t="s">
        <v>5989</v>
      </c>
      <c r="P96" s="833" t="s">
        <v>6172</v>
      </c>
      <c r="Q96" s="818">
        <f t="shared" si="5"/>
        <v>0</v>
      </c>
      <c r="R96" s="818">
        <f t="shared" si="5"/>
        <v>0</v>
      </c>
      <c r="S96" s="829" t="str">
        <f t="shared" si="6"/>
        <v/>
      </c>
      <c r="T96" s="829" t="str">
        <f t="shared" si="7"/>
        <v/>
      </c>
      <c r="U96" s="829" t="str">
        <f t="shared" si="8"/>
        <v/>
      </c>
      <c r="V96" s="834" t="str">
        <f t="shared" si="9"/>
        <v/>
      </c>
      <c r="W96" s="819"/>
    </row>
    <row r="97" spans="1:23" ht="14.4" customHeight="1" x14ac:dyDescent="0.3">
      <c r="A97" s="882" t="s">
        <v>6173</v>
      </c>
      <c r="B97" s="875"/>
      <c r="C97" s="877"/>
      <c r="D97" s="835"/>
      <c r="E97" s="878">
        <v>1</v>
      </c>
      <c r="F97" s="879">
        <v>16.23</v>
      </c>
      <c r="G97" s="826">
        <v>17</v>
      </c>
      <c r="H97" s="870">
        <v>1</v>
      </c>
      <c r="I97" s="869">
        <v>16.23</v>
      </c>
      <c r="J97" s="824">
        <v>21</v>
      </c>
      <c r="K97" s="871">
        <v>16.23</v>
      </c>
      <c r="L97" s="870">
        <v>10</v>
      </c>
      <c r="M97" s="870">
        <v>86</v>
      </c>
      <c r="N97" s="872">
        <v>28.81</v>
      </c>
      <c r="O97" s="870" t="s">
        <v>5989</v>
      </c>
      <c r="P97" s="873" t="s">
        <v>6172</v>
      </c>
      <c r="Q97" s="874">
        <f t="shared" si="5"/>
        <v>1</v>
      </c>
      <c r="R97" s="874">
        <f t="shared" si="5"/>
        <v>16.23</v>
      </c>
      <c r="S97" s="875">
        <f t="shared" si="6"/>
        <v>28.81</v>
      </c>
      <c r="T97" s="875">
        <f t="shared" si="7"/>
        <v>21</v>
      </c>
      <c r="U97" s="875">
        <f t="shared" si="8"/>
        <v>-7.8099999999999987</v>
      </c>
      <c r="V97" s="876">
        <f t="shared" si="9"/>
        <v>0.72891357167650128</v>
      </c>
      <c r="W97" s="825"/>
    </row>
    <row r="98" spans="1:23" ht="14.4" customHeight="1" x14ac:dyDescent="0.3">
      <c r="A98" s="881" t="s">
        <v>6174</v>
      </c>
      <c r="B98" s="829">
        <v>3</v>
      </c>
      <c r="C98" s="830">
        <v>2.66</v>
      </c>
      <c r="D98" s="831">
        <v>4</v>
      </c>
      <c r="E98" s="812">
        <v>4</v>
      </c>
      <c r="F98" s="813">
        <v>3.89</v>
      </c>
      <c r="G98" s="814">
        <v>6.3</v>
      </c>
      <c r="H98" s="816">
        <v>3</v>
      </c>
      <c r="I98" s="810">
        <v>3.21</v>
      </c>
      <c r="J98" s="828">
        <v>12</v>
      </c>
      <c r="K98" s="815">
        <v>0.97</v>
      </c>
      <c r="L98" s="816">
        <v>3</v>
      </c>
      <c r="M98" s="816">
        <v>29</v>
      </c>
      <c r="N98" s="817">
        <v>9.5299999999999994</v>
      </c>
      <c r="O98" s="816" t="s">
        <v>5989</v>
      </c>
      <c r="P98" s="833" t="s">
        <v>6175</v>
      </c>
      <c r="Q98" s="818">
        <f t="shared" si="5"/>
        <v>0</v>
      </c>
      <c r="R98" s="818">
        <f t="shared" si="5"/>
        <v>0.54999999999999982</v>
      </c>
      <c r="S98" s="829">
        <f t="shared" si="6"/>
        <v>28.589999999999996</v>
      </c>
      <c r="T98" s="829">
        <f t="shared" si="7"/>
        <v>36</v>
      </c>
      <c r="U98" s="829">
        <f t="shared" si="8"/>
        <v>7.4100000000000037</v>
      </c>
      <c r="V98" s="834">
        <f t="shared" si="9"/>
        <v>1.2591815320041975</v>
      </c>
      <c r="W98" s="819">
        <v>19</v>
      </c>
    </row>
    <row r="99" spans="1:23" ht="14.4" customHeight="1" x14ac:dyDescent="0.3">
      <c r="A99" s="882" t="s">
        <v>6176</v>
      </c>
      <c r="B99" s="875">
        <v>1</v>
      </c>
      <c r="C99" s="877">
        <v>1.76</v>
      </c>
      <c r="D99" s="835">
        <v>5</v>
      </c>
      <c r="E99" s="878">
        <v>1</v>
      </c>
      <c r="F99" s="879">
        <v>1.76</v>
      </c>
      <c r="G99" s="826">
        <v>8</v>
      </c>
      <c r="H99" s="870"/>
      <c r="I99" s="869"/>
      <c r="J99" s="824"/>
      <c r="K99" s="871">
        <v>1.76</v>
      </c>
      <c r="L99" s="870">
        <v>5</v>
      </c>
      <c r="M99" s="870">
        <v>42</v>
      </c>
      <c r="N99" s="872">
        <v>14.05</v>
      </c>
      <c r="O99" s="870" t="s">
        <v>5989</v>
      </c>
      <c r="P99" s="873" t="s">
        <v>6177</v>
      </c>
      <c r="Q99" s="874">
        <f t="shared" si="5"/>
        <v>-1</v>
      </c>
      <c r="R99" s="874">
        <f t="shared" si="5"/>
        <v>-1.76</v>
      </c>
      <c r="S99" s="875" t="str">
        <f t="shared" si="6"/>
        <v/>
      </c>
      <c r="T99" s="875" t="str">
        <f t="shared" si="7"/>
        <v/>
      </c>
      <c r="U99" s="875" t="str">
        <f t="shared" si="8"/>
        <v/>
      </c>
      <c r="V99" s="876" t="str">
        <f t="shared" si="9"/>
        <v/>
      </c>
      <c r="W99" s="825"/>
    </row>
    <row r="100" spans="1:23" ht="14.4" customHeight="1" x14ac:dyDescent="0.3">
      <c r="A100" s="881" t="s">
        <v>6178</v>
      </c>
      <c r="B100" s="829"/>
      <c r="C100" s="830"/>
      <c r="D100" s="831"/>
      <c r="E100" s="812">
        <v>1</v>
      </c>
      <c r="F100" s="813">
        <v>7.65</v>
      </c>
      <c r="G100" s="814">
        <v>10</v>
      </c>
      <c r="H100" s="816"/>
      <c r="I100" s="810"/>
      <c r="J100" s="811"/>
      <c r="K100" s="815">
        <v>7.65</v>
      </c>
      <c r="L100" s="816">
        <v>6</v>
      </c>
      <c r="M100" s="816">
        <v>53</v>
      </c>
      <c r="N100" s="817">
        <v>17.829999999999998</v>
      </c>
      <c r="O100" s="816" t="s">
        <v>5989</v>
      </c>
      <c r="P100" s="833" t="s">
        <v>6179</v>
      </c>
      <c r="Q100" s="818">
        <f t="shared" si="5"/>
        <v>0</v>
      </c>
      <c r="R100" s="818">
        <f t="shared" si="5"/>
        <v>0</v>
      </c>
      <c r="S100" s="829" t="str">
        <f t="shared" si="6"/>
        <v/>
      </c>
      <c r="T100" s="829" t="str">
        <f t="shared" si="7"/>
        <v/>
      </c>
      <c r="U100" s="829" t="str">
        <f t="shared" si="8"/>
        <v/>
      </c>
      <c r="V100" s="834" t="str">
        <f t="shared" si="9"/>
        <v/>
      </c>
      <c r="W100" s="819"/>
    </row>
    <row r="101" spans="1:23" ht="14.4" customHeight="1" x14ac:dyDescent="0.3">
      <c r="A101" s="881" t="s">
        <v>6180</v>
      </c>
      <c r="B101" s="820">
        <v>1</v>
      </c>
      <c r="C101" s="821">
        <v>2.23</v>
      </c>
      <c r="D101" s="822">
        <v>3</v>
      </c>
      <c r="E101" s="832"/>
      <c r="F101" s="810"/>
      <c r="G101" s="811"/>
      <c r="H101" s="816"/>
      <c r="I101" s="810"/>
      <c r="J101" s="811"/>
      <c r="K101" s="815">
        <v>2.23</v>
      </c>
      <c r="L101" s="816">
        <v>1</v>
      </c>
      <c r="M101" s="816">
        <v>6</v>
      </c>
      <c r="N101" s="817">
        <v>1.98</v>
      </c>
      <c r="O101" s="816" t="s">
        <v>5989</v>
      </c>
      <c r="P101" s="833" t="s">
        <v>6181</v>
      </c>
      <c r="Q101" s="818">
        <f t="shared" si="5"/>
        <v>-1</v>
      </c>
      <c r="R101" s="818">
        <f t="shared" si="5"/>
        <v>-2.23</v>
      </c>
      <c r="S101" s="829" t="str">
        <f t="shared" si="6"/>
        <v/>
      </c>
      <c r="T101" s="829" t="str">
        <f t="shared" si="7"/>
        <v/>
      </c>
      <c r="U101" s="829" t="str">
        <f t="shared" si="8"/>
        <v/>
      </c>
      <c r="V101" s="834" t="str">
        <f t="shared" si="9"/>
        <v/>
      </c>
      <c r="W101" s="819"/>
    </row>
    <row r="102" spans="1:23" ht="14.4" customHeight="1" x14ac:dyDescent="0.3">
      <c r="A102" s="881" t="s">
        <v>6182</v>
      </c>
      <c r="B102" s="820">
        <v>4</v>
      </c>
      <c r="C102" s="821">
        <v>5.27</v>
      </c>
      <c r="D102" s="822">
        <v>9.5</v>
      </c>
      <c r="E102" s="832">
        <v>1</v>
      </c>
      <c r="F102" s="810">
        <v>0.99</v>
      </c>
      <c r="G102" s="811">
        <v>10</v>
      </c>
      <c r="H102" s="816">
        <v>3</v>
      </c>
      <c r="I102" s="810">
        <v>2.97</v>
      </c>
      <c r="J102" s="811">
        <v>5.3</v>
      </c>
      <c r="K102" s="815">
        <v>0.99</v>
      </c>
      <c r="L102" s="816">
        <v>2</v>
      </c>
      <c r="M102" s="816">
        <v>19</v>
      </c>
      <c r="N102" s="817">
        <v>6.35</v>
      </c>
      <c r="O102" s="816" t="s">
        <v>5989</v>
      </c>
      <c r="P102" s="833" t="s">
        <v>6183</v>
      </c>
      <c r="Q102" s="818">
        <f t="shared" si="5"/>
        <v>-1</v>
      </c>
      <c r="R102" s="818">
        <f t="shared" si="5"/>
        <v>-2.2999999999999994</v>
      </c>
      <c r="S102" s="829">
        <f t="shared" si="6"/>
        <v>19.049999999999997</v>
      </c>
      <c r="T102" s="829">
        <f t="shared" si="7"/>
        <v>15.899999999999999</v>
      </c>
      <c r="U102" s="829">
        <f t="shared" si="8"/>
        <v>-3.1499999999999986</v>
      </c>
      <c r="V102" s="834">
        <f t="shared" si="9"/>
        <v>0.83464566929133865</v>
      </c>
      <c r="W102" s="819">
        <v>2</v>
      </c>
    </row>
    <row r="103" spans="1:23" ht="14.4" customHeight="1" x14ac:dyDescent="0.3">
      <c r="A103" s="881" t="s">
        <v>6184</v>
      </c>
      <c r="B103" s="829">
        <v>1</v>
      </c>
      <c r="C103" s="830">
        <v>0.62</v>
      </c>
      <c r="D103" s="831">
        <v>2</v>
      </c>
      <c r="E103" s="812">
        <v>2</v>
      </c>
      <c r="F103" s="813">
        <v>1.23</v>
      </c>
      <c r="G103" s="814">
        <v>3</v>
      </c>
      <c r="H103" s="816">
        <v>1</v>
      </c>
      <c r="I103" s="810">
        <v>0.62</v>
      </c>
      <c r="J103" s="811">
        <v>2</v>
      </c>
      <c r="K103" s="815">
        <v>0.62</v>
      </c>
      <c r="L103" s="816">
        <v>2</v>
      </c>
      <c r="M103" s="816">
        <v>17</v>
      </c>
      <c r="N103" s="817">
        <v>5.56</v>
      </c>
      <c r="O103" s="816" t="s">
        <v>5989</v>
      </c>
      <c r="P103" s="833" t="s">
        <v>6185</v>
      </c>
      <c r="Q103" s="818">
        <f t="shared" si="5"/>
        <v>0</v>
      </c>
      <c r="R103" s="818">
        <f t="shared" si="5"/>
        <v>0</v>
      </c>
      <c r="S103" s="829">
        <f t="shared" si="6"/>
        <v>5.56</v>
      </c>
      <c r="T103" s="829">
        <f t="shared" si="7"/>
        <v>2</v>
      </c>
      <c r="U103" s="829">
        <f t="shared" si="8"/>
        <v>-3.5599999999999996</v>
      </c>
      <c r="V103" s="834">
        <f t="shared" si="9"/>
        <v>0.35971223021582738</v>
      </c>
      <c r="W103" s="819"/>
    </row>
    <row r="104" spans="1:23" ht="14.4" customHeight="1" thickBot="1" x14ac:dyDescent="0.35">
      <c r="A104" s="883" t="s">
        <v>6186</v>
      </c>
      <c r="B104" s="884"/>
      <c r="C104" s="885"/>
      <c r="D104" s="886"/>
      <c r="E104" s="887"/>
      <c r="F104" s="888"/>
      <c r="G104" s="889"/>
      <c r="H104" s="890">
        <v>1</v>
      </c>
      <c r="I104" s="891">
        <v>0.1</v>
      </c>
      <c r="J104" s="892">
        <v>9</v>
      </c>
      <c r="K104" s="893">
        <v>0.1</v>
      </c>
      <c r="L104" s="894">
        <v>2</v>
      </c>
      <c r="M104" s="894">
        <v>15</v>
      </c>
      <c r="N104" s="895">
        <v>5.16</v>
      </c>
      <c r="O104" s="894" t="s">
        <v>5989</v>
      </c>
      <c r="P104" s="896" t="s">
        <v>6187</v>
      </c>
      <c r="Q104" s="897">
        <f t="shared" si="5"/>
        <v>1</v>
      </c>
      <c r="R104" s="897">
        <f t="shared" si="5"/>
        <v>0.1</v>
      </c>
      <c r="S104" s="884">
        <f t="shared" si="6"/>
        <v>5.16</v>
      </c>
      <c r="T104" s="884">
        <f t="shared" si="7"/>
        <v>9</v>
      </c>
      <c r="U104" s="884">
        <f t="shared" si="8"/>
        <v>3.84</v>
      </c>
      <c r="V104" s="898">
        <f t="shared" si="9"/>
        <v>1.7441860465116279</v>
      </c>
      <c r="W104" s="899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14466891</v>
      </c>
      <c r="C3" s="352">
        <f t="shared" ref="C3:L3" si="0">SUBTOTAL(9,C6:C1048576)</f>
        <v>10</v>
      </c>
      <c r="D3" s="352">
        <f t="shared" si="0"/>
        <v>13247151</v>
      </c>
      <c r="E3" s="352">
        <f t="shared" si="0"/>
        <v>8.0292748432100165</v>
      </c>
      <c r="F3" s="352">
        <f t="shared" si="0"/>
        <v>15065625</v>
      </c>
      <c r="G3" s="355">
        <f>IF(B3&lt;&gt;0,F3/B3,"")</f>
        <v>1.0413865010802943</v>
      </c>
      <c r="H3" s="351">
        <f t="shared" si="0"/>
        <v>3945402.3400000008</v>
      </c>
      <c r="I3" s="352">
        <f t="shared" si="0"/>
        <v>2</v>
      </c>
      <c r="J3" s="352">
        <f t="shared" si="0"/>
        <v>4469286.5999999987</v>
      </c>
      <c r="K3" s="352">
        <f t="shared" si="0"/>
        <v>2.0535991966713674</v>
      </c>
      <c r="L3" s="352">
        <f t="shared" si="0"/>
        <v>6181839.8299999963</v>
      </c>
      <c r="M3" s="353">
        <f>IF(H3&lt;&gt;0,L3/H3,"")</f>
        <v>1.5668464955591817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5" t="s">
        <v>2</v>
      </c>
      <c r="H5" s="901">
        <v>2012</v>
      </c>
      <c r="I5" s="902"/>
      <c r="J5" s="902">
        <v>2013</v>
      </c>
      <c r="K5" s="902"/>
      <c r="L5" s="902">
        <v>2014</v>
      </c>
      <c r="M5" s="785" t="s">
        <v>2</v>
      </c>
    </row>
    <row r="6" spans="1:13" ht="14.4" customHeight="1" x14ac:dyDescent="0.3">
      <c r="A6" s="747" t="s">
        <v>3099</v>
      </c>
      <c r="B6" s="786">
        <v>492230</v>
      </c>
      <c r="C6" s="733">
        <v>1</v>
      </c>
      <c r="D6" s="786">
        <v>582466</v>
      </c>
      <c r="E6" s="733">
        <v>1.1833208053145887</v>
      </c>
      <c r="F6" s="786">
        <v>563605</v>
      </c>
      <c r="G6" s="738">
        <v>1.1450033520915019</v>
      </c>
      <c r="H6" s="786"/>
      <c r="I6" s="733"/>
      <c r="J6" s="786"/>
      <c r="K6" s="733"/>
      <c r="L6" s="786"/>
      <c r="M6" s="235"/>
    </row>
    <row r="7" spans="1:13" ht="14.4" customHeight="1" x14ac:dyDescent="0.3">
      <c r="A7" s="686" t="s">
        <v>5097</v>
      </c>
      <c r="B7" s="787"/>
      <c r="C7" s="660"/>
      <c r="D7" s="787">
        <v>126</v>
      </c>
      <c r="E7" s="660"/>
      <c r="F7" s="787"/>
      <c r="G7" s="676"/>
      <c r="H7" s="787"/>
      <c r="I7" s="660"/>
      <c r="J7" s="787"/>
      <c r="K7" s="660"/>
      <c r="L7" s="787"/>
      <c r="M7" s="699"/>
    </row>
    <row r="8" spans="1:13" ht="14.4" customHeight="1" x14ac:dyDescent="0.3">
      <c r="A8" s="686" t="s">
        <v>5101</v>
      </c>
      <c r="B8" s="787"/>
      <c r="C8" s="660"/>
      <c r="D8" s="787">
        <v>1004</v>
      </c>
      <c r="E8" s="660"/>
      <c r="F8" s="787"/>
      <c r="G8" s="676"/>
      <c r="H8" s="787"/>
      <c r="I8" s="660"/>
      <c r="J8" s="787">
        <v>546.08000000000004</v>
      </c>
      <c r="K8" s="660"/>
      <c r="L8" s="787"/>
      <c r="M8" s="699"/>
    </row>
    <row r="9" spans="1:13" ht="14.4" customHeight="1" x14ac:dyDescent="0.3">
      <c r="A9" s="686" t="s">
        <v>5104</v>
      </c>
      <c r="B9" s="787">
        <v>3316</v>
      </c>
      <c r="C9" s="660">
        <v>1</v>
      </c>
      <c r="D9" s="787"/>
      <c r="E9" s="660"/>
      <c r="F9" s="787"/>
      <c r="G9" s="676"/>
      <c r="H9" s="787"/>
      <c r="I9" s="660"/>
      <c r="J9" s="787"/>
      <c r="K9" s="660"/>
      <c r="L9" s="787"/>
      <c r="M9" s="699"/>
    </row>
    <row r="10" spans="1:13" ht="14.4" customHeight="1" x14ac:dyDescent="0.3">
      <c r="A10" s="686" t="s">
        <v>5109</v>
      </c>
      <c r="B10" s="787"/>
      <c r="C10" s="660"/>
      <c r="D10" s="787">
        <v>2164</v>
      </c>
      <c r="E10" s="660"/>
      <c r="F10" s="787">
        <v>77516</v>
      </c>
      <c r="G10" s="676"/>
      <c r="H10" s="787">
        <v>30870.97</v>
      </c>
      <c r="I10" s="660">
        <v>1</v>
      </c>
      <c r="J10" s="787">
        <v>28378.799999999999</v>
      </c>
      <c r="K10" s="660">
        <v>0.91927140611389924</v>
      </c>
      <c r="L10" s="787">
        <v>108235.25000000004</v>
      </c>
      <c r="M10" s="699">
        <v>3.5060527738519407</v>
      </c>
    </row>
    <row r="11" spans="1:13" ht="14.4" customHeight="1" x14ac:dyDescent="0.3">
      <c r="A11" s="686" t="s">
        <v>5114</v>
      </c>
      <c r="B11" s="787">
        <v>185456</v>
      </c>
      <c r="C11" s="660">
        <v>1</v>
      </c>
      <c r="D11" s="787">
        <v>211879</v>
      </c>
      <c r="E11" s="660">
        <v>1.142475843326719</v>
      </c>
      <c r="F11" s="787">
        <v>168534</v>
      </c>
      <c r="G11" s="676">
        <v>0.90875463721853167</v>
      </c>
      <c r="H11" s="787"/>
      <c r="I11" s="660"/>
      <c r="J11" s="787"/>
      <c r="K11" s="660"/>
      <c r="L11" s="787"/>
      <c r="M11" s="699"/>
    </row>
    <row r="12" spans="1:13" ht="14.4" customHeight="1" x14ac:dyDescent="0.3">
      <c r="A12" s="686" t="s">
        <v>6189</v>
      </c>
      <c r="B12" s="787">
        <v>938895</v>
      </c>
      <c r="C12" s="660">
        <v>1</v>
      </c>
      <c r="D12" s="787">
        <v>876307</v>
      </c>
      <c r="E12" s="660">
        <v>0.93333865874245792</v>
      </c>
      <c r="F12" s="787">
        <v>910526</v>
      </c>
      <c r="G12" s="676">
        <v>0.96978469370909415</v>
      </c>
      <c r="H12" s="787"/>
      <c r="I12" s="660"/>
      <c r="J12" s="787"/>
      <c r="K12" s="660"/>
      <c r="L12" s="787"/>
      <c r="M12" s="699"/>
    </row>
    <row r="13" spans="1:13" ht="14.4" customHeight="1" x14ac:dyDescent="0.3">
      <c r="A13" s="686" t="s">
        <v>6190</v>
      </c>
      <c r="B13" s="787">
        <v>5991205</v>
      </c>
      <c r="C13" s="660">
        <v>1</v>
      </c>
      <c r="D13" s="787">
        <v>6084388</v>
      </c>
      <c r="E13" s="660">
        <v>1.0155532985434483</v>
      </c>
      <c r="F13" s="787">
        <v>6651220</v>
      </c>
      <c r="G13" s="676">
        <v>1.1101639820370026</v>
      </c>
      <c r="H13" s="787">
        <v>3914531.3700000006</v>
      </c>
      <c r="I13" s="660">
        <v>1</v>
      </c>
      <c r="J13" s="787">
        <v>4440361.7199999988</v>
      </c>
      <c r="K13" s="660">
        <v>1.134327790557468</v>
      </c>
      <c r="L13" s="787">
        <v>6073604.5799999963</v>
      </c>
      <c r="M13" s="699">
        <v>1.5515534315414097</v>
      </c>
    </row>
    <row r="14" spans="1:13" ht="14.4" customHeight="1" x14ac:dyDescent="0.3">
      <c r="A14" s="686" t="s">
        <v>6191</v>
      </c>
      <c r="B14" s="787">
        <v>736880</v>
      </c>
      <c r="C14" s="660">
        <v>1</v>
      </c>
      <c r="D14" s="787">
        <v>773408</v>
      </c>
      <c r="E14" s="660">
        <v>1.0495711649115189</v>
      </c>
      <c r="F14" s="787">
        <v>776389</v>
      </c>
      <c r="G14" s="676">
        <v>1.0536165997177287</v>
      </c>
      <c r="H14" s="787"/>
      <c r="I14" s="660"/>
      <c r="J14" s="787"/>
      <c r="K14" s="660"/>
      <c r="L14" s="787"/>
      <c r="M14" s="699"/>
    </row>
    <row r="15" spans="1:13" ht="14.4" customHeight="1" x14ac:dyDescent="0.3">
      <c r="A15" s="686" t="s">
        <v>6192</v>
      </c>
      <c r="B15" s="787">
        <v>1095579</v>
      </c>
      <c r="C15" s="660">
        <v>1</v>
      </c>
      <c r="D15" s="787">
        <v>976996</v>
      </c>
      <c r="E15" s="660">
        <v>0.8917622553918978</v>
      </c>
      <c r="F15" s="787">
        <v>1069279</v>
      </c>
      <c r="G15" s="676">
        <v>0.97599442851679341</v>
      </c>
      <c r="H15" s="787"/>
      <c r="I15" s="660"/>
      <c r="J15" s="787"/>
      <c r="K15" s="660"/>
      <c r="L15" s="787"/>
      <c r="M15" s="699"/>
    </row>
    <row r="16" spans="1:13" ht="14.4" customHeight="1" x14ac:dyDescent="0.3">
      <c r="A16" s="686" t="s">
        <v>6193</v>
      </c>
      <c r="B16" s="787">
        <v>432105</v>
      </c>
      <c r="C16" s="660">
        <v>1</v>
      </c>
      <c r="D16" s="787">
        <v>476150</v>
      </c>
      <c r="E16" s="660">
        <v>1.1019312435634858</v>
      </c>
      <c r="F16" s="787">
        <v>493693</v>
      </c>
      <c r="G16" s="676">
        <v>1.1425301720646601</v>
      </c>
      <c r="H16" s="787"/>
      <c r="I16" s="660"/>
      <c r="J16" s="787"/>
      <c r="K16" s="660"/>
      <c r="L16" s="787"/>
      <c r="M16" s="699"/>
    </row>
    <row r="17" spans="1:13" ht="14.4" customHeight="1" x14ac:dyDescent="0.3">
      <c r="A17" s="686" t="s">
        <v>6194</v>
      </c>
      <c r="B17" s="787">
        <v>5025</v>
      </c>
      <c r="C17" s="660">
        <v>1</v>
      </c>
      <c r="D17" s="787"/>
      <c r="E17" s="660"/>
      <c r="F17" s="787">
        <v>3735</v>
      </c>
      <c r="G17" s="676">
        <v>0.74328358208955225</v>
      </c>
      <c r="H17" s="787"/>
      <c r="I17" s="660"/>
      <c r="J17" s="787"/>
      <c r="K17" s="660"/>
      <c r="L17" s="787"/>
      <c r="M17" s="699"/>
    </row>
    <row r="18" spans="1:13" ht="14.4" customHeight="1" thickBot="1" x14ac:dyDescent="0.35">
      <c r="A18" s="789" t="s">
        <v>6195</v>
      </c>
      <c r="B18" s="788">
        <v>4586200</v>
      </c>
      <c r="C18" s="666">
        <v>1</v>
      </c>
      <c r="D18" s="788">
        <v>3262263</v>
      </c>
      <c r="E18" s="666">
        <v>0.71132157341589985</v>
      </c>
      <c r="F18" s="788">
        <v>4351128</v>
      </c>
      <c r="G18" s="677">
        <v>0.94874362217086039</v>
      </c>
      <c r="H18" s="788"/>
      <c r="I18" s="666"/>
      <c r="J18" s="788"/>
      <c r="K18" s="666"/>
      <c r="L18" s="788"/>
      <c r="M18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6891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45810.25</v>
      </c>
      <c r="G3" s="215">
        <f t="shared" si="0"/>
        <v>18412293.34</v>
      </c>
      <c r="H3" s="216"/>
      <c r="I3" s="216"/>
      <c r="J3" s="211">
        <f t="shared" si="0"/>
        <v>42949.279999999999</v>
      </c>
      <c r="K3" s="215">
        <f t="shared" si="0"/>
        <v>17716437.600000001</v>
      </c>
      <c r="L3" s="216"/>
      <c r="M3" s="216"/>
      <c r="N3" s="211">
        <f t="shared" si="0"/>
        <v>49268.11</v>
      </c>
      <c r="O3" s="215">
        <f t="shared" si="0"/>
        <v>21247464.830000002</v>
      </c>
      <c r="P3" s="181">
        <f>IF(G3=0,"",O3/G3)</f>
        <v>1.1539825288271235</v>
      </c>
      <c r="Q3" s="213">
        <f>IF(N3=0,"",O3/N3)</f>
        <v>431.26202385275184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805"/>
      <c r="E5" s="799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4"/>
    </row>
    <row r="6" spans="1:17" ht="14.4" customHeight="1" x14ac:dyDescent="0.3">
      <c r="A6" s="732" t="s">
        <v>561</v>
      </c>
      <c r="B6" s="733" t="s">
        <v>5082</v>
      </c>
      <c r="C6" s="733" t="s">
        <v>5024</v>
      </c>
      <c r="D6" s="733" t="s">
        <v>5654</v>
      </c>
      <c r="E6" s="733" t="s">
        <v>5655</v>
      </c>
      <c r="F6" s="229">
        <v>667</v>
      </c>
      <c r="G6" s="229">
        <v>492230</v>
      </c>
      <c r="H6" s="229">
        <v>1</v>
      </c>
      <c r="I6" s="229">
        <v>737.97601199400299</v>
      </c>
      <c r="J6" s="229">
        <v>128</v>
      </c>
      <c r="K6" s="229">
        <v>94972</v>
      </c>
      <c r="L6" s="229">
        <v>0.19294232371046055</v>
      </c>
      <c r="M6" s="229">
        <v>741.96875</v>
      </c>
      <c r="N6" s="229"/>
      <c r="O6" s="229"/>
      <c r="P6" s="738"/>
      <c r="Q6" s="746"/>
    </row>
    <row r="7" spans="1:17" ht="14.4" customHeight="1" x14ac:dyDescent="0.3">
      <c r="A7" s="659" t="s">
        <v>561</v>
      </c>
      <c r="B7" s="660" t="s">
        <v>5961</v>
      </c>
      <c r="C7" s="660" t="s">
        <v>5024</v>
      </c>
      <c r="D7" s="660" t="s">
        <v>5654</v>
      </c>
      <c r="E7" s="660" t="s">
        <v>5655</v>
      </c>
      <c r="F7" s="663"/>
      <c r="G7" s="663"/>
      <c r="H7" s="663"/>
      <c r="I7" s="663"/>
      <c r="J7" s="663">
        <v>657</v>
      </c>
      <c r="K7" s="663">
        <v>487494</v>
      </c>
      <c r="L7" s="663"/>
      <c r="M7" s="663">
        <v>742</v>
      </c>
      <c r="N7" s="663">
        <v>754</v>
      </c>
      <c r="O7" s="663">
        <v>563605</v>
      </c>
      <c r="P7" s="676"/>
      <c r="Q7" s="664">
        <v>747.4867374005305</v>
      </c>
    </row>
    <row r="8" spans="1:17" ht="14.4" customHeight="1" x14ac:dyDescent="0.3">
      <c r="A8" s="659" t="s">
        <v>5963</v>
      </c>
      <c r="B8" s="660" t="s">
        <v>6196</v>
      </c>
      <c r="C8" s="660" t="s">
        <v>5024</v>
      </c>
      <c r="D8" s="660" t="s">
        <v>6197</v>
      </c>
      <c r="E8" s="660" t="s">
        <v>6198</v>
      </c>
      <c r="F8" s="663"/>
      <c r="G8" s="663"/>
      <c r="H8" s="663"/>
      <c r="I8" s="663"/>
      <c r="J8" s="663">
        <v>2</v>
      </c>
      <c r="K8" s="663">
        <v>126</v>
      </c>
      <c r="L8" s="663"/>
      <c r="M8" s="663">
        <v>63</v>
      </c>
      <c r="N8" s="663"/>
      <c r="O8" s="663"/>
      <c r="P8" s="676"/>
      <c r="Q8" s="664"/>
    </row>
    <row r="9" spans="1:17" ht="14.4" customHeight="1" x14ac:dyDescent="0.3">
      <c r="A9" s="659" t="s">
        <v>5970</v>
      </c>
      <c r="B9" s="660" t="s">
        <v>5961</v>
      </c>
      <c r="C9" s="660" t="s">
        <v>5021</v>
      </c>
      <c r="D9" s="660" t="s">
        <v>6199</v>
      </c>
      <c r="E9" s="660" t="s">
        <v>6200</v>
      </c>
      <c r="F9" s="663"/>
      <c r="G9" s="663"/>
      <c r="H9" s="663"/>
      <c r="I9" s="663"/>
      <c r="J9" s="663">
        <v>0.1</v>
      </c>
      <c r="K9" s="663">
        <v>546.08000000000004</v>
      </c>
      <c r="L9" s="663"/>
      <c r="M9" s="663">
        <v>5460.8</v>
      </c>
      <c r="N9" s="663"/>
      <c r="O9" s="663"/>
      <c r="P9" s="676"/>
      <c r="Q9" s="664"/>
    </row>
    <row r="10" spans="1:17" ht="14.4" customHeight="1" x14ac:dyDescent="0.3">
      <c r="A10" s="659" t="s">
        <v>5970</v>
      </c>
      <c r="B10" s="660" t="s">
        <v>5961</v>
      </c>
      <c r="C10" s="660" t="s">
        <v>5024</v>
      </c>
      <c r="D10" s="660" t="s">
        <v>6201</v>
      </c>
      <c r="E10" s="660" t="s">
        <v>6202</v>
      </c>
      <c r="F10" s="663"/>
      <c r="G10" s="663"/>
      <c r="H10" s="663"/>
      <c r="I10" s="663"/>
      <c r="J10" s="663">
        <v>1</v>
      </c>
      <c r="K10" s="663">
        <v>555</v>
      </c>
      <c r="L10" s="663"/>
      <c r="M10" s="663">
        <v>555</v>
      </c>
      <c r="N10" s="663"/>
      <c r="O10" s="663"/>
      <c r="P10" s="676"/>
      <c r="Q10" s="664"/>
    </row>
    <row r="11" spans="1:17" ht="14.4" customHeight="1" x14ac:dyDescent="0.3">
      <c r="A11" s="659" t="s">
        <v>5970</v>
      </c>
      <c r="B11" s="660" t="s">
        <v>5961</v>
      </c>
      <c r="C11" s="660" t="s">
        <v>5024</v>
      </c>
      <c r="D11" s="660" t="s">
        <v>6203</v>
      </c>
      <c r="E11" s="660" t="s">
        <v>6204</v>
      </c>
      <c r="F11" s="663"/>
      <c r="G11" s="663"/>
      <c r="H11" s="663"/>
      <c r="I11" s="663"/>
      <c r="J11" s="663">
        <v>1</v>
      </c>
      <c r="K11" s="663">
        <v>449</v>
      </c>
      <c r="L11" s="663"/>
      <c r="M11" s="663">
        <v>449</v>
      </c>
      <c r="N11" s="663"/>
      <c r="O11" s="663"/>
      <c r="P11" s="676"/>
      <c r="Q11" s="664"/>
    </row>
    <row r="12" spans="1:17" ht="14.4" customHeight="1" x14ac:dyDescent="0.3">
      <c r="A12" s="659" t="s">
        <v>5973</v>
      </c>
      <c r="B12" s="660" t="s">
        <v>6205</v>
      </c>
      <c r="C12" s="660" t="s">
        <v>5024</v>
      </c>
      <c r="D12" s="660" t="s">
        <v>6206</v>
      </c>
      <c r="E12" s="660" t="s">
        <v>6207</v>
      </c>
      <c r="F12" s="663">
        <v>3</v>
      </c>
      <c r="G12" s="663">
        <v>1362</v>
      </c>
      <c r="H12" s="663">
        <v>1</v>
      </c>
      <c r="I12" s="663">
        <v>454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5973</v>
      </c>
      <c r="B13" s="660" t="s">
        <v>6205</v>
      </c>
      <c r="C13" s="660" t="s">
        <v>5024</v>
      </c>
      <c r="D13" s="660" t="s">
        <v>6208</v>
      </c>
      <c r="E13" s="660" t="s">
        <v>6209</v>
      </c>
      <c r="F13" s="663">
        <v>12</v>
      </c>
      <c r="G13" s="663">
        <v>936</v>
      </c>
      <c r="H13" s="663">
        <v>1</v>
      </c>
      <c r="I13" s="663">
        <v>78</v>
      </c>
      <c r="J13" s="663"/>
      <c r="K13" s="663"/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5973</v>
      </c>
      <c r="B14" s="660" t="s">
        <v>6205</v>
      </c>
      <c r="C14" s="660" t="s">
        <v>5024</v>
      </c>
      <c r="D14" s="660" t="s">
        <v>6210</v>
      </c>
      <c r="E14" s="660" t="s">
        <v>6211</v>
      </c>
      <c r="F14" s="663">
        <v>3</v>
      </c>
      <c r="G14" s="663">
        <v>489</v>
      </c>
      <c r="H14" s="663">
        <v>1</v>
      </c>
      <c r="I14" s="663">
        <v>163</v>
      </c>
      <c r="J14" s="663"/>
      <c r="K14" s="663"/>
      <c r="L14" s="663"/>
      <c r="M14" s="663"/>
      <c r="N14" s="663"/>
      <c r="O14" s="663"/>
      <c r="P14" s="676"/>
      <c r="Q14" s="664"/>
    </row>
    <row r="15" spans="1:17" ht="14.4" customHeight="1" x14ac:dyDescent="0.3">
      <c r="A15" s="659" t="s">
        <v>5973</v>
      </c>
      <c r="B15" s="660" t="s">
        <v>6205</v>
      </c>
      <c r="C15" s="660" t="s">
        <v>5024</v>
      </c>
      <c r="D15" s="660" t="s">
        <v>6212</v>
      </c>
      <c r="E15" s="660" t="s">
        <v>6213</v>
      </c>
      <c r="F15" s="663">
        <v>1</v>
      </c>
      <c r="G15" s="663">
        <v>197</v>
      </c>
      <c r="H15" s="663">
        <v>1</v>
      </c>
      <c r="I15" s="663">
        <v>197</v>
      </c>
      <c r="J15" s="663"/>
      <c r="K15" s="663"/>
      <c r="L15" s="663"/>
      <c r="M15" s="663"/>
      <c r="N15" s="663"/>
      <c r="O15" s="663"/>
      <c r="P15" s="676"/>
      <c r="Q15" s="664"/>
    </row>
    <row r="16" spans="1:17" ht="14.4" customHeight="1" x14ac:dyDescent="0.3">
      <c r="A16" s="659" t="s">
        <v>5973</v>
      </c>
      <c r="B16" s="660" t="s">
        <v>6205</v>
      </c>
      <c r="C16" s="660" t="s">
        <v>5024</v>
      </c>
      <c r="D16" s="660" t="s">
        <v>6214</v>
      </c>
      <c r="E16" s="660" t="s">
        <v>6215</v>
      </c>
      <c r="F16" s="663">
        <v>2</v>
      </c>
      <c r="G16" s="663">
        <v>332</v>
      </c>
      <c r="H16" s="663">
        <v>1</v>
      </c>
      <c r="I16" s="663">
        <v>166</v>
      </c>
      <c r="J16" s="663"/>
      <c r="K16" s="663"/>
      <c r="L16" s="663"/>
      <c r="M16" s="663"/>
      <c r="N16" s="663"/>
      <c r="O16" s="663"/>
      <c r="P16" s="676"/>
      <c r="Q16" s="664"/>
    </row>
    <row r="17" spans="1:17" ht="14.4" customHeight="1" x14ac:dyDescent="0.3">
      <c r="A17" s="659" t="s">
        <v>5979</v>
      </c>
      <c r="B17" s="660" t="s">
        <v>6216</v>
      </c>
      <c r="C17" s="660" t="s">
        <v>5021</v>
      </c>
      <c r="D17" s="660" t="s">
        <v>6217</v>
      </c>
      <c r="E17" s="660" t="s">
        <v>6218</v>
      </c>
      <c r="F17" s="663"/>
      <c r="G17" s="663"/>
      <c r="H17" s="663"/>
      <c r="I17" s="663"/>
      <c r="J17" s="663"/>
      <c r="K17" s="663"/>
      <c r="L17" s="663"/>
      <c r="M17" s="663"/>
      <c r="N17" s="663">
        <v>1</v>
      </c>
      <c r="O17" s="663">
        <v>1978.03</v>
      </c>
      <c r="P17" s="676"/>
      <c r="Q17" s="664">
        <v>1978.03</v>
      </c>
    </row>
    <row r="18" spans="1:17" ht="14.4" customHeight="1" x14ac:dyDescent="0.3">
      <c r="A18" s="659" t="s">
        <v>5979</v>
      </c>
      <c r="B18" s="660" t="s">
        <v>6216</v>
      </c>
      <c r="C18" s="660" t="s">
        <v>5021</v>
      </c>
      <c r="D18" s="660" t="s">
        <v>6219</v>
      </c>
      <c r="E18" s="660" t="s">
        <v>6200</v>
      </c>
      <c r="F18" s="663">
        <v>1</v>
      </c>
      <c r="G18" s="663">
        <v>2165.3200000000002</v>
      </c>
      <c r="H18" s="663">
        <v>1</v>
      </c>
      <c r="I18" s="663">
        <v>2165.3200000000002</v>
      </c>
      <c r="J18" s="663"/>
      <c r="K18" s="663"/>
      <c r="L18" s="663"/>
      <c r="M18" s="663"/>
      <c r="N18" s="663">
        <v>1.1000000000000001</v>
      </c>
      <c r="O18" s="663">
        <v>2402.75</v>
      </c>
      <c r="P18" s="676">
        <v>1.1096512293794911</v>
      </c>
      <c r="Q18" s="664">
        <v>2184.3181818181815</v>
      </c>
    </row>
    <row r="19" spans="1:17" ht="14.4" customHeight="1" x14ac:dyDescent="0.3">
      <c r="A19" s="659" t="s">
        <v>5979</v>
      </c>
      <c r="B19" s="660" t="s">
        <v>6216</v>
      </c>
      <c r="C19" s="660" t="s">
        <v>5021</v>
      </c>
      <c r="D19" s="660" t="s">
        <v>5402</v>
      </c>
      <c r="E19" s="660" t="s">
        <v>6220</v>
      </c>
      <c r="F19" s="663">
        <v>0.05</v>
      </c>
      <c r="G19" s="663">
        <v>46.83</v>
      </c>
      <c r="H19" s="663">
        <v>1</v>
      </c>
      <c r="I19" s="663">
        <v>936.59999999999991</v>
      </c>
      <c r="J19" s="663"/>
      <c r="K19" s="663"/>
      <c r="L19" s="663"/>
      <c r="M19" s="663"/>
      <c r="N19" s="663">
        <v>0.05</v>
      </c>
      <c r="O19" s="663">
        <v>47.24</v>
      </c>
      <c r="P19" s="676">
        <v>1.0087550715353406</v>
      </c>
      <c r="Q19" s="664">
        <v>944.8</v>
      </c>
    </row>
    <row r="20" spans="1:17" ht="14.4" customHeight="1" x14ac:dyDescent="0.3">
      <c r="A20" s="659" t="s">
        <v>5979</v>
      </c>
      <c r="B20" s="660" t="s">
        <v>6216</v>
      </c>
      <c r="C20" s="660" t="s">
        <v>5254</v>
      </c>
      <c r="D20" s="660" t="s">
        <v>6221</v>
      </c>
      <c r="E20" s="660" t="s">
        <v>5010</v>
      </c>
      <c r="F20" s="663"/>
      <c r="G20" s="663"/>
      <c r="H20" s="663"/>
      <c r="I20" s="663"/>
      <c r="J20" s="663"/>
      <c r="K20" s="663"/>
      <c r="L20" s="663"/>
      <c r="M20" s="663"/>
      <c r="N20" s="663">
        <v>1807</v>
      </c>
      <c r="O20" s="663">
        <v>10028.85</v>
      </c>
      <c r="P20" s="676"/>
      <c r="Q20" s="664">
        <v>5.55</v>
      </c>
    </row>
    <row r="21" spans="1:17" ht="14.4" customHeight="1" x14ac:dyDescent="0.3">
      <c r="A21" s="659" t="s">
        <v>5979</v>
      </c>
      <c r="B21" s="660" t="s">
        <v>6216</v>
      </c>
      <c r="C21" s="660" t="s">
        <v>5254</v>
      </c>
      <c r="D21" s="660" t="s">
        <v>6222</v>
      </c>
      <c r="E21" s="660" t="s">
        <v>5010</v>
      </c>
      <c r="F21" s="663"/>
      <c r="G21" s="663"/>
      <c r="H21" s="663"/>
      <c r="I21" s="663"/>
      <c r="J21" s="663"/>
      <c r="K21" s="663"/>
      <c r="L21" s="663"/>
      <c r="M21" s="663"/>
      <c r="N21" s="663">
        <v>800</v>
      </c>
      <c r="O21" s="663">
        <v>14000</v>
      </c>
      <c r="P21" s="676"/>
      <c r="Q21" s="664">
        <v>17.5</v>
      </c>
    </row>
    <row r="22" spans="1:17" ht="14.4" customHeight="1" x14ac:dyDescent="0.3">
      <c r="A22" s="659" t="s">
        <v>5979</v>
      </c>
      <c r="B22" s="660" t="s">
        <v>6216</v>
      </c>
      <c r="C22" s="660" t="s">
        <v>5254</v>
      </c>
      <c r="D22" s="660" t="s">
        <v>6223</v>
      </c>
      <c r="E22" s="660" t="s">
        <v>6224</v>
      </c>
      <c r="F22" s="663"/>
      <c r="G22" s="663"/>
      <c r="H22" s="663"/>
      <c r="I22" s="663"/>
      <c r="J22" s="663"/>
      <c r="K22" s="663"/>
      <c r="L22" s="663"/>
      <c r="M22" s="663"/>
      <c r="N22" s="663">
        <v>520</v>
      </c>
      <c r="O22" s="663">
        <v>10368.799999999999</v>
      </c>
      <c r="P22" s="676"/>
      <c r="Q22" s="664">
        <v>19.939999999999998</v>
      </c>
    </row>
    <row r="23" spans="1:17" ht="14.4" customHeight="1" x14ac:dyDescent="0.3">
      <c r="A23" s="659" t="s">
        <v>5979</v>
      </c>
      <c r="B23" s="660" t="s">
        <v>6216</v>
      </c>
      <c r="C23" s="660" t="s">
        <v>5254</v>
      </c>
      <c r="D23" s="660" t="s">
        <v>6225</v>
      </c>
      <c r="E23" s="660" t="s">
        <v>5010</v>
      </c>
      <c r="F23" s="663">
        <v>903</v>
      </c>
      <c r="G23" s="663">
        <v>28658.82</v>
      </c>
      <c r="H23" s="663">
        <v>1</v>
      </c>
      <c r="I23" s="663">
        <v>31.737342192691031</v>
      </c>
      <c r="J23" s="663"/>
      <c r="K23" s="663"/>
      <c r="L23" s="663"/>
      <c r="M23" s="663"/>
      <c r="N23" s="663">
        <v>1019</v>
      </c>
      <c r="O23" s="663">
        <v>33932.699999999997</v>
      </c>
      <c r="P23" s="676">
        <v>1.1840229290668631</v>
      </c>
      <c r="Q23" s="664">
        <v>33.299999999999997</v>
      </c>
    </row>
    <row r="24" spans="1:17" ht="14.4" customHeight="1" x14ac:dyDescent="0.3">
      <c r="A24" s="659" t="s">
        <v>5979</v>
      </c>
      <c r="B24" s="660" t="s">
        <v>6216</v>
      </c>
      <c r="C24" s="660" t="s">
        <v>5254</v>
      </c>
      <c r="D24" s="660" t="s">
        <v>6225</v>
      </c>
      <c r="E24" s="660" t="s">
        <v>6226</v>
      </c>
      <c r="F24" s="663"/>
      <c r="G24" s="663"/>
      <c r="H24" s="663"/>
      <c r="I24" s="663"/>
      <c r="J24" s="663"/>
      <c r="K24" s="663"/>
      <c r="L24" s="663"/>
      <c r="M24" s="663"/>
      <c r="N24" s="663">
        <v>952</v>
      </c>
      <c r="O24" s="663">
        <v>31939.599999999999</v>
      </c>
      <c r="P24" s="676"/>
      <c r="Q24" s="664">
        <v>33.549999999999997</v>
      </c>
    </row>
    <row r="25" spans="1:17" ht="14.4" customHeight="1" x14ac:dyDescent="0.3">
      <c r="A25" s="659" t="s">
        <v>5979</v>
      </c>
      <c r="B25" s="660" t="s">
        <v>6216</v>
      </c>
      <c r="C25" s="660" t="s">
        <v>5254</v>
      </c>
      <c r="D25" s="660" t="s">
        <v>6227</v>
      </c>
      <c r="E25" s="660" t="s">
        <v>5010</v>
      </c>
      <c r="F25" s="663"/>
      <c r="G25" s="663"/>
      <c r="H25" s="663"/>
      <c r="I25" s="663"/>
      <c r="J25" s="663">
        <v>180</v>
      </c>
      <c r="K25" s="663">
        <v>28378.799999999999</v>
      </c>
      <c r="L25" s="663"/>
      <c r="M25" s="663">
        <v>157.66</v>
      </c>
      <c r="N25" s="663"/>
      <c r="O25" s="663"/>
      <c r="P25" s="676"/>
      <c r="Q25" s="664"/>
    </row>
    <row r="26" spans="1:17" ht="14.4" customHeight="1" x14ac:dyDescent="0.3">
      <c r="A26" s="659" t="s">
        <v>5979</v>
      </c>
      <c r="B26" s="660" t="s">
        <v>6216</v>
      </c>
      <c r="C26" s="660" t="s">
        <v>5123</v>
      </c>
      <c r="D26" s="660" t="s">
        <v>6228</v>
      </c>
      <c r="E26" s="660" t="s">
        <v>6229</v>
      </c>
      <c r="F26" s="663"/>
      <c r="G26" s="663"/>
      <c r="H26" s="663"/>
      <c r="I26" s="663"/>
      <c r="J26" s="663"/>
      <c r="K26" s="663"/>
      <c r="L26" s="663"/>
      <c r="M26" s="663"/>
      <c r="N26" s="663">
        <v>4</v>
      </c>
      <c r="O26" s="663">
        <v>3537.28</v>
      </c>
      <c r="P26" s="676"/>
      <c r="Q26" s="664">
        <v>884.32</v>
      </c>
    </row>
    <row r="27" spans="1:17" ht="14.4" customHeight="1" x14ac:dyDescent="0.3">
      <c r="A27" s="659" t="s">
        <v>5979</v>
      </c>
      <c r="B27" s="660" t="s">
        <v>6216</v>
      </c>
      <c r="C27" s="660" t="s">
        <v>5024</v>
      </c>
      <c r="D27" s="660" t="s">
        <v>6230</v>
      </c>
      <c r="E27" s="660" t="s">
        <v>6231</v>
      </c>
      <c r="F27" s="663"/>
      <c r="G27" s="663"/>
      <c r="H27" s="663"/>
      <c r="I27" s="663"/>
      <c r="J27" s="663">
        <v>1</v>
      </c>
      <c r="K27" s="663">
        <v>1754</v>
      </c>
      <c r="L27" s="663"/>
      <c r="M27" s="663">
        <v>1754</v>
      </c>
      <c r="N27" s="663">
        <v>7</v>
      </c>
      <c r="O27" s="663">
        <v>12308</v>
      </c>
      <c r="P27" s="676"/>
      <c r="Q27" s="664">
        <v>1758.2857142857142</v>
      </c>
    </row>
    <row r="28" spans="1:17" ht="14.4" customHeight="1" x14ac:dyDescent="0.3">
      <c r="A28" s="659" t="s">
        <v>5979</v>
      </c>
      <c r="B28" s="660" t="s">
        <v>6216</v>
      </c>
      <c r="C28" s="660" t="s">
        <v>5024</v>
      </c>
      <c r="D28" s="660" t="s">
        <v>6232</v>
      </c>
      <c r="E28" s="660" t="s">
        <v>6233</v>
      </c>
      <c r="F28" s="663"/>
      <c r="G28" s="663"/>
      <c r="H28" s="663"/>
      <c r="I28" s="663"/>
      <c r="J28" s="663">
        <v>1</v>
      </c>
      <c r="K28" s="663">
        <v>410</v>
      </c>
      <c r="L28" s="663"/>
      <c r="M28" s="663">
        <v>410</v>
      </c>
      <c r="N28" s="663">
        <v>2</v>
      </c>
      <c r="O28" s="663">
        <v>820</v>
      </c>
      <c r="P28" s="676"/>
      <c r="Q28" s="664">
        <v>410</v>
      </c>
    </row>
    <row r="29" spans="1:17" ht="14.4" customHeight="1" x14ac:dyDescent="0.3">
      <c r="A29" s="659" t="s">
        <v>5979</v>
      </c>
      <c r="B29" s="660" t="s">
        <v>6216</v>
      </c>
      <c r="C29" s="660" t="s">
        <v>5024</v>
      </c>
      <c r="D29" s="660" t="s">
        <v>6234</v>
      </c>
      <c r="E29" s="660" t="s">
        <v>6235</v>
      </c>
      <c r="F29" s="663"/>
      <c r="G29" s="663"/>
      <c r="H29" s="663"/>
      <c r="I29" s="663"/>
      <c r="J29" s="663"/>
      <c r="K29" s="663"/>
      <c r="L29" s="663"/>
      <c r="M29" s="663"/>
      <c r="N29" s="663">
        <v>4</v>
      </c>
      <c r="O29" s="663">
        <v>57336</v>
      </c>
      <c r="P29" s="676"/>
      <c r="Q29" s="664">
        <v>14334</v>
      </c>
    </row>
    <row r="30" spans="1:17" ht="14.4" customHeight="1" x14ac:dyDescent="0.3">
      <c r="A30" s="659" t="s">
        <v>5979</v>
      </c>
      <c r="B30" s="660" t="s">
        <v>6216</v>
      </c>
      <c r="C30" s="660" t="s">
        <v>5024</v>
      </c>
      <c r="D30" s="660" t="s">
        <v>6236</v>
      </c>
      <c r="E30" s="660" t="s">
        <v>6237</v>
      </c>
      <c r="F30" s="663"/>
      <c r="G30" s="663"/>
      <c r="H30" s="663"/>
      <c r="I30" s="663"/>
      <c r="J30" s="663"/>
      <c r="K30" s="663"/>
      <c r="L30" s="663"/>
      <c r="M30" s="663"/>
      <c r="N30" s="663">
        <v>2</v>
      </c>
      <c r="O30" s="663">
        <v>4506</v>
      </c>
      <c r="P30" s="676"/>
      <c r="Q30" s="664">
        <v>2253</v>
      </c>
    </row>
    <row r="31" spans="1:17" ht="14.4" customHeight="1" x14ac:dyDescent="0.3">
      <c r="A31" s="659" t="s">
        <v>5979</v>
      </c>
      <c r="B31" s="660" t="s">
        <v>6216</v>
      </c>
      <c r="C31" s="660" t="s">
        <v>5024</v>
      </c>
      <c r="D31" s="660" t="s">
        <v>6238</v>
      </c>
      <c r="E31" s="660" t="s">
        <v>6239</v>
      </c>
      <c r="F31" s="663"/>
      <c r="G31" s="663"/>
      <c r="H31" s="663"/>
      <c r="I31" s="663"/>
      <c r="J31" s="663"/>
      <c r="K31" s="663"/>
      <c r="L31" s="663"/>
      <c r="M31" s="663"/>
      <c r="N31" s="663">
        <v>1</v>
      </c>
      <c r="O31" s="663">
        <v>2546</v>
      </c>
      <c r="P31" s="676"/>
      <c r="Q31" s="664">
        <v>2546</v>
      </c>
    </row>
    <row r="32" spans="1:17" ht="14.4" customHeight="1" x14ac:dyDescent="0.3">
      <c r="A32" s="659" t="s">
        <v>5984</v>
      </c>
      <c r="B32" s="660" t="s">
        <v>6240</v>
      </c>
      <c r="C32" s="660" t="s">
        <v>5024</v>
      </c>
      <c r="D32" s="660" t="s">
        <v>6241</v>
      </c>
      <c r="E32" s="660" t="s">
        <v>6242</v>
      </c>
      <c r="F32" s="663"/>
      <c r="G32" s="663"/>
      <c r="H32" s="663"/>
      <c r="I32" s="663"/>
      <c r="J32" s="663">
        <v>4</v>
      </c>
      <c r="K32" s="663">
        <v>37348</v>
      </c>
      <c r="L32" s="663"/>
      <c r="M32" s="663">
        <v>9337</v>
      </c>
      <c r="N32" s="663"/>
      <c r="O32" s="663"/>
      <c r="P32" s="676"/>
      <c r="Q32" s="664"/>
    </row>
    <row r="33" spans="1:17" ht="14.4" customHeight="1" x14ac:dyDescent="0.3">
      <c r="A33" s="659" t="s">
        <v>5984</v>
      </c>
      <c r="B33" s="660" t="s">
        <v>6243</v>
      </c>
      <c r="C33" s="660" t="s">
        <v>5024</v>
      </c>
      <c r="D33" s="660" t="s">
        <v>6244</v>
      </c>
      <c r="E33" s="660" t="s">
        <v>6245</v>
      </c>
      <c r="F33" s="663"/>
      <c r="G33" s="663"/>
      <c r="H33" s="663"/>
      <c r="I33" s="663"/>
      <c r="J33" s="663">
        <v>11</v>
      </c>
      <c r="K33" s="663">
        <v>3850</v>
      </c>
      <c r="L33" s="663"/>
      <c r="M33" s="663">
        <v>350</v>
      </c>
      <c r="N33" s="663"/>
      <c r="O33" s="663"/>
      <c r="P33" s="676"/>
      <c r="Q33" s="664"/>
    </row>
    <row r="34" spans="1:17" ht="14.4" customHeight="1" x14ac:dyDescent="0.3">
      <c r="A34" s="659" t="s">
        <v>5984</v>
      </c>
      <c r="B34" s="660" t="s">
        <v>6243</v>
      </c>
      <c r="C34" s="660" t="s">
        <v>5024</v>
      </c>
      <c r="D34" s="660" t="s">
        <v>6246</v>
      </c>
      <c r="E34" s="660" t="s">
        <v>6247</v>
      </c>
      <c r="F34" s="663">
        <v>173</v>
      </c>
      <c r="G34" s="663">
        <v>11072</v>
      </c>
      <c r="H34" s="663">
        <v>1</v>
      </c>
      <c r="I34" s="663">
        <v>64</v>
      </c>
      <c r="J34" s="663">
        <v>173</v>
      </c>
      <c r="K34" s="663">
        <v>11245</v>
      </c>
      <c r="L34" s="663">
        <v>1.015625</v>
      </c>
      <c r="M34" s="663">
        <v>65</v>
      </c>
      <c r="N34" s="663">
        <v>212</v>
      </c>
      <c r="O34" s="663">
        <v>13780</v>
      </c>
      <c r="P34" s="676">
        <v>1.2445809248554913</v>
      </c>
      <c r="Q34" s="664">
        <v>65</v>
      </c>
    </row>
    <row r="35" spans="1:17" ht="14.4" customHeight="1" x14ac:dyDescent="0.3">
      <c r="A35" s="659" t="s">
        <v>5984</v>
      </c>
      <c r="B35" s="660" t="s">
        <v>6243</v>
      </c>
      <c r="C35" s="660" t="s">
        <v>5024</v>
      </c>
      <c r="D35" s="660" t="s">
        <v>6248</v>
      </c>
      <c r="E35" s="660" t="s">
        <v>6249</v>
      </c>
      <c r="F35" s="663">
        <v>3</v>
      </c>
      <c r="G35" s="663">
        <v>1767</v>
      </c>
      <c r="H35" s="663">
        <v>1</v>
      </c>
      <c r="I35" s="663">
        <v>589</v>
      </c>
      <c r="J35" s="663"/>
      <c r="K35" s="663"/>
      <c r="L35" s="663"/>
      <c r="M35" s="663"/>
      <c r="N35" s="663">
        <v>2</v>
      </c>
      <c r="O35" s="663">
        <v>1182</v>
      </c>
      <c r="P35" s="676">
        <v>0.66893039049235992</v>
      </c>
      <c r="Q35" s="664">
        <v>591</v>
      </c>
    </row>
    <row r="36" spans="1:17" ht="14.4" customHeight="1" x14ac:dyDescent="0.3">
      <c r="A36" s="659" t="s">
        <v>5984</v>
      </c>
      <c r="B36" s="660" t="s">
        <v>6243</v>
      </c>
      <c r="C36" s="660" t="s">
        <v>5024</v>
      </c>
      <c r="D36" s="660" t="s">
        <v>6250</v>
      </c>
      <c r="E36" s="660" t="s">
        <v>6251</v>
      </c>
      <c r="F36" s="663"/>
      <c r="G36" s="663"/>
      <c r="H36" s="663"/>
      <c r="I36" s="663"/>
      <c r="J36" s="663"/>
      <c r="K36" s="663"/>
      <c r="L36" s="663"/>
      <c r="M36" s="663"/>
      <c r="N36" s="663">
        <v>2</v>
      </c>
      <c r="O36" s="663">
        <v>1232</v>
      </c>
      <c r="P36" s="676"/>
      <c r="Q36" s="664">
        <v>616</v>
      </c>
    </row>
    <row r="37" spans="1:17" ht="14.4" customHeight="1" x14ac:dyDescent="0.3">
      <c r="A37" s="659" t="s">
        <v>5984</v>
      </c>
      <c r="B37" s="660" t="s">
        <v>6243</v>
      </c>
      <c r="C37" s="660" t="s">
        <v>5024</v>
      </c>
      <c r="D37" s="660" t="s">
        <v>6252</v>
      </c>
      <c r="E37" s="660" t="s">
        <v>6253</v>
      </c>
      <c r="F37" s="663"/>
      <c r="G37" s="663"/>
      <c r="H37" s="663"/>
      <c r="I37" s="663"/>
      <c r="J37" s="663">
        <v>1</v>
      </c>
      <c r="K37" s="663">
        <v>149</v>
      </c>
      <c r="L37" s="663"/>
      <c r="M37" s="663">
        <v>149</v>
      </c>
      <c r="N37" s="663"/>
      <c r="O37" s="663"/>
      <c r="P37" s="676"/>
      <c r="Q37" s="664"/>
    </row>
    <row r="38" spans="1:17" ht="14.4" customHeight="1" x14ac:dyDescent="0.3">
      <c r="A38" s="659" t="s">
        <v>5984</v>
      </c>
      <c r="B38" s="660" t="s">
        <v>6243</v>
      </c>
      <c r="C38" s="660" t="s">
        <v>5024</v>
      </c>
      <c r="D38" s="660" t="s">
        <v>6254</v>
      </c>
      <c r="E38" s="660" t="s">
        <v>6255</v>
      </c>
      <c r="F38" s="663">
        <v>35</v>
      </c>
      <c r="G38" s="663">
        <v>805</v>
      </c>
      <c r="H38" s="663">
        <v>1</v>
      </c>
      <c r="I38" s="663">
        <v>23</v>
      </c>
      <c r="J38" s="663">
        <v>20</v>
      </c>
      <c r="K38" s="663">
        <v>460</v>
      </c>
      <c r="L38" s="663">
        <v>0.5714285714285714</v>
      </c>
      <c r="M38" s="663">
        <v>23</v>
      </c>
      <c r="N38" s="663">
        <v>16</v>
      </c>
      <c r="O38" s="663">
        <v>381</v>
      </c>
      <c r="P38" s="676">
        <v>0.47329192546583854</v>
      </c>
      <c r="Q38" s="664">
        <v>23.8125</v>
      </c>
    </row>
    <row r="39" spans="1:17" ht="14.4" customHeight="1" x14ac:dyDescent="0.3">
      <c r="A39" s="659" t="s">
        <v>5984</v>
      </c>
      <c r="B39" s="660" t="s">
        <v>6243</v>
      </c>
      <c r="C39" s="660" t="s">
        <v>5024</v>
      </c>
      <c r="D39" s="660" t="s">
        <v>6256</v>
      </c>
      <c r="E39" s="660" t="s">
        <v>6257</v>
      </c>
      <c r="F39" s="663">
        <v>17</v>
      </c>
      <c r="G39" s="663">
        <v>918</v>
      </c>
      <c r="H39" s="663">
        <v>1</v>
      </c>
      <c r="I39" s="663">
        <v>54</v>
      </c>
      <c r="J39" s="663">
        <v>17</v>
      </c>
      <c r="K39" s="663">
        <v>918</v>
      </c>
      <c r="L39" s="663">
        <v>1</v>
      </c>
      <c r="M39" s="663">
        <v>54</v>
      </c>
      <c r="N39" s="663">
        <v>11</v>
      </c>
      <c r="O39" s="663">
        <v>594</v>
      </c>
      <c r="P39" s="676">
        <v>0.6470588235294118</v>
      </c>
      <c r="Q39" s="664">
        <v>54</v>
      </c>
    </row>
    <row r="40" spans="1:17" ht="14.4" customHeight="1" x14ac:dyDescent="0.3">
      <c r="A40" s="659" t="s">
        <v>5984</v>
      </c>
      <c r="B40" s="660" t="s">
        <v>6243</v>
      </c>
      <c r="C40" s="660" t="s">
        <v>5024</v>
      </c>
      <c r="D40" s="660" t="s">
        <v>6258</v>
      </c>
      <c r="E40" s="660" t="s">
        <v>6259</v>
      </c>
      <c r="F40" s="663">
        <v>1428</v>
      </c>
      <c r="G40" s="663">
        <v>109956</v>
      </c>
      <c r="H40" s="663">
        <v>1</v>
      </c>
      <c r="I40" s="663">
        <v>77</v>
      </c>
      <c r="J40" s="663">
        <v>1225</v>
      </c>
      <c r="K40" s="663">
        <v>94325</v>
      </c>
      <c r="L40" s="663">
        <v>0.85784313725490191</v>
      </c>
      <c r="M40" s="663">
        <v>77</v>
      </c>
      <c r="N40" s="663">
        <v>1134</v>
      </c>
      <c r="O40" s="663">
        <v>87318</v>
      </c>
      <c r="P40" s="676">
        <v>0.79411764705882348</v>
      </c>
      <c r="Q40" s="664">
        <v>77</v>
      </c>
    </row>
    <row r="41" spans="1:17" ht="14.4" customHeight="1" x14ac:dyDescent="0.3">
      <c r="A41" s="659" t="s">
        <v>5984</v>
      </c>
      <c r="B41" s="660" t="s">
        <v>6243</v>
      </c>
      <c r="C41" s="660" t="s">
        <v>5024</v>
      </c>
      <c r="D41" s="660" t="s">
        <v>6260</v>
      </c>
      <c r="E41" s="660" t="s">
        <v>6261</v>
      </c>
      <c r="F41" s="663">
        <v>57</v>
      </c>
      <c r="G41" s="663">
        <v>1254</v>
      </c>
      <c r="H41" s="663">
        <v>1</v>
      </c>
      <c r="I41" s="663">
        <v>22</v>
      </c>
      <c r="J41" s="663">
        <v>39</v>
      </c>
      <c r="K41" s="663">
        <v>858</v>
      </c>
      <c r="L41" s="663">
        <v>0.68421052631578949</v>
      </c>
      <c r="M41" s="663">
        <v>22</v>
      </c>
      <c r="N41" s="663">
        <v>35</v>
      </c>
      <c r="O41" s="663">
        <v>795</v>
      </c>
      <c r="P41" s="676">
        <v>0.63397129186602874</v>
      </c>
      <c r="Q41" s="664">
        <v>22.714285714285715</v>
      </c>
    </row>
    <row r="42" spans="1:17" ht="14.4" customHeight="1" x14ac:dyDescent="0.3">
      <c r="A42" s="659" t="s">
        <v>5984</v>
      </c>
      <c r="B42" s="660" t="s">
        <v>6243</v>
      </c>
      <c r="C42" s="660" t="s">
        <v>5024</v>
      </c>
      <c r="D42" s="660" t="s">
        <v>6262</v>
      </c>
      <c r="E42" s="660" t="s">
        <v>6263</v>
      </c>
      <c r="F42" s="663">
        <v>59</v>
      </c>
      <c r="G42" s="663">
        <v>12331</v>
      </c>
      <c r="H42" s="663">
        <v>1</v>
      </c>
      <c r="I42" s="663">
        <v>209</v>
      </c>
      <c r="J42" s="663">
        <v>45</v>
      </c>
      <c r="K42" s="663">
        <v>9405</v>
      </c>
      <c r="L42" s="663">
        <v>0.76271186440677963</v>
      </c>
      <c r="M42" s="663">
        <v>209</v>
      </c>
      <c r="N42" s="663"/>
      <c r="O42" s="663"/>
      <c r="P42" s="676"/>
      <c r="Q42" s="664"/>
    </row>
    <row r="43" spans="1:17" ht="14.4" customHeight="1" x14ac:dyDescent="0.3">
      <c r="A43" s="659" t="s">
        <v>5984</v>
      </c>
      <c r="B43" s="660" t="s">
        <v>6243</v>
      </c>
      <c r="C43" s="660" t="s">
        <v>5024</v>
      </c>
      <c r="D43" s="660" t="s">
        <v>6264</v>
      </c>
      <c r="E43" s="660" t="s">
        <v>6265</v>
      </c>
      <c r="F43" s="663">
        <v>1</v>
      </c>
      <c r="G43" s="663">
        <v>66</v>
      </c>
      <c r="H43" s="663">
        <v>1</v>
      </c>
      <c r="I43" s="663">
        <v>66</v>
      </c>
      <c r="J43" s="663">
        <v>11</v>
      </c>
      <c r="K43" s="663">
        <v>726</v>
      </c>
      <c r="L43" s="663">
        <v>11</v>
      </c>
      <c r="M43" s="663">
        <v>66</v>
      </c>
      <c r="N43" s="663">
        <v>11</v>
      </c>
      <c r="O43" s="663">
        <v>726</v>
      </c>
      <c r="P43" s="676">
        <v>11</v>
      </c>
      <c r="Q43" s="664">
        <v>66</v>
      </c>
    </row>
    <row r="44" spans="1:17" ht="14.4" customHeight="1" x14ac:dyDescent="0.3">
      <c r="A44" s="659" t="s">
        <v>5984</v>
      </c>
      <c r="B44" s="660" t="s">
        <v>6243</v>
      </c>
      <c r="C44" s="660" t="s">
        <v>5024</v>
      </c>
      <c r="D44" s="660" t="s">
        <v>6266</v>
      </c>
      <c r="E44" s="660" t="s">
        <v>6267</v>
      </c>
      <c r="F44" s="663">
        <v>18</v>
      </c>
      <c r="G44" s="663">
        <v>414</v>
      </c>
      <c r="H44" s="663">
        <v>1</v>
      </c>
      <c r="I44" s="663">
        <v>23</v>
      </c>
      <c r="J44" s="663">
        <v>18</v>
      </c>
      <c r="K44" s="663">
        <v>432</v>
      </c>
      <c r="L44" s="663">
        <v>1.0434782608695652</v>
      </c>
      <c r="M44" s="663">
        <v>24</v>
      </c>
      <c r="N44" s="663">
        <v>19</v>
      </c>
      <c r="O44" s="663">
        <v>456</v>
      </c>
      <c r="P44" s="676">
        <v>1.1014492753623188</v>
      </c>
      <c r="Q44" s="664">
        <v>24</v>
      </c>
    </row>
    <row r="45" spans="1:17" ht="14.4" customHeight="1" x14ac:dyDescent="0.3">
      <c r="A45" s="659" t="s">
        <v>5984</v>
      </c>
      <c r="B45" s="660" t="s">
        <v>6243</v>
      </c>
      <c r="C45" s="660" t="s">
        <v>5024</v>
      </c>
      <c r="D45" s="660" t="s">
        <v>6268</v>
      </c>
      <c r="E45" s="660" t="s">
        <v>6269</v>
      </c>
      <c r="F45" s="663">
        <v>104</v>
      </c>
      <c r="G45" s="663">
        <v>18720</v>
      </c>
      <c r="H45" s="663">
        <v>1</v>
      </c>
      <c r="I45" s="663">
        <v>180</v>
      </c>
      <c r="J45" s="663">
        <v>106</v>
      </c>
      <c r="K45" s="663">
        <v>19080</v>
      </c>
      <c r="L45" s="663">
        <v>1.0192307692307692</v>
      </c>
      <c r="M45" s="663">
        <v>180</v>
      </c>
      <c r="N45" s="663">
        <v>87</v>
      </c>
      <c r="O45" s="663">
        <v>15660</v>
      </c>
      <c r="P45" s="676">
        <v>0.83653846153846156</v>
      </c>
      <c r="Q45" s="664">
        <v>180</v>
      </c>
    </row>
    <row r="46" spans="1:17" ht="14.4" customHeight="1" x14ac:dyDescent="0.3">
      <c r="A46" s="659" t="s">
        <v>5984</v>
      </c>
      <c r="B46" s="660" t="s">
        <v>6243</v>
      </c>
      <c r="C46" s="660" t="s">
        <v>5024</v>
      </c>
      <c r="D46" s="660" t="s">
        <v>6270</v>
      </c>
      <c r="E46" s="660" t="s">
        <v>6271</v>
      </c>
      <c r="F46" s="663">
        <v>15</v>
      </c>
      <c r="G46" s="663">
        <v>3795</v>
      </c>
      <c r="H46" s="663">
        <v>1</v>
      </c>
      <c r="I46" s="663">
        <v>253</v>
      </c>
      <c r="J46" s="663">
        <v>38</v>
      </c>
      <c r="K46" s="663">
        <v>9614</v>
      </c>
      <c r="L46" s="663">
        <v>2.5333333333333332</v>
      </c>
      <c r="M46" s="663">
        <v>253</v>
      </c>
      <c r="N46" s="663">
        <v>84</v>
      </c>
      <c r="O46" s="663">
        <v>21252</v>
      </c>
      <c r="P46" s="676">
        <v>5.6</v>
      </c>
      <c r="Q46" s="664">
        <v>253</v>
      </c>
    </row>
    <row r="47" spans="1:17" ht="14.4" customHeight="1" x14ac:dyDescent="0.3">
      <c r="A47" s="659" t="s">
        <v>5984</v>
      </c>
      <c r="B47" s="660" t="s">
        <v>6243</v>
      </c>
      <c r="C47" s="660" t="s">
        <v>5024</v>
      </c>
      <c r="D47" s="660" t="s">
        <v>6272</v>
      </c>
      <c r="E47" s="660" t="s">
        <v>6273</v>
      </c>
      <c r="F47" s="663">
        <v>2</v>
      </c>
      <c r="G47" s="663">
        <v>378</v>
      </c>
      <c r="H47" s="663">
        <v>1</v>
      </c>
      <c r="I47" s="663">
        <v>189</v>
      </c>
      <c r="J47" s="663"/>
      <c r="K47" s="663"/>
      <c r="L47" s="663"/>
      <c r="M47" s="663"/>
      <c r="N47" s="663"/>
      <c r="O47" s="663"/>
      <c r="P47" s="676"/>
      <c r="Q47" s="664"/>
    </row>
    <row r="48" spans="1:17" ht="14.4" customHeight="1" x14ac:dyDescent="0.3">
      <c r="A48" s="659" t="s">
        <v>5984</v>
      </c>
      <c r="B48" s="660" t="s">
        <v>6243</v>
      </c>
      <c r="C48" s="660" t="s">
        <v>5024</v>
      </c>
      <c r="D48" s="660" t="s">
        <v>6274</v>
      </c>
      <c r="E48" s="660" t="s">
        <v>6275</v>
      </c>
      <c r="F48" s="663">
        <v>108</v>
      </c>
      <c r="G48" s="663">
        <v>23328</v>
      </c>
      <c r="H48" s="663">
        <v>1</v>
      </c>
      <c r="I48" s="663">
        <v>216</v>
      </c>
      <c r="J48" s="663">
        <v>103</v>
      </c>
      <c r="K48" s="663">
        <v>22248</v>
      </c>
      <c r="L48" s="663">
        <v>0.95370370370370372</v>
      </c>
      <c r="M48" s="663">
        <v>216</v>
      </c>
      <c r="N48" s="663">
        <v>92</v>
      </c>
      <c r="O48" s="663">
        <v>19872</v>
      </c>
      <c r="P48" s="676">
        <v>0.85185185185185186</v>
      </c>
      <c r="Q48" s="664">
        <v>216</v>
      </c>
    </row>
    <row r="49" spans="1:17" ht="14.4" customHeight="1" x14ac:dyDescent="0.3">
      <c r="A49" s="659" t="s">
        <v>5984</v>
      </c>
      <c r="B49" s="660" t="s">
        <v>6243</v>
      </c>
      <c r="C49" s="660" t="s">
        <v>5024</v>
      </c>
      <c r="D49" s="660" t="s">
        <v>1354</v>
      </c>
      <c r="E49" s="660" t="s">
        <v>6276</v>
      </c>
      <c r="F49" s="663"/>
      <c r="G49" s="663"/>
      <c r="H49" s="663"/>
      <c r="I49" s="663"/>
      <c r="J49" s="663"/>
      <c r="K49" s="663"/>
      <c r="L49" s="663"/>
      <c r="M49" s="663"/>
      <c r="N49" s="663">
        <v>2</v>
      </c>
      <c r="O49" s="663">
        <v>1182</v>
      </c>
      <c r="P49" s="676"/>
      <c r="Q49" s="664">
        <v>591</v>
      </c>
    </row>
    <row r="50" spans="1:17" ht="14.4" customHeight="1" x14ac:dyDescent="0.3">
      <c r="A50" s="659" t="s">
        <v>5984</v>
      </c>
      <c r="B50" s="660" t="s">
        <v>6243</v>
      </c>
      <c r="C50" s="660" t="s">
        <v>5024</v>
      </c>
      <c r="D50" s="660" t="s">
        <v>6277</v>
      </c>
      <c r="E50" s="660" t="s">
        <v>6278</v>
      </c>
      <c r="F50" s="663"/>
      <c r="G50" s="663"/>
      <c r="H50" s="663"/>
      <c r="I50" s="663"/>
      <c r="J50" s="663"/>
      <c r="K50" s="663"/>
      <c r="L50" s="663"/>
      <c r="M50" s="663"/>
      <c r="N50" s="663">
        <v>3</v>
      </c>
      <c r="O50" s="663">
        <v>150</v>
      </c>
      <c r="P50" s="676"/>
      <c r="Q50" s="664">
        <v>50</v>
      </c>
    </row>
    <row r="51" spans="1:17" ht="14.4" customHeight="1" x14ac:dyDescent="0.3">
      <c r="A51" s="659" t="s">
        <v>5984</v>
      </c>
      <c r="B51" s="660" t="s">
        <v>6243</v>
      </c>
      <c r="C51" s="660" t="s">
        <v>5024</v>
      </c>
      <c r="D51" s="660" t="s">
        <v>6279</v>
      </c>
      <c r="E51" s="660" t="s">
        <v>6280</v>
      </c>
      <c r="F51" s="663">
        <v>2</v>
      </c>
      <c r="G51" s="663">
        <v>652</v>
      </c>
      <c r="H51" s="663">
        <v>1</v>
      </c>
      <c r="I51" s="663">
        <v>326</v>
      </c>
      <c r="J51" s="663"/>
      <c r="K51" s="663"/>
      <c r="L51" s="663"/>
      <c r="M51" s="663"/>
      <c r="N51" s="663"/>
      <c r="O51" s="663"/>
      <c r="P51" s="676"/>
      <c r="Q51" s="664"/>
    </row>
    <row r="52" spans="1:17" ht="14.4" customHeight="1" x14ac:dyDescent="0.3">
      <c r="A52" s="659" t="s">
        <v>5984</v>
      </c>
      <c r="B52" s="660" t="s">
        <v>6243</v>
      </c>
      <c r="C52" s="660" t="s">
        <v>5024</v>
      </c>
      <c r="D52" s="660" t="s">
        <v>6281</v>
      </c>
      <c r="E52" s="660" t="s">
        <v>6282</v>
      </c>
      <c r="F52" s="663"/>
      <c r="G52" s="663"/>
      <c r="H52" s="663"/>
      <c r="I52" s="663"/>
      <c r="J52" s="663"/>
      <c r="K52" s="663"/>
      <c r="L52" s="663"/>
      <c r="M52" s="663"/>
      <c r="N52" s="663">
        <v>2</v>
      </c>
      <c r="O52" s="663">
        <v>1504</v>
      </c>
      <c r="P52" s="676"/>
      <c r="Q52" s="664">
        <v>752</v>
      </c>
    </row>
    <row r="53" spans="1:17" ht="14.4" customHeight="1" x14ac:dyDescent="0.3">
      <c r="A53" s="659" t="s">
        <v>5984</v>
      </c>
      <c r="B53" s="660" t="s">
        <v>6243</v>
      </c>
      <c r="C53" s="660" t="s">
        <v>5024</v>
      </c>
      <c r="D53" s="660" t="s">
        <v>6283</v>
      </c>
      <c r="E53" s="660" t="s">
        <v>6284</v>
      </c>
      <c r="F53" s="663"/>
      <c r="G53" s="663"/>
      <c r="H53" s="663"/>
      <c r="I53" s="663"/>
      <c r="J53" s="663"/>
      <c r="K53" s="663"/>
      <c r="L53" s="663"/>
      <c r="M53" s="663"/>
      <c r="N53" s="663">
        <v>2</v>
      </c>
      <c r="O53" s="663">
        <v>462</v>
      </c>
      <c r="P53" s="676"/>
      <c r="Q53" s="664">
        <v>231</v>
      </c>
    </row>
    <row r="54" spans="1:17" ht="14.4" customHeight="1" x14ac:dyDescent="0.3">
      <c r="A54" s="659" t="s">
        <v>5984</v>
      </c>
      <c r="B54" s="660" t="s">
        <v>6243</v>
      </c>
      <c r="C54" s="660" t="s">
        <v>5024</v>
      </c>
      <c r="D54" s="660" t="s">
        <v>6285</v>
      </c>
      <c r="E54" s="660" t="s">
        <v>6286</v>
      </c>
      <c r="F54" s="663"/>
      <c r="G54" s="663"/>
      <c r="H54" s="663"/>
      <c r="I54" s="663"/>
      <c r="J54" s="663">
        <v>1</v>
      </c>
      <c r="K54" s="663">
        <v>229</v>
      </c>
      <c r="L54" s="663"/>
      <c r="M54" s="663">
        <v>229</v>
      </c>
      <c r="N54" s="663"/>
      <c r="O54" s="663"/>
      <c r="P54" s="676"/>
      <c r="Q54" s="664"/>
    </row>
    <row r="55" spans="1:17" ht="14.4" customHeight="1" x14ac:dyDescent="0.3">
      <c r="A55" s="659" t="s">
        <v>5984</v>
      </c>
      <c r="B55" s="660" t="s">
        <v>6243</v>
      </c>
      <c r="C55" s="660" t="s">
        <v>5024</v>
      </c>
      <c r="D55" s="660" t="s">
        <v>6287</v>
      </c>
      <c r="E55" s="660" t="s">
        <v>6288</v>
      </c>
      <c r="F55" s="663"/>
      <c r="G55" s="663"/>
      <c r="H55" s="663"/>
      <c r="I55" s="663"/>
      <c r="J55" s="663">
        <v>1</v>
      </c>
      <c r="K55" s="663">
        <v>406</v>
      </c>
      <c r="L55" s="663"/>
      <c r="M55" s="663">
        <v>406</v>
      </c>
      <c r="N55" s="663">
        <v>2</v>
      </c>
      <c r="O55" s="663">
        <v>814</v>
      </c>
      <c r="P55" s="676"/>
      <c r="Q55" s="664">
        <v>407</v>
      </c>
    </row>
    <row r="56" spans="1:17" ht="14.4" customHeight="1" x14ac:dyDescent="0.3">
      <c r="A56" s="659" t="s">
        <v>5984</v>
      </c>
      <c r="B56" s="660" t="s">
        <v>6243</v>
      </c>
      <c r="C56" s="660" t="s">
        <v>5024</v>
      </c>
      <c r="D56" s="660" t="s">
        <v>6289</v>
      </c>
      <c r="E56" s="660" t="s">
        <v>6290</v>
      </c>
      <c r="F56" s="663"/>
      <c r="G56" s="663"/>
      <c r="H56" s="663"/>
      <c r="I56" s="663"/>
      <c r="J56" s="663">
        <v>1</v>
      </c>
      <c r="K56" s="663">
        <v>586</v>
      </c>
      <c r="L56" s="663"/>
      <c r="M56" s="663">
        <v>586</v>
      </c>
      <c r="N56" s="663">
        <v>2</v>
      </c>
      <c r="O56" s="663">
        <v>1174</v>
      </c>
      <c r="P56" s="676"/>
      <c r="Q56" s="664">
        <v>587</v>
      </c>
    </row>
    <row r="57" spans="1:17" ht="14.4" customHeight="1" x14ac:dyDescent="0.3">
      <c r="A57" s="659" t="s">
        <v>6291</v>
      </c>
      <c r="B57" s="660" t="s">
        <v>6292</v>
      </c>
      <c r="C57" s="660" t="s">
        <v>5024</v>
      </c>
      <c r="D57" s="660" t="s">
        <v>6293</v>
      </c>
      <c r="E57" s="660" t="s">
        <v>6294</v>
      </c>
      <c r="F57" s="663">
        <v>546</v>
      </c>
      <c r="G57" s="663">
        <v>14742</v>
      </c>
      <c r="H57" s="663">
        <v>1</v>
      </c>
      <c r="I57" s="663">
        <v>27</v>
      </c>
      <c r="J57" s="663">
        <v>528</v>
      </c>
      <c r="K57" s="663">
        <v>14256</v>
      </c>
      <c r="L57" s="663">
        <v>0.96703296703296704</v>
      </c>
      <c r="M57" s="663">
        <v>27</v>
      </c>
      <c r="N57" s="663">
        <v>529</v>
      </c>
      <c r="O57" s="663">
        <v>14283</v>
      </c>
      <c r="P57" s="676">
        <v>0.96886446886446886</v>
      </c>
      <c r="Q57" s="664">
        <v>27</v>
      </c>
    </row>
    <row r="58" spans="1:17" ht="14.4" customHeight="1" x14ac:dyDescent="0.3">
      <c r="A58" s="659" t="s">
        <v>6291</v>
      </c>
      <c r="B58" s="660" t="s">
        <v>6292</v>
      </c>
      <c r="C58" s="660" t="s">
        <v>5024</v>
      </c>
      <c r="D58" s="660" t="s">
        <v>6295</v>
      </c>
      <c r="E58" s="660" t="s">
        <v>6296</v>
      </c>
      <c r="F58" s="663">
        <v>113</v>
      </c>
      <c r="G58" s="663">
        <v>6102</v>
      </c>
      <c r="H58" s="663">
        <v>1</v>
      </c>
      <c r="I58" s="663">
        <v>54</v>
      </c>
      <c r="J58" s="663">
        <v>122</v>
      </c>
      <c r="K58" s="663">
        <v>6588</v>
      </c>
      <c r="L58" s="663">
        <v>1.0796460176991149</v>
      </c>
      <c r="M58" s="663">
        <v>54</v>
      </c>
      <c r="N58" s="663">
        <v>119</v>
      </c>
      <c r="O58" s="663">
        <v>6426</v>
      </c>
      <c r="P58" s="676">
        <v>1.0530973451327434</v>
      </c>
      <c r="Q58" s="664">
        <v>54</v>
      </c>
    </row>
    <row r="59" spans="1:17" ht="14.4" customHeight="1" x14ac:dyDescent="0.3">
      <c r="A59" s="659" t="s">
        <v>6291</v>
      </c>
      <c r="B59" s="660" t="s">
        <v>6292</v>
      </c>
      <c r="C59" s="660" t="s">
        <v>5024</v>
      </c>
      <c r="D59" s="660" t="s">
        <v>6297</v>
      </c>
      <c r="E59" s="660" t="s">
        <v>6298</v>
      </c>
      <c r="F59" s="663">
        <v>476</v>
      </c>
      <c r="G59" s="663">
        <v>11424</v>
      </c>
      <c r="H59" s="663">
        <v>1</v>
      </c>
      <c r="I59" s="663">
        <v>24</v>
      </c>
      <c r="J59" s="663">
        <v>469</v>
      </c>
      <c r="K59" s="663">
        <v>11256</v>
      </c>
      <c r="L59" s="663">
        <v>0.98529411764705888</v>
      </c>
      <c r="M59" s="663">
        <v>24</v>
      </c>
      <c r="N59" s="663">
        <v>475</v>
      </c>
      <c r="O59" s="663">
        <v>11400</v>
      </c>
      <c r="P59" s="676">
        <v>0.99789915966386555</v>
      </c>
      <c r="Q59" s="664">
        <v>24</v>
      </c>
    </row>
    <row r="60" spans="1:17" ht="14.4" customHeight="1" x14ac:dyDescent="0.3">
      <c r="A60" s="659" t="s">
        <v>6291</v>
      </c>
      <c r="B60" s="660" t="s">
        <v>6292</v>
      </c>
      <c r="C60" s="660" t="s">
        <v>5024</v>
      </c>
      <c r="D60" s="660" t="s">
        <v>6299</v>
      </c>
      <c r="E60" s="660" t="s">
        <v>6300</v>
      </c>
      <c r="F60" s="663">
        <v>847</v>
      </c>
      <c r="G60" s="663">
        <v>22869</v>
      </c>
      <c r="H60" s="663">
        <v>1</v>
      </c>
      <c r="I60" s="663">
        <v>27</v>
      </c>
      <c r="J60" s="663">
        <v>702</v>
      </c>
      <c r="K60" s="663">
        <v>18954</v>
      </c>
      <c r="L60" s="663">
        <v>0.82880755608028334</v>
      </c>
      <c r="M60" s="663">
        <v>27</v>
      </c>
      <c r="N60" s="663">
        <v>631</v>
      </c>
      <c r="O60" s="663">
        <v>17037</v>
      </c>
      <c r="P60" s="676">
        <v>0.74498229043683584</v>
      </c>
      <c r="Q60" s="664">
        <v>27</v>
      </c>
    </row>
    <row r="61" spans="1:17" ht="14.4" customHeight="1" x14ac:dyDescent="0.3">
      <c r="A61" s="659" t="s">
        <v>6291</v>
      </c>
      <c r="B61" s="660" t="s">
        <v>6292</v>
      </c>
      <c r="C61" s="660" t="s">
        <v>5024</v>
      </c>
      <c r="D61" s="660" t="s">
        <v>6301</v>
      </c>
      <c r="E61" s="660" t="s">
        <v>6302</v>
      </c>
      <c r="F61" s="663">
        <v>135</v>
      </c>
      <c r="G61" s="663">
        <v>7560</v>
      </c>
      <c r="H61" s="663">
        <v>1</v>
      </c>
      <c r="I61" s="663">
        <v>56</v>
      </c>
      <c r="J61" s="663">
        <v>110</v>
      </c>
      <c r="K61" s="663">
        <v>6160</v>
      </c>
      <c r="L61" s="663">
        <v>0.81481481481481477</v>
      </c>
      <c r="M61" s="663">
        <v>56</v>
      </c>
      <c r="N61" s="663">
        <v>21</v>
      </c>
      <c r="O61" s="663">
        <v>1176</v>
      </c>
      <c r="P61" s="676">
        <v>0.15555555555555556</v>
      </c>
      <c r="Q61" s="664">
        <v>56</v>
      </c>
    </row>
    <row r="62" spans="1:17" ht="14.4" customHeight="1" x14ac:dyDescent="0.3">
      <c r="A62" s="659" t="s">
        <v>6291</v>
      </c>
      <c r="B62" s="660" t="s">
        <v>6292</v>
      </c>
      <c r="C62" s="660" t="s">
        <v>5024</v>
      </c>
      <c r="D62" s="660" t="s">
        <v>6303</v>
      </c>
      <c r="E62" s="660" t="s">
        <v>6304</v>
      </c>
      <c r="F62" s="663">
        <v>316</v>
      </c>
      <c r="G62" s="663">
        <v>8532</v>
      </c>
      <c r="H62" s="663">
        <v>1</v>
      </c>
      <c r="I62" s="663">
        <v>27</v>
      </c>
      <c r="J62" s="663">
        <v>228</v>
      </c>
      <c r="K62" s="663">
        <v>6156</v>
      </c>
      <c r="L62" s="663">
        <v>0.72151898734177211</v>
      </c>
      <c r="M62" s="663">
        <v>27</v>
      </c>
      <c r="N62" s="663">
        <v>226</v>
      </c>
      <c r="O62" s="663">
        <v>6102</v>
      </c>
      <c r="P62" s="676">
        <v>0.71518987341772156</v>
      </c>
      <c r="Q62" s="664">
        <v>27</v>
      </c>
    </row>
    <row r="63" spans="1:17" ht="14.4" customHeight="1" x14ac:dyDescent="0.3">
      <c r="A63" s="659" t="s">
        <v>6291</v>
      </c>
      <c r="B63" s="660" t="s">
        <v>6292</v>
      </c>
      <c r="C63" s="660" t="s">
        <v>5024</v>
      </c>
      <c r="D63" s="660" t="s">
        <v>6305</v>
      </c>
      <c r="E63" s="660" t="s">
        <v>6306</v>
      </c>
      <c r="F63" s="663">
        <v>3129</v>
      </c>
      <c r="G63" s="663">
        <v>68838</v>
      </c>
      <c r="H63" s="663">
        <v>1</v>
      </c>
      <c r="I63" s="663">
        <v>22</v>
      </c>
      <c r="J63" s="663">
        <v>2912</v>
      </c>
      <c r="K63" s="663">
        <v>64064</v>
      </c>
      <c r="L63" s="663">
        <v>0.93064876957494402</v>
      </c>
      <c r="M63" s="663">
        <v>22</v>
      </c>
      <c r="N63" s="663">
        <v>3018</v>
      </c>
      <c r="O63" s="663">
        <v>66396</v>
      </c>
      <c r="P63" s="676">
        <v>0.96452540747842763</v>
      </c>
      <c r="Q63" s="664">
        <v>22</v>
      </c>
    </row>
    <row r="64" spans="1:17" ht="14.4" customHeight="1" x14ac:dyDescent="0.3">
      <c r="A64" s="659" t="s">
        <v>6291</v>
      </c>
      <c r="B64" s="660" t="s">
        <v>6292</v>
      </c>
      <c r="C64" s="660" t="s">
        <v>5024</v>
      </c>
      <c r="D64" s="660" t="s">
        <v>6307</v>
      </c>
      <c r="E64" s="660" t="s">
        <v>6308</v>
      </c>
      <c r="F64" s="663">
        <v>10</v>
      </c>
      <c r="G64" s="663">
        <v>680</v>
      </c>
      <c r="H64" s="663">
        <v>1</v>
      </c>
      <c r="I64" s="663">
        <v>68</v>
      </c>
      <c r="J64" s="663">
        <v>11</v>
      </c>
      <c r="K64" s="663">
        <v>748</v>
      </c>
      <c r="L64" s="663">
        <v>1.1000000000000001</v>
      </c>
      <c r="M64" s="663">
        <v>68</v>
      </c>
      <c r="N64" s="663">
        <v>7</v>
      </c>
      <c r="O64" s="663">
        <v>476</v>
      </c>
      <c r="P64" s="676">
        <v>0.7</v>
      </c>
      <c r="Q64" s="664">
        <v>68</v>
      </c>
    </row>
    <row r="65" spans="1:17" ht="14.4" customHeight="1" x14ac:dyDescent="0.3">
      <c r="A65" s="659" t="s">
        <v>6291</v>
      </c>
      <c r="B65" s="660" t="s">
        <v>6292</v>
      </c>
      <c r="C65" s="660" t="s">
        <v>5024</v>
      </c>
      <c r="D65" s="660" t="s">
        <v>6309</v>
      </c>
      <c r="E65" s="660" t="s">
        <v>6310</v>
      </c>
      <c r="F65" s="663">
        <v>14</v>
      </c>
      <c r="G65" s="663">
        <v>868</v>
      </c>
      <c r="H65" s="663">
        <v>1</v>
      </c>
      <c r="I65" s="663">
        <v>62</v>
      </c>
      <c r="J65" s="663">
        <v>11</v>
      </c>
      <c r="K65" s="663">
        <v>682</v>
      </c>
      <c r="L65" s="663">
        <v>0.7857142857142857</v>
      </c>
      <c r="M65" s="663">
        <v>62</v>
      </c>
      <c r="N65" s="663">
        <v>8</v>
      </c>
      <c r="O65" s="663">
        <v>496</v>
      </c>
      <c r="P65" s="676">
        <v>0.5714285714285714</v>
      </c>
      <c r="Q65" s="664">
        <v>62</v>
      </c>
    </row>
    <row r="66" spans="1:17" ht="14.4" customHeight="1" x14ac:dyDescent="0.3">
      <c r="A66" s="659" t="s">
        <v>6291</v>
      </c>
      <c r="B66" s="660" t="s">
        <v>6292</v>
      </c>
      <c r="C66" s="660" t="s">
        <v>5024</v>
      </c>
      <c r="D66" s="660" t="s">
        <v>6311</v>
      </c>
      <c r="E66" s="660" t="s">
        <v>6312</v>
      </c>
      <c r="F66" s="663">
        <v>124</v>
      </c>
      <c r="G66" s="663">
        <v>7564</v>
      </c>
      <c r="H66" s="663">
        <v>1</v>
      </c>
      <c r="I66" s="663">
        <v>61</v>
      </c>
      <c r="J66" s="663">
        <v>113</v>
      </c>
      <c r="K66" s="663">
        <v>6893</v>
      </c>
      <c r="L66" s="663">
        <v>0.91129032258064513</v>
      </c>
      <c r="M66" s="663">
        <v>61</v>
      </c>
      <c r="N66" s="663">
        <v>105</v>
      </c>
      <c r="O66" s="663">
        <v>6486</v>
      </c>
      <c r="P66" s="676">
        <v>0.8574828133262824</v>
      </c>
      <c r="Q66" s="664">
        <v>61.771428571428572</v>
      </c>
    </row>
    <row r="67" spans="1:17" ht="14.4" customHeight="1" x14ac:dyDescent="0.3">
      <c r="A67" s="659" t="s">
        <v>6291</v>
      </c>
      <c r="B67" s="660" t="s">
        <v>6292</v>
      </c>
      <c r="C67" s="660" t="s">
        <v>5024</v>
      </c>
      <c r="D67" s="660" t="s">
        <v>6313</v>
      </c>
      <c r="E67" s="660" t="s">
        <v>6314</v>
      </c>
      <c r="F67" s="663">
        <v>5</v>
      </c>
      <c r="G67" s="663">
        <v>1970</v>
      </c>
      <c r="H67" s="663">
        <v>1</v>
      </c>
      <c r="I67" s="663">
        <v>394</v>
      </c>
      <c r="J67" s="663"/>
      <c r="K67" s="663"/>
      <c r="L67" s="663"/>
      <c r="M67" s="663"/>
      <c r="N67" s="663">
        <v>1</v>
      </c>
      <c r="O67" s="663">
        <v>394</v>
      </c>
      <c r="P67" s="676">
        <v>0.2</v>
      </c>
      <c r="Q67" s="664">
        <v>394</v>
      </c>
    </row>
    <row r="68" spans="1:17" ht="14.4" customHeight="1" x14ac:dyDescent="0.3">
      <c r="A68" s="659" t="s">
        <v>6291</v>
      </c>
      <c r="B68" s="660" t="s">
        <v>6292</v>
      </c>
      <c r="C68" s="660" t="s">
        <v>5024</v>
      </c>
      <c r="D68" s="660" t="s">
        <v>6315</v>
      </c>
      <c r="E68" s="660" t="s">
        <v>6316</v>
      </c>
      <c r="F68" s="663"/>
      <c r="G68" s="663"/>
      <c r="H68" s="663"/>
      <c r="I68" s="663"/>
      <c r="J68" s="663">
        <v>164</v>
      </c>
      <c r="K68" s="663">
        <v>13284</v>
      </c>
      <c r="L68" s="663"/>
      <c r="M68" s="663">
        <v>81</v>
      </c>
      <c r="N68" s="663">
        <v>226</v>
      </c>
      <c r="O68" s="663">
        <v>18466</v>
      </c>
      <c r="P68" s="676"/>
      <c r="Q68" s="664">
        <v>81.707964601769916</v>
      </c>
    </row>
    <row r="69" spans="1:17" ht="14.4" customHeight="1" x14ac:dyDescent="0.3">
      <c r="A69" s="659" t="s">
        <v>6291</v>
      </c>
      <c r="B69" s="660" t="s">
        <v>6292</v>
      </c>
      <c r="C69" s="660" t="s">
        <v>5024</v>
      </c>
      <c r="D69" s="660" t="s">
        <v>6317</v>
      </c>
      <c r="E69" s="660" t="s">
        <v>6318</v>
      </c>
      <c r="F69" s="663">
        <v>62</v>
      </c>
      <c r="G69" s="663">
        <v>61194</v>
      </c>
      <c r="H69" s="663">
        <v>1</v>
      </c>
      <c r="I69" s="663">
        <v>987</v>
      </c>
      <c r="J69" s="663">
        <v>77</v>
      </c>
      <c r="K69" s="663">
        <v>75999</v>
      </c>
      <c r="L69" s="663">
        <v>1.2419354838709677</v>
      </c>
      <c r="M69" s="663">
        <v>987</v>
      </c>
      <c r="N69" s="663">
        <v>58</v>
      </c>
      <c r="O69" s="663">
        <v>57246</v>
      </c>
      <c r="P69" s="676">
        <v>0.93548387096774188</v>
      </c>
      <c r="Q69" s="664">
        <v>987</v>
      </c>
    </row>
    <row r="70" spans="1:17" ht="14.4" customHeight="1" x14ac:dyDescent="0.3">
      <c r="A70" s="659" t="s">
        <v>6291</v>
      </c>
      <c r="B70" s="660" t="s">
        <v>6292</v>
      </c>
      <c r="C70" s="660" t="s">
        <v>5024</v>
      </c>
      <c r="D70" s="660" t="s">
        <v>6319</v>
      </c>
      <c r="E70" s="660" t="s">
        <v>6320</v>
      </c>
      <c r="F70" s="663">
        <v>6</v>
      </c>
      <c r="G70" s="663">
        <v>1146</v>
      </c>
      <c r="H70" s="663">
        <v>1</v>
      </c>
      <c r="I70" s="663">
        <v>191</v>
      </c>
      <c r="J70" s="663">
        <v>2</v>
      </c>
      <c r="K70" s="663">
        <v>382</v>
      </c>
      <c r="L70" s="663">
        <v>0.33333333333333331</v>
      </c>
      <c r="M70" s="663">
        <v>191</v>
      </c>
      <c r="N70" s="663">
        <v>1</v>
      </c>
      <c r="O70" s="663">
        <v>191</v>
      </c>
      <c r="P70" s="676">
        <v>0.16666666666666666</v>
      </c>
      <c r="Q70" s="664">
        <v>191</v>
      </c>
    </row>
    <row r="71" spans="1:17" ht="14.4" customHeight="1" x14ac:dyDescent="0.3">
      <c r="A71" s="659" t="s">
        <v>6291</v>
      </c>
      <c r="B71" s="660" t="s">
        <v>6292</v>
      </c>
      <c r="C71" s="660" t="s">
        <v>5024</v>
      </c>
      <c r="D71" s="660" t="s">
        <v>6321</v>
      </c>
      <c r="E71" s="660" t="s">
        <v>6322</v>
      </c>
      <c r="F71" s="663">
        <v>8</v>
      </c>
      <c r="G71" s="663">
        <v>504</v>
      </c>
      <c r="H71" s="663">
        <v>1</v>
      </c>
      <c r="I71" s="663">
        <v>63</v>
      </c>
      <c r="J71" s="663">
        <v>4</v>
      </c>
      <c r="K71" s="663">
        <v>252</v>
      </c>
      <c r="L71" s="663">
        <v>0.5</v>
      </c>
      <c r="M71" s="663">
        <v>63</v>
      </c>
      <c r="N71" s="663">
        <v>4</v>
      </c>
      <c r="O71" s="663">
        <v>252</v>
      </c>
      <c r="P71" s="676">
        <v>0.5</v>
      </c>
      <c r="Q71" s="664">
        <v>63</v>
      </c>
    </row>
    <row r="72" spans="1:17" ht="14.4" customHeight="1" x14ac:dyDescent="0.3">
      <c r="A72" s="659" t="s">
        <v>6291</v>
      </c>
      <c r="B72" s="660" t="s">
        <v>6292</v>
      </c>
      <c r="C72" s="660" t="s">
        <v>5024</v>
      </c>
      <c r="D72" s="660" t="s">
        <v>6323</v>
      </c>
      <c r="E72" s="660" t="s">
        <v>6324</v>
      </c>
      <c r="F72" s="663">
        <v>2</v>
      </c>
      <c r="G72" s="663">
        <v>34</v>
      </c>
      <c r="H72" s="663">
        <v>1</v>
      </c>
      <c r="I72" s="663">
        <v>17</v>
      </c>
      <c r="J72" s="663"/>
      <c r="K72" s="663"/>
      <c r="L72" s="663"/>
      <c r="M72" s="663"/>
      <c r="N72" s="663">
        <v>2</v>
      </c>
      <c r="O72" s="663">
        <v>34</v>
      </c>
      <c r="P72" s="676">
        <v>1</v>
      </c>
      <c r="Q72" s="664">
        <v>17</v>
      </c>
    </row>
    <row r="73" spans="1:17" ht="14.4" customHeight="1" x14ac:dyDescent="0.3">
      <c r="A73" s="659" t="s">
        <v>6291</v>
      </c>
      <c r="B73" s="660" t="s">
        <v>6292</v>
      </c>
      <c r="C73" s="660" t="s">
        <v>5024</v>
      </c>
      <c r="D73" s="660" t="s">
        <v>6325</v>
      </c>
      <c r="E73" s="660" t="s">
        <v>6326</v>
      </c>
      <c r="F73" s="663">
        <v>1</v>
      </c>
      <c r="G73" s="663">
        <v>62</v>
      </c>
      <c r="H73" s="663">
        <v>1</v>
      </c>
      <c r="I73" s="663">
        <v>62</v>
      </c>
      <c r="J73" s="663"/>
      <c r="K73" s="663"/>
      <c r="L73" s="663"/>
      <c r="M73" s="663"/>
      <c r="N73" s="663"/>
      <c r="O73" s="663"/>
      <c r="P73" s="676"/>
      <c r="Q73" s="664"/>
    </row>
    <row r="74" spans="1:17" ht="14.4" customHeight="1" x14ac:dyDescent="0.3">
      <c r="A74" s="659" t="s">
        <v>6291</v>
      </c>
      <c r="B74" s="660" t="s">
        <v>6292</v>
      </c>
      <c r="C74" s="660" t="s">
        <v>5024</v>
      </c>
      <c r="D74" s="660" t="s">
        <v>6327</v>
      </c>
      <c r="E74" s="660" t="s">
        <v>6328</v>
      </c>
      <c r="F74" s="663"/>
      <c r="G74" s="663"/>
      <c r="H74" s="663"/>
      <c r="I74" s="663"/>
      <c r="J74" s="663">
        <v>1</v>
      </c>
      <c r="K74" s="663">
        <v>47</v>
      </c>
      <c r="L74" s="663"/>
      <c r="M74" s="663">
        <v>47</v>
      </c>
      <c r="N74" s="663"/>
      <c r="O74" s="663"/>
      <c r="P74" s="676"/>
      <c r="Q74" s="664"/>
    </row>
    <row r="75" spans="1:17" ht="14.4" customHeight="1" x14ac:dyDescent="0.3">
      <c r="A75" s="659" t="s">
        <v>6291</v>
      </c>
      <c r="B75" s="660" t="s">
        <v>6292</v>
      </c>
      <c r="C75" s="660" t="s">
        <v>5024</v>
      </c>
      <c r="D75" s="660" t="s">
        <v>6329</v>
      </c>
      <c r="E75" s="660" t="s">
        <v>6330</v>
      </c>
      <c r="F75" s="663"/>
      <c r="G75" s="663"/>
      <c r="H75" s="663"/>
      <c r="I75" s="663"/>
      <c r="J75" s="663">
        <v>1</v>
      </c>
      <c r="K75" s="663">
        <v>53</v>
      </c>
      <c r="L75" s="663"/>
      <c r="M75" s="663">
        <v>53</v>
      </c>
      <c r="N75" s="663"/>
      <c r="O75" s="663"/>
      <c r="P75" s="676"/>
      <c r="Q75" s="664"/>
    </row>
    <row r="76" spans="1:17" ht="14.4" customHeight="1" x14ac:dyDescent="0.3">
      <c r="A76" s="659" t="s">
        <v>6291</v>
      </c>
      <c r="B76" s="660" t="s">
        <v>6292</v>
      </c>
      <c r="C76" s="660" t="s">
        <v>5024</v>
      </c>
      <c r="D76" s="660" t="s">
        <v>6331</v>
      </c>
      <c r="E76" s="660" t="s">
        <v>6332</v>
      </c>
      <c r="F76" s="663">
        <v>9</v>
      </c>
      <c r="G76" s="663">
        <v>540</v>
      </c>
      <c r="H76" s="663">
        <v>1</v>
      </c>
      <c r="I76" s="663">
        <v>60</v>
      </c>
      <c r="J76" s="663">
        <v>1</v>
      </c>
      <c r="K76" s="663">
        <v>60</v>
      </c>
      <c r="L76" s="663">
        <v>0.1111111111111111</v>
      </c>
      <c r="M76" s="663">
        <v>60</v>
      </c>
      <c r="N76" s="663">
        <v>3</v>
      </c>
      <c r="O76" s="663">
        <v>180</v>
      </c>
      <c r="P76" s="676">
        <v>0.33333333333333331</v>
      </c>
      <c r="Q76" s="664">
        <v>60</v>
      </c>
    </row>
    <row r="77" spans="1:17" ht="14.4" customHeight="1" x14ac:dyDescent="0.3">
      <c r="A77" s="659" t="s">
        <v>6291</v>
      </c>
      <c r="B77" s="660" t="s">
        <v>6292</v>
      </c>
      <c r="C77" s="660" t="s">
        <v>5024</v>
      </c>
      <c r="D77" s="660" t="s">
        <v>6333</v>
      </c>
      <c r="E77" s="660" t="s">
        <v>6334</v>
      </c>
      <c r="F77" s="663">
        <v>1</v>
      </c>
      <c r="G77" s="663">
        <v>96</v>
      </c>
      <c r="H77" s="663">
        <v>1</v>
      </c>
      <c r="I77" s="663">
        <v>96</v>
      </c>
      <c r="J77" s="663"/>
      <c r="K77" s="663"/>
      <c r="L77" s="663"/>
      <c r="M77" s="663"/>
      <c r="N77" s="663">
        <v>1</v>
      </c>
      <c r="O77" s="663">
        <v>97</v>
      </c>
      <c r="P77" s="676">
        <v>1.0104166666666667</v>
      </c>
      <c r="Q77" s="664">
        <v>97</v>
      </c>
    </row>
    <row r="78" spans="1:17" ht="14.4" customHeight="1" x14ac:dyDescent="0.3">
      <c r="A78" s="659" t="s">
        <v>6291</v>
      </c>
      <c r="B78" s="660" t="s">
        <v>6292</v>
      </c>
      <c r="C78" s="660" t="s">
        <v>5024</v>
      </c>
      <c r="D78" s="660" t="s">
        <v>6335</v>
      </c>
      <c r="E78" s="660" t="s">
        <v>6336</v>
      </c>
      <c r="F78" s="663">
        <v>2</v>
      </c>
      <c r="G78" s="663">
        <v>120</v>
      </c>
      <c r="H78" s="663">
        <v>1</v>
      </c>
      <c r="I78" s="663">
        <v>60</v>
      </c>
      <c r="J78" s="663"/>
      <c r="K78" s="663"/>
      <c r="L78" s="663"/>
      <c r="M78" s="663"/>
      <c r="N78" s="663">
        <v>1</v>
      </c>
      <c r="O78" s="663">
        <v>60</v>
      </c>
      <c r="P78" s="676">
        <v>0.5</v>
      </c>
      <c r="Q78" s="664">
        <v>60</v>
      </c>
    </row>
    <row r="79" spans="1:17" ht="14.4" customHeight="1" x14ac:dyDescent="0.3">
      <c r="A79" s="659" t="s">
        <v>6291</v>
      </c>
      <c r="B79" s="660" t="s">
        <v>6292</v>
      </c>
      <c r="C79" s="660" t="s">
        <v>5024</v>
      </c>
      <c r="D79" s="660" t="s">
        <v>6337</v>
      </c>
      <c r="E79" s="660" t="s">
        <v>6338</v>
      </c>
      <c r="F79" s="663">
        <v>6</v>
      </c>
      <c r="G79" s="663">
        <v>114</v>
      </c>
      <c r="H79" s="663">
        <v>1</v>
      </c>
      <c r="I79" s="663">
        <v>19</v>
      </c>
      <c r="J79" s="663">
        <v>1</v>
      </c>
      <c r="K79" s="663">
        <v>19</v>
      </c>
      <c r="L79" s="663">
        <v>0.16666666666666666</v>
      </c>
      <c r="M79" s="663">
        <v>19</v>
      </c>
      <c r="N79" s="663">
        <v>5</v>
      </c>
      <c r="O79" s="663">
        <v>95</v>
      </c>
      <c r="P79" s="676">
        <v>0.83333333333333337</v>
      </c>
      <c r="Q79" s="664">
        <v>19</v>
      </c>
    </row>
    <row r="80" spans="1:17" ht="14.4" customHeight="1" x14ac:dyDescent="0.3">
      <c r="A80" s="659" t="s">
        <v>6291</v>
      </c>
      <c r="B80" s="660" t="s">
        <v>6292</v>
      </c>
      <c r="C80" s="660" t="s">
        <v>5024</v>
      </c>
      <c r="D80" s="660" t="s">
        <v>6339</v>
      </c>
      <c r="E80" s="660" t="s">
        <v>6340</v>
      </c>
      <c r="F80" s="663"/>
      <c r="G80" s="663"/>
      <c r="H80" s="663"/>
      <c r="I80" s="663"/>
      <c r="J80" s="663">
        <v>2</v>
      </c>
      <c r="K80" s="663">
        <v>2894</v>
      </c>
      <c r="L80" s="663"/>
      <c r="M80" s="663">
        <v>1447</v>
      </c>
      <c r="N80" s="663"/>
      <c r="O80" s="663"/>
      <c r="P80" s="676"/>
      <c r="Q80" s="664"/>
    </row>
    <row r="81" spans="1:17" ht="14.4" customHeight="1" x14ac:dyDescent="0.3">
      <c r="A81" s="659" t="s">
        <v>6291</v>
      </c>
      <c r="B81" s="660" t="s">
        <v>6292</v>
      </c>
      <c r="C81" s="660" t="s">
        <v>5024</v>
      </c>
      <c r="D81" s="660" t="s">
        <v>6341</v>
      </c>
      <c r="E81" s="660" t="s">
        <v>6342</v>
      </c>
      <c r="F81" s="663"/>
      <c r="G81" s="663"/>
      <c r="H81" s="663"/>
      <c r="I81" s="663"/>
      <c r="J81" s="663">
        <v>1</v>
      </c>
      <c r="K81" s="663">
        <v>391</v>
      </c>
      <c r="L81" s="663"/>
      <c r="M81" s="663">
        <v>391</v>
      </c>
      <c r="N81" s="663"/>
      <c r="O81" s="663"/>
      <c r="P81" s="676"/>
      <c r="Q81" s="664"/>
    </row>
    <row r="82" spans="1:17" ht="14.4" customHeight="1" x14ac:dyDescent="0.3">
      <c r="A82" s="659" t="s">
        <v>6291</v>
      </c>
      <c r="B82" s="660" t="s">
        <v>6292</v>
      </c>
      <c r="C82" s="660" t="s">
        <v>5024</v>
      </c>
      <c r="D82" s="660" t="s">
        <v>6343</v>
      </c>
      <c r="E82" s="660" t="s">
        <v>6344</v>
      </c>
      <c r="F82" s="663">
        <v>3</v>
      </c>
      <c r="G82" s="663">
        <v>1383</v>
      </c>
      <c r="H82" s="663">
        <v>1</v>
      </c>
      <c r="I82" s="663">
        <v>461</v>
      </c>
      <c r="J82" s="663"/>
      <c r="K82" s="663"/>
      <c r="L82" s="663"/>
      <c r="M82" s="663"/>
      <c r="N82" s="663"/>
      <c r="O82" s="663"/>
      <c r="P82" s="676"/>
      <c r="Q82" s="664"/>
    </row>
    <row r="83" spans="1:17" ht="14.4" customHeight="1" x14ac:dyDescent="0.3">
      <c r="A83" s="659" t="s">
        <v>6291</v>
      </c>
      <c r="B83" s="660" t="s">
        <v>6292</v>
      </c>
      <c r="C83" s="660" t="s">
        <v>5024</v>
      </c>
      <c r="D83" s="660" t="s">
        <v>6345</v>
      </c>
      <c r="E83" s="660" t="s">
        <v>6346</v>
      </c>
      <c r="F83" s="663"/>
      <c r="G83" s="663"/>
      <c r="H83" s="663"/>
      <c r="I83" s="663"/>
      <c r="J83" s="663">
        <v>1</v>
      </c>
      <c r="K83" s="663">
        <v>312</v>
      </c>
      <c r="L83" s="663"/>
      <c r="M83" s="663">
        <v>312</v>
      </c>
      <c r="N83" s="663"/>
      <c r="O83" s="663"/>
      <c r="P83" s="676"/>
      <c r="Q83" s="664"/>
    </row>
    <row r="84" spans="1:17" ht="14.4" customHeight="1" x14ac:dyDescent="0.3">
      <c r="A84" s="659" t="s">
        <v>6291</v>
      </c>
      <c r="B84" s="660" t="s">
        <v>6292</v>
      </c>
      <c r="C84" s="660" t="s">
        <v>5024</v>
      </c>
      <c r="D84" s="660" t="s">
        <v>6347</v>
      </c>
      <c r="E84" s="660" t="s">
        <v>6348</v>
      </c>
      <c r="F84" s="663">
        <v>20</v>
      </c>
      <c r="G84" s="663">
        <v>17000</v>
      </c>
      <c r="H84" s="663">
        <v>1</v>
      </c>
      <c r="I84" s="663">
        <v>850</v>
      </c>
      <c r="J84" s="663">
        <v>15</v>
      </c>
      <c r="K84" s="663">
        <v>12765</v>
      </c>
      <c r="L84" s="663">
        <v>0.75088235294117645</v>
      </c>
      <c r="M84" s="663">
        <v>851</v>
      </c>
      <c r="N84" s="663">
        <v>19</v>
      </c>
      <c r="O84" s="663">
        <v>16186</v>
      </c>
      <c r="P84" s="676">
        <v>0.95211764705882351</v>
      </c>
      <c r="Q84" s="664">
        <v>851.89473684210532</v>
      </c>
    </row>
    <row r="85" spans="1:17" ht="14.4" customHeight="1" x14ac:dyDescent="0.3">
      <c r="A85" s="659" t="s">
        <v>6291</v>
      </c>
      <c r="B85" s="660" t="s">
        <v>6292</v>
      </c>
      <c r="C85" s="660" t="s">
        <v>5024</v>
      </c>
      <c r="D85" s="660" t="s">
        <v>6349</v>
      </c>
      <c r="E85" s="660" t="s">
        <v>6350</v>
      </c>
      <c r="F85" s="663">
        <v>12</v>
      </c>
      <c r="G85" s="663">
        <v>1512</v>
      </c>
      <c r="H85" s="663">
        <v>1</v>
      </c>
      <c r="I85" s="663">
        <v>126</v>
      </c>
      <c r="J85" s="663"/>
      <c r="K85" s="663"/>
      <c r="L85" s="663"/>
      <c r="M85" s="663"/>
      <c r="N85" s="663"/>
      <c r="O85" s="663"/>
      <c r="P85" s="676"/>
      <c r="Q85" s="664"/>
    </row>
    <row r="86" spans="1:17" ht="14.4" customHeight="1" x14ac:dyDescent="0.3">
      <c r="A86" s="659" t="s">
        <v>6291</v>
      </c>
      <c r="B86" s="660" t="s">
        <v>6292</v>
      </c>
      <c r="C86" s="660" t="s">
        <v>5024</v>
      </c>
      <c r="D86" s="660" t="s">
        <v>6351</v>
      </c>
      <c r="E86" s="660" t="s">
        <v>6352</v>
      </c>
      <c r="F86" s="663">
        <v>10</v>
      </c>
      <c r="G86" s="663">
        <v>360</v>
      </c>
      <c r="H86" s="663">
        <v>1</v>
      </c>
      <c r="I86" s="663">
        <v>36</v>
      </c>
      <c r="J86" s="663"/>
      <c r="K86" s="663"/>
      <c r="L86" s="663"/>
      <c r="M86" s="663"/>
      <c r="N86" s="663"/>
      <c r="O86" s="663"/>
      <c r="P86" s="676"/>
      <c r="Q86" s="664"/>
    </row>
    <row r="87" spans="1:17" ht="14.4" customHeight="1" x14ac:dyDescent="0.3">
      <c r="A87" s="659" t="s">
        <v>6291</v>
      </c>
      <c r="B87" s="660" t="s">
        <v>6292</v>
      </c>
      <c r="C87" s="660" t="s">
        <v>5024</v>
      </c>
      <c r="D87" s="660" t="s">
        <v>6353</v>
      </c>
      <c r="E87" s="660" t="s">
        <v>6354</v>
      </c>
      <c r="F87" s="663"/>
      <c r="G87" s="663"/>
      <c r="H87" s="663"/>
      <c r="I87" s="663"/>
      <c r="J87" s="663"/>
      <c r="K87" s="663"/>
      <c r="L87" s="663"/>
      <c r="M87" s="663"/>
      <c r="N87" s="663">
        <v>1</v>
      </c>
      <c r="O87" s="663">
        <v>167</v>
      </c>
      <c r="P87" s="676"/>
      <c r="Q87" s="664">
        <v>167</v>
      </c>
    </row>
    <row r="88" spans="1:17" ht="14.4" customHeight="1" x14ac:dyDescent="0.3">
      <c r="A88" s="659" t="s">
        <v>6291</v>
      </c>
      <c r="B88" s="660" t="s">
        <v>6292</v>
      </c>
      <c r="C88" s="660" t="s">
        <v>5024</v>
      </c>
      <c r="D88" s="660" t="s">
        <v>6355</v>
      </c>
      <c r="E88" s="660" t="s">
        <v>6356</v>
      </c>
      <c r="F88" s="663"/>
      <c r="G88" s="663"/>
      <c r="H88" s="663"/>
      <c r="I88" s="663"/>
      <c r="J88" s="663">
        <v>1</v>
      </c>
      <c r="K88" s="663">
        <v>236</v>
      </c>
      <c r="L88" s="663"/>
      <c r="M88" s="663">
        <v>236</v>
      </c>
      <c r="N88" s="663">
        <v>1</v>
      </c>
      <c r="O88" s="663">
        <v>236</v>
      </c>
      <c r="P88" s="676"/>
      <c r="Q88" s="664">
        <v>236</v>
      </c>
    </row>
    <row r="89" spans="1:17" ht="14.4" customHeight="1" x14ac:dyDescent="0.3">
      <c r="A89" s="659" t="s">
        <v>6291</v>
      </c>
      <c r="B89" s="660" t="s">
        <v>6292</v>
      </c>
      <c r="C89" s="660" t="s">
        <v>5024</v>
      </c>
      <c r="D89" s="660" t="s">
        <v>6357</v>
      </c>
      <c r="E89" s="660" t="s">
        <v>6358</v>
      </c>
      <c r="F89" s="663"/>
      <c r="G89" s="663"/>
      <c r="H89" s="663"/>
      <c r="I89" s="663"/>
      <c r="J89" s="663">
        <v>2</v>
      </c>
      <c r="K89" s="663">
        <v>616</v>
      </c>
      <c r="L89" s="663"/>
      <c r="M89" s="663">
        <v>308</v>
      </c>
      <c r="N89" s="663">
        <v>3</v>
      </c>
      <c r="O89" s="663">
        <v>926</v>
      </c>
      <c r="P89" s="676"/>
      <c r="Q89" s="664">
        <v>308.66666666666669</v>
      </c>
    </row>
    <row r="90" spans="1:17" ht="14.4" customHeight="1" x14ac:dyDescent="0.3">
      <c r="A90" s="659" t="s">
        <v>6291</v>
      </c>
      <c r="B90" s="660" t="s">
        <v>6292</v>
      </c>
      <c r="C90" s="660" t="s">
        <v>5024</v>
      </c>
      <c r="D90" s="660" t="s">
        <v>6359</v>
      </c>
      <c r="E90" s="660" t="s">
        <v>6360</v>
      </c>
      <c r="F90" s="663"/>
      <c r="G90" s="663"/>
      <c r="H90" s="663"/>
      <c r="I90" s="663"/>
      <c r="J90" s="663">
        <v>1</v>
      </c>
      <c r="K90" s="663">
        <v>349</v>
      </c>
      <c r="L90" s="663"/>
      <c r="M90" s="663">
        <v>349</v>
      </c>
      <c r="N90" s="663">
        <v>1</v>
      </c>
      <c r="O90" s="663">
        <v>351</v>
      </c>
      <c r="P90" s="676"/>
      <c r="Q90" s="664">
        <v>351</v>
      </c>
    </row>
    <row r="91" spans="1:17" ht="14.4" customHeight="1" x14ac:dyDescent="0.3">
      <c r="A91" s="659" t="s">
        <v>6291</v>
      </c>
      <c r="B91" s="660" t="s">
        <v>6292</v>
      </c>
      <c r="C91" s="660" t="s">
        <v>5024</v>
      </c>
      <c r="D91" s="660" t="s">
        <v>6361</v>
      </c>
      <c r="E91" s="660" t="s">
        <v>6362</v>
      </c>
      <c r="F91" s="663"/>
      <c r="G91" s="663"/>
      <c r="H91" s="663"/>
      <c r="I91" s="663"/>
      <c r="J91" s="663"/>
      <c r="K91" s="663"/>
      <c r="L91" s="663"/>
      <c r="M91" s="663"/>
      <c r="N91" s="663">
        <v>1</v>
      </c>
      <c r="O91" s="663">
        <v>351</v>
      </c>
      <c r="P91" s="676"/>
      <c r="Q91" s="664">
        <v>351</v>
      </c>
    </row>
    <row r="92" spans="1:17" ht="14.4" customHeight="1" x14ac:dyDescent="0.3">
      <c r="A92" s="659" t="s">
        <v>6291</v>
      </c>
      <c r="B92" s="660" t="s">
        <v>6292</v>
      </c>
      <c r="C92" s="660" t="s">
        <v>5024</v>
      </c>
      <c r="D92" s="660" t="s">
        <v>6363</v>
      </c>
      <c r="E92" s="660" t="s">
        <v>6364</v>
      </c>
      <c r="F92" s="663"/>
      <c r="G92" s="663"/>
      <c r="H92" s="663"/>
      <c r="I92" s="663"/>
      <c r="J92" s="663">
        <v>4</v>
      </c>
      <c r="K92" s="663">
        <v>4840</v>
      </c>
      <c r="L92" s="663"/>
      <c r="M92" s="663">
        <v>1210</v>
      </c>
      <c r="N92" s="663"/>
      <c r="O92" s="663"/>
      <c r="P92" s="676"/>
      <c r="Q92" s="664"/>
    </row>
    <row r="93" spans="1:17" ht="14.4" customHeight="1" x14ac:dyDescent="0.3">
      <c r="A93" s="659" t="s">
        <v>6291</v>
      </c>
      <c r="B93" s="660" t="s">
        <v>6292</v>
      </c>
      <c r="C93" s="660" t="s">
        <v>5024</v>
      </c>
      <c r="D93" s="660" t="s">
        <v>6365</v>
      </c>
      <c r="E93" s="660" t="s">
        <v>6366</v>
      </c>
      <c r="F93" s="663">
        <v>10</v>
      </c>
      <c r="G93" s="663">
        <v>7820</v>
      </c>
      <c r="H93" s="663">
        <v>1</v>
      </c>
      <c r="I93" s="663">
        <v>782</v>
      </c>
      <c r="J93" s="663">
        <v>22</v>
      </c>
      <c r="K93" s="663">
        <v>17226</v>
      </c>
      <c r="L93" s="663">
        <v>2.2028132992327367</v>
      </c>
      <c r="M93" s="663">
        <v>783</v>
      </c>
      <c r="N93" s="663">
        <v>46</v>
      </c>
      <c r="O93" s="663">
        <v>36102</v>
      </c>
      <c r="P93" s="676">
        <v>4.6166240409207164</v>
      </c>
      <c r="Q93" s="664">
        <v>784.82608695652175</v>
      </c>
    </row>
    <row r="94" spans="1:17" ht="14.4" customHeight="1" x14ac:dyDescent="0.3">
      <c r="A94" s="659" t="s">
        <v>6291</v>
      </c>
      <c r="B94" s="660" t="s">
        <v>6292</v>
      </c>
      <c r="C94" s="660" t="s">
        <v>5024</v>
      </c>
      <c r="D94" s="660" t="s">
        <v>6367</v>
      </c>
      <c r="E94" s="660" t="s">
        <v>6368</v>
      </c>
      <c r="F94" s="663"/>
      <c r="G94" s="663"/>
      <c r="H94" s="663"/>
      <c r="I94" s="663"/>
      <c r="J94" s="663"/>
      <c r="K94" s="663"/>
      <c r="L94" s="663"/>
      <c r="M94" s="663"/>
      <c r="N94" s="663">
        <v>1</v>
      </c>
      <c r="O94" s="663">
        <v>598</v>
      </c>
      <c r="P94" s="676"/>
      <c r="Q94" s="664">
        <v>598</v>
      </c>
    </row>
    <row r="95" spans="1:17" ht="14.4" customHeight="1" x14ac:dyDescent="0.3">
      <c r="A95" s="659" t="s">
        <v>6291</v>
      </c>
      <c r="B95" s="660" t="s">
        <v>6292</v>
      </c>
      <c r="C95" s="660" t="s">
        <v>5024</v>
      </c>
      <c r="D95" s="660" t="s">
        <v>6369</v>
      </c>
      <c r="E95" s="660" t="s">
        <v>6370</v>
      </c>
      <c r="F95" s="663">
        <v>19</v>
      </c>
      <c r="G95" s="663">
        <v>3534</v>
      </c>
      <c r="H95" s="663">
        <v>1</v>
      </c>
      <c r="I95" s="663">
        <v>186</v>
      </c>
      <c r="J95" s="663">
        <v>4</v>
      </c>
      <c r="K95" s="663">
        <v>744</v>
      </c>
      <c r="L95" s="663">
        <v>0.21052631578947367</v>
      </c>
      <c r="M95" s="663">
        <v>186</v>
      </c>
      <c r="N95" s="663">
        <v>22</v>
      </c>
      <c r="O95" s="663">
        <v>4116</v>
      </c>
      <c r="P95" s="676">
        <v>1.1646859083191852</v>
      </c>
      <c r="Q95" s="664">
        <v>187.09090909090909</v>
      </c>
    </row>
    <row r="96" spans="1:17" ht="14.4" customHeight="1" x14ac:dyDescent="0.3">
      <c r="A96" s="659" t="s">
        <v>6291</v>
      </c>
      <c r="B96" s="660" t="s">
        <v>6292</v>
      </c>
      <c r="C96" s="660" t="s">
        <v>5024</v>
      </c>
      <c r="D96" s="660" t="s">
        <v>6371</v>
      </c>
      <c r="E96" s="660" t="s">
        <v>6372</v>
      </c>
      <c r="F96" s="663"/>
      <c r="G96" s="663"/>
      <c r="H96" s="663"/>
      <c r="I96" s="663"/>
      <c r="J96" s="663">
        <v>1</v>
      </c>
      <c r="K96" s="663">
        <v>362</v>
      </c>
      <c r="L96" s="663"/>
      <c r="M96" s="663">
        <v>362</v>
      </c>
      <c r="N96" s="663"/>
      <c r="O96" s="663"/>
      <c r="P96" s="676"/>
      <c r="Q96" s="664"/>
    </row>
    <row r="97" spans="1:17" ht="14.4" customHeight="1" x14ac:dyDescent="0.3">
      <c r="A97" s="659" t="s">
        <v>6291</v>
      </c>
      <c r="B97" s="660" t="s">
        <v>6292</v>
      </c>
      <c r="C97" s="660" t="s">
        <v>5024</v>
      </c>
      <c r="D97" s="660" t="s">
        <v>6373</v>
      </c>
      <c r="E97" s="660" t="s">
        <v>6374</v>
      </c>
      <c r="F97" s="663">
        <v>3</v>
      </c>
      <c r="G97" s="663">
        <v>678</v>
      </c>
      <c r="H97" s="663">
        <v>1</v>
      </c>
      <c r="I97" s="663">
        <v>226</v>
      </c>
      <c r="J97" s="663">
        <v>1</v>
      </c>
      <c r="K97" s="663">
        <v>227</v>
      </c>
      <c r="L97" s="663">
        <v>0.33480825958702065</v>
      </c>
      <c r="M97" s="663">
        <v>227</v>
      </c>
      <c r="N97" s="663">
        <v>1</v>
      </c>
      <c r="O97" s="663">
        <v>228</v>
      </c>
      <c r="P97" s="676">
        <v>0.33628318584070799</v>
      </c>
      <c r="Q97" s="664">
        <v>228</v>
      </c>
    </row>
    <row r="98" spans="1:17" ht="14.4" customHeight="1" x14ac:dyDescent="0.3">
      <c r="A98" s="659" t="s">
        <v>6291</v>
      </c>
      <c r="B98" s="660" t="s">
        <v>6292</v>
      </c>
      <c r="C98" s="660" t="s">
        <v>5024</v>
      </c>
      <c r="D98" s="660" t="s">
        <v>6375</v>
      </c>
      <c r="E98" s="660" t="s">
        <v>6376</v>
      </c>
      <c r="F98" s="663">
        <v>1</v>
      </c>
      <c r="G98" s="663">
        <v>559</v>
      </c>
      <c r="H98" s="663">
        <v>1</v>
      </c>
      <c r="I98" s="663">
        <v>559</v>
      </c>
      <c r="J98" s="663">
        <v>3</v>
      </c>
      <c r="K98" s="663">
        <v>1680</v>
      </c>
      <c r="L98" s="663">
        <v>3.005366726296959</v>
      </c>
      <c r="M98" s="663">
        <v>560</v>
      </c>
      <c r="N98" s="663"/>
      <c r="O98" s="663"/>
      <c r="P98" s="676"/>
      <c r="Q98" s="664"/>
    </row>
    <row r="99" spans="1:17" ht="14.4" customHeight="1" x14ac:dyDescent="0.3">
      <c r="A99" s="659" t="s">
        <v>6291</v>
      </c>
      <c r="B99" s="660" t="s">
        <v>6292</v>
      </c>
      <c r="C99" s="660" t="s">
        <v>5024</v>
      </c>
      <c r="D99" s="660" t="s">
        <v>6377</v>
      </c>
      <c r="E99" s="660" t="s">
        <v>6378</v>
      </c>
      <c r="F99" s="663">
        <v>9</v>
      </c>
      <c r="G99" s="663">
        <v>1521</v>
      </c>
      <c r="H99" s="663">
        <v>1</v>
      </c>
      <c r="I99" s="663">
        <v>169</v>
      </c>
      <c r="J99" s="663">
        <v>3</v>
      </c>
      <c r="K99" s="663">
        <v>510</v>
      </c>
      <c r="L99" s="663">
        <v>0.33530571992110453</v>
      </c>
      <c r="M99" s="663">
        <v>170</v>
      </c>
      <c r="N99" s="663">
        <v>20</v>
      </c>
      <c r="O99" s="663">
        <v>3412</v>
      </c>
      <c r="P99" s="676">
        <v>2.2432610124917818</v>
      </c>
      <c r="Q99" s="664">
        <v>170.6</v>
      </c>
    </row>
    <row r="100" spans="1:17" ht="14.4" customHeight="1" x14ac:dyDescent="0.3">
      <c r="A100" s="659" t="s">
        <v>6291</v>
      </c>
      <c r="B100" s="660" t="s">
        <v>6292</v>
      </c>
      <c r="C100" s="660" t="s">
        <v>5024</v>
      </c>
      <c r="D100" s="660" t="s">
        <v>6379</v>
      </c>
      <c r="E100" s="660" t="s">
        <v>6380</v>
      </c>
      <c r="F100" s="663">
        <v>2</v>
      </c>
      <c r="G100" s="663">
        <v>396</v>
      </c>
      <c r="H100" s="663">
        <v>1</v>
      </c>
      <c r="I100" s="663">
        <v>198</v>
      </c>
      <c r="J100" s="663">
        <v>2</v>
      </c>
      <c r="K100" s="663">
        <v>396</v>
      </c>
      <c r="L100" s="663">
        <v>1</v>
      </c>
      <c r="M100" s="663">
        <v>198</v>
      </c>
      <c r="N100" s="663">
        <v>2</v>
      </c>
      <c r="O100" s="663">
        <v>396</v>
      </c>
      <c r="P100" s="676">
        <v>1</v>
      </c>
      <c r="Q100" s="664">
        <v>198</v>
      </c>
    </row>
    <row r="101" spans="1:17" ht="14.4" customHeight="1" x14ac:dyDescent="0.3">
      <c r="A101" s="659" t="s">
        <v>6291</v>
      </c>
      <c r="B101" s="660" t="s">
        <v>6292</v>
      </c>
      <c r="C101" s="660" t="s">
        <v>5024</v>
      </c>
      <c r="D101" s="660" t="s">
        <v>6381</v>
      </c>
      <c r="E101" s="660" t="s">
        <v>6382</v>
      </c>
      <c r="F101" s="663">
        <v>12</v>
      </c>
      <c r="G101" s="663">
        <v>1560</v>
      </c>
      <c r="H101" s="663">
        <v>1</v>
      </c>
      <c r="I101" s="663">
        <v>130</v>
      </c>
      <c r="J101" s="663"/>
      <c r="K101" s="663"/>
      <c r="L101" s="663"/>
      <c r="M101" s="663"/>
      <c r="N101" s="663">
        <v>4</v>
      </c>
      <c r="O101" s="663">
        <v>524</v>
      </c>
      <c r="P101" s="676">
        <v>0.33589743589743587</v>
      </c>
      <c r="Q101" s="664">
        <v>131</v>
      </c>
    </row>
    <row r="102" spans="1:17" ht="14.4" customHeight="1" x14ac:dyDescent="0.3">
      <c r="A102" s="659" t="s">
        <v>6291</v>
      </c>
      <c r="B102" s="660" t="s">
        <v>6292</v>
      </c>
      <c r="C102" s="660" t="s">
        <v>5024</v>
      </c>
      <c r="D102" s="660" t="s">
        <v>6383</v>
      </c>
      <c r="E102" s="660" t="s">
        <v>6384</v>
      </c>
      <c r="F102" s="663"/>
      <c r="G102" s="663"/>
      <c r="H102" s="663"/>
      <c r="I102" s="663"/>
      <c r="J102" s="663"/>
      <c r="K102" s="663"/>
      <c r="L102" s="663"/>
      <c r="M102" s="663"/>
      <c r="N102" s="663">
        <v>1</v>
      </c>
      <c r="O102" s="663">
        <v>178</v>
      </c>
      <c r="P102" s="676"/>
      <c r="Q102" s="664">
        <v>178</v>
      </c>
    </row>
    <row r="103" spans="1:17" ht="14.4" customHeight="1" x14ac:dyDescent="0.3">
      <c r="A103" s="659" t="s">
        <v>6291</v>
      </c>
      <c r="B103" s="660" t="s">
        <v>6292</v>
      </c>
      <c r="C103" s="660" t="s">
        <v>5024</v>
      </c>
      <c r="D103" s="660" t="s">
        <v>6385</v>
      </c>
      <c r="E103" s="660" t="s">
        <v>6386</v>
      </c>
      <c r="F103" s="663">
        <v>3</v>
      </c>
      <c r="G103" s="663">
        <v>1233</v>
      </c>
      <c r="H103" s="663">
        <v>1</v>
      </c>
      <c r="I103" s="663">
        <v>411</v>
      </c>
      <c r="J103" s="663"/>
      <c r="K103" s="663"/>
      <c r="L103" s="663"/>
      <c r="M103" s="663"/>
      <c r="N103" s="663"/>
      <c r="O103" s="663"/>
      <c r="P103" s="676"/>
      <c r="Q103" s="664"/>
    </row>
    <row r="104" spans="1:17" ht="14.4" customHeight="1" x14ac:dyDescent="0.3">
      <c r="A104" s="659" t="s">
        <v>6291</v>
      </c>
      <c r="B104" s="660" t="s">
        <v>6292</v>
      </c>
      <c r="C104" s="660" t="s">
        <v>5024</v>
      </c>
      <c r="D104" s="660" t="s">
        <v>6387</v>
      </c>
      <c r="E104" s="660" t="s">
        <v>6388</v>
      </c>
      <c r="F104" s="663">
        <v>3</v>
      </c>
      <c r="G104" s="663">
        <v>1179</v>
      </c>
      <c r="H104" s="663">
        <v>1</v>
      </c>
      <c r="I104" s="663">
        <v>393</v>
      </c>
      <c r="J104" s="663"/>
      <c r="K104" s="663"/>
      <c r="L104" s="663"/>
      <c r="M104" s="663"/>
      <c r="N104" s="663"/>
      <c r="O104" s="663"/>
      <c r="P104" s="676"/>
      <c r="Q104" s="664"/>
    </row>
    <row r="105" spans="1:17" ht="14.4" customHeight="1" x14ac:dyDescent="0.3">
      <c r="A105" s="659" t="s">
        <v>6291</v>
      </c>
      <c r="B105" s="660" t="s">
        <v>6292</v>
      </c>
      <c r="C105" s="660" t="s">
        <v>5024</v>
      </c>
      <c r="D105" s="660" t="s">
        <v>6389</v>
      </c>
      <c r="E105" s="660" t="s">
        <v>6390</v>
      </c>
      <c r="F105" s="663"/>
      <c r="G105" s="663"/>
      <c r="H105" s="663"/>
      <c r="I105" s="663"/>
      <c r="J105" s="663">
        <v>1</v>
      </c>
      <c r="K105" s="663">
        <v>573</v>
      </c>
      <c r="L105" s="663"/>
      <c r="M105" s="663">
        <v>573</v>
      </c>
      <c r="N105" s="663"/>
      <c r="O105" s="663"/>
      <c r="P105" s="676"/>
      <c r="Q105" s="664"/>
    </row>
    <row r="106" spans="1:17" ht="14.4" customHeight="1" x14ac:dyDescent="0.3">
      <c r="A106" s="659" t="s">
        <v>6291</v>
      </c>
      <c r="B106" s="660" t="s">
        <v>6292</v>
      </c>
      <c r="C106" s="660" t="s">
        <v>5024</v>
      </c>
      <c r="D106" s="660" t="s">
        <v>6260</v>
      </c>
      <c r="E106" s="660" t="s">
        <v>6261</v>
      </c>
      <c r="F106" s="663">
        <v>15</v>
      </c>
      <c r="G106" s="663">
        <v>330</v>
      </c>
      <c r="H106" s="663">
        <v>1</v>
      </c>
      <c r="I106" s="663">
        <v>22</v>
      </c>
      <c r="J106" s="663"/>
      <c r="K106" s="663"/>
      <c r="L106" s="663"/>
      <c r="M106" s="663"/>
      <c r="N106" s="663"/>
      <c r="O106" s="663"/>
      <c r="P106" s="676"/>
      <c r="Q106" s="664"/>
    </row>
    <row r="107" spans="1:17" ht="14.4" customHeight="1" x14ac:dyDescent="0.3">
      <c r="A107" s="659" t="s">
        <v>6291</v>
      </c>
      <c r="B107" s="660" t="s">
        <v>6292</v>
      </c>
      <c r="C107" s="660" t="s">
        <v>5024</v>
      </c>
      <c r="D107" s="660" t="s">
        <v>6391</v>
      </c>
      <c r="E107" s="660" t="s">
        <v>6392</v>
      </c>
      <c r="F107" s="663"/>
      <c r="G107" s="663"/>
      <c r="H107" s="663"/>
      <c r="I107" s="663"/>
      <c r="J107" s="663"/>
      <c r="K107" s="663"/>
      <c r="L107" s="663"/>
      <c r="M107" s="663"/>
      <c r="N107" s="663">
        <v>2</v>
      </c>
      <c r="O107" s="663">
        <v>178</v>
      </c>
      <c r="P107" s="676"/>
      <c r="Q107" s="664">
        <v>89</v>
      </c>
    </row>
    <row r="108" spans="1:17" ht="14.4" customHeight="1" x14ac:dyDescent="0.3">
      <c r="A108" s="659" t="s">
        <v>6291</v>
      </c>
      <c r="B108" s="660" t="s">
        <v>6292</v>
      </c>
      <c r="C108" s="660" t="s">
        <v>5024</v>
      </c>
      <c r="D108" s="660" t="s">
        <v>6393</v>
      </c>
      <c r="E108" s="660" t="s">
        <v>6394</v>
      </c>
      <c r="F108" s="663">
        <v>3252</v>
      </c>
      <c r="G108" s="663">
        <v>94308</v>
      </c>
      <c r="H108" s="663">
        <v>1</v>
      </c>
      <c r="I108" s="663">
        <v>29</v>
      </c>
      <c r="J108" s="663">
        <v>3005</v>
      </c>
      <c r="K108" s="663">
        <v>87145</v>
      </c>
      <c r="L108" s="663">
        <v>0.92404674046740465</v>
      </c>
      <c r="M108" s="663">
        <v>29</v>
      </c>
      <c r="N108" s="663">
        <v>3021</v>
      </c>
      <c r="O108" s="663">
        <v>89956</v>
      </c>
      <c r="P108" s="676">
        <v>0.95385333163676467</v>
      </c>
      <c r="Q108" s="664">
        <v>29.776895067858327</v>
      </c>
    </row>
    <row r="109" spans="1:17" ht="14.4" customHeight="1" x14ac:dyDescent="0.3">
      <c r="A109" s="659" t="s">
        <v>6291</v>
      </c>
      <c r="B109" s="660" t="s">
        <v>6292</v>
      </c>
      <c r="C109" s="660" t="s">
        <v>5024</v>
      </c>
      <c r="D109" s="660" t="s">
        <v>6395</v>
      </c>
      <c r="E109" s="660" t="s">
        <v>6396</v>
      </c>
      <c r="F109" s="663">
        <v>9</v>
      </c>
      <c r="G109" s="663">
        <v>450</v>
      </c>
      <c r="H109" s="663">
        <v>1</v>
      </c>
      <c r="I109" s="663">
        <v>50</v>
      </c>
      <c r="J109" s="663">
        <v>1</v>
      </c>
      <c r="K109" s="663">
        <v>50</v>
      </c>
      <c r="L109" s="663">
        <v>0.1111111111111111</v>
      </c>
      <c r="M109" s="663">
        <v>50</v>
      </c>
      <c r="N109" s="663">
        <v>3</v>
      </c>
      <c r="O109" s="663">
        <v>150</v>
      </c>
      <c r="P109" s="676">
        <v>0.33333333333333331</v>
      </c>
      <c r="Q109" s="664">
        <v>50</v>
      </c>
    </row>
    <row r="110" spans="1:17" ht="14.4" customHeight="1" x14ac:dyDescent="0.3">
      <c r="A110" s="659" t="s">
        <v>6291</v>
      </c>
      <c r="B110" s="660" t="s">
        <v>6292</v>
      </c>
      <c r="C110" s="660" t="s">
        <v>5024</v>
      </c>
      <c r="D110" s="660" t="s">
        <v>6397</v>
      </c>
      <c r="E110" s="660" t="s">
        <v>6398</v>
      </c>
      <c r="F110" s="663">
        <v>2987</v>
      </c>
      <c r="G110" s="663">
        <v>35844</v>
      </c>
      <c r="H110" s="663">
        <v>1</v>
      </c>
      <c r="I110" s="663">
        <v>12</v>
      </c>
      <c r="J110" s="663">
        <v>2757</v>
      </c>
      <c r="K110" s="663">
        <v>33084</v>
      </c>
      <c r="L110" s="663">
        <v>0.92299966521593568</v>
      </c>
      <c r="M110" s="663">
        <v>12</v>
      </c>
      <c r="N110" s="663">
        <v>2746</v>
      </c>
      <c r="O110" s="663">
        <v>32952</v>
      </c>
      <c r="P110" s="676">
        <v>0.91931704050887175</v>
      </c>
      <c r="Q110" s="664">
        <v>12</v>
      </c>
    </row>
    <row r="111" spans="1:17" ht="14.4" customHeight="1" x14ac:dyDescent="0.3">
      <c r="A111" s="659" t="s">
        <v>6291</v>
      </c>
      <c r="B111" s="660" t="s">
        <v>6292</v>
      </c>
      <c r="C111" s="660" t="s">
        <v>5024</v>
      </c>
      <c r="D111" s="660" t="s">
        <v>6399</v>
      </c>
      <c r="E111" s="660" t="s">
        <v>6400</v>
      </c>
      <c r="F111" s="663">
        <v>16</v>
      </c>
      <c r="G111" s="663">
        <v>2880</v>
      </c>
      <c r="H111" s="663">
        <v>1</v>
      </c>
      <c r="I111" s="663">
        <v>180</v>
      </c>
      <c r="J111" s="663">
        <v>13</v>
      </c>
      <c r="K111" s="663">
        <v>2353</v>
      </c>
      <c r="L111" s="663">
        <v>0.81701388888888893</v>
      </c>
      <c r="M111" s="663">
        <v>181</v>
      </c>
      <c r="N111" s="663">
        <v>25</v>
      </c>
      <c r="O111" s="663">
        <v>4544</v>
      </c>
      <c r="P111" s="676">
        <v>1.5777777777777777</v>
      </c>
      <c r="Q111" s="664">
        <v>181.76</v>
      </c>
    </row>
    <row r="112" spans="1:17" ht="14.4" customHeight="1" x14ac:dyDescent="0.3">
      <c r="A112" s="659" t="s">
        <v>6291</v>
      </c>
      <c r="B112" s="660" t="s">
        <v>6292</v>
      </c>
      <c r="C112" s="660" t="s">
        <v>5024</v>
      </c>
      <c r="D112" s="660" t="s">
        <v>6401</v>
      </c>
      <c r="E112" s="660" t="s">
        <v>6402</v>
      </c>
      <c r="F112" s="663">
        <v>497</v>
      </c>
      <c r="G112" s="663">
        <v>35287</v>
      </c>
      <c r="H112" s="663">
        <v>1</v>
      </c>
      <c r="I112" s="663">
        <v>71</v>
      </c>
      <c r="J112" s="663">
        <v>382</v>
      </c>
      <c r="K112" s="663">
        <v>27122</v>
      </c>
      <c r="L112" s="663">
        <v>0.76861167002012076</v>
      </c>
      <c r="M112" s="663">
        <v>71</v>
      </c>
      <c r="N112" s="663">
        <v>236</v>
      </c>
      <c r="O112" s="663">
        <v>16922</v>
      </c>
      <c r="P112" s="676">
        <v>0.47955337659761388</v>
      </c>
      <c r="Q112" s="664">
        <v>71.70338983050847</v>
      </c>
    </row>
    <row r="113" spans="1:17" ht="14.4" customHeight="1" x14ac:dyDescent="0.3">
      <c r="A113" s="659" t="s">
        <v>6291</v>
      </c>
      <c r="B113" s="660" t="s">
        <v>6292</v>
      </c>
      <c r="C113" s="660" t="s">
        <v>5024</v>
      </c>
      <c r="D113" s="660" t="s">
        <v>6403</v>
      </c>
      <c r="E113" s="660" t="s">
        <v>6404</v>
      </c>
      <c r="F113" s="663">
        <v>11</v>
      </c>
      <c r="G113" s="663">
        <v>1991</v>
      </c>
      <c r="H113" s="663">
        <v>1</v>
      </c>
      <c r="I113" s="663">
        <v>181</v>
      </c>
      <c r="J113" s="663">
        <v>12</v>
      </c>
      <c r="K113" s="663">
        <v>2184</v>
      </c>
      <c r="L113" s="663">
        <v>1.0969362129583125</v>
      </c>
      <c r="M113" s="663">
        <v>182</v>
      </c>
      <c r="N113" s="663">
        <v>17</v>
      </c>
      <c r="O113" s="663">
        <v>3108</v>
      </c>
      <c r="P113" s="676">
        <v>1.5610246107483676</v>
      </c>
      <c r="Q113" s="664">
        <v>182.8235294117647</v>
      </c>
    </row>
    <row r="114" spans="1:17" ht="14.4" customHeight="1" x14ac:dyDescent="0.3">
      <c r="A114" s="659" t="s">
        <v>6291</v>
      </c>
      <c r="B114" s="660" t="s">
        <v>6292</v>
      </c>
      <c r="C114" s="660" t="s">
        <v>5024</v>
      </c>
      <c r="D114" s="660" t="s">
        <v>6405</v>
      </c>
      <c r="E114" s="660" t="s">
        <v>6406</v>
      </c>
      <c r="F114" s="663"/>
      <c r="G114" s="663"/>
      <c r="H114" s="663"/>
      <c r="I114" s="663"/>
      <c r="J114" s="663"/>
      <c r="K114" s="663"/>
      <c r="L114" s="663"/>
      <c r="M114" s="663"/>
      <c r="N114" s="663">
        <v>3</v>
      </c>
      <c r="O114" s="663">
        <v>3767</v>
      </c>
      <c r="P114" s="676"/>
      <c r="Q114" s="664">
        <v>1255.6666666666667</v>
      </c>
    </row>
    <row r="115" spans="1:17" ht="14.4" customHeight="1" x14ac:dyDescent="0.3">
      <c r="A115" s="659" t="s">
        <v>6291</v>
      </c>
      <c r="B115" s="660" t="s">
        <v>6292</v>
      </c>
      <c r="C115" s="660" t="s">
        <v>5024</v>
      </c>
      <c r="D115" s="660" t="s">
        <v>6407</v>
      </c>
      <c r="E115" s="660" t="s">
        <v>6408</v>
      </c>
      <c r="F115" s="663">
        <v>1695</v>
      </c>
      <c r="G115" s="663">
        <v>249165</v>
      </c>
      <c r="H115" s="663">
        <v>1</v>
      </c>
      <c r="I115" s="663">
        <v>147</v>
      </c>
      <c r="J115" s="663">
        <v>1474</v>
      </c>
      <c r="K115" s="663">
        <v>216678</v>
      </c>
      <c r="L115" s="663">
        <v>0.86961651917404126</v>
      </c>
      <c r="M115" s="663">
        <v>147</v>
      </c>
      <c r="N115" s="663">
        <v>1488</v>
      </c>
      <c r="O115" s="663">
        <v>219923</v>
      </c>
      <c r="P115" s="676">
        <v>0.88264001765898104</v>
      </c>
      <c r="Q115" s="664">
        <v>147.79771505376345</v>
      </c>
    </row>
    <row r="116" spans="1:17" ht="14.4" customHeight="1" x14ac:dyDescent="0.3">
      <c r="A116" s="659" t="s">
        <v>6291</v>
      </c>
      <c r="B116" s="660" t="s">
        <v>6292</v>
      </c>
      <c r="C116" s="660" t="s">
        <v>5024</v>
      </c>
      <c r="D116" s="660" t="s">
        <v>6409</v>
      </c>
      <c r="E116" s="660" t="s">
        <v>6410</v>
      </c>
      <c r="F116" s="663">
        <v>3294</v>
      </c>
      <c r="G116" s="663">
        <v>95526</v>
      </c>
      <c r="H116" s="663">
        <v>1</v>
      </c>
      <c r="I116" s="663">
        <v>29</v>
      </c>
      <c r="J116" s="663">
        <v>3042</v>
      </c>
      <c r="K116" s="663">
        <v>88218</v>
      </c>
      <c r="L116" s="663">
        <v>0.92349726775956287</v>
      </c>
      <c r="M116" s="663">
        <v>29</v>
      </c>
      <c r="N116" s="663">
        <v>3077</v>
      </c>
      <c r="O116" s="663">
        <v>91622</v>
      </c>
      <c r="P116" s="676">
        <v>0.95913154533844192</v>
      </c>
      <c r="Q116" s="664">
        <v>29.776405589860254</v>
      </c>
    </row>
    <row r="117" spans="1:17" ht="14.4" customHeight="1" x14ac:dyDescent="0.3">
      <c r="A117" s="659" t="s">
        <v>6291</v>
      </c>
      <c r="B117" s="660" t="s">
        <v>6292</v>
      </c>
      <c r="C117" s="660" t="s">
        <v>5024</v>
      </c>
      <c r="D117" s="660" t="s">
        <v>6411</v>
      </c>
      <c r="E117" s="660" t="s">
        <v>6412</v>
      </c>
      <c r="F117" s="663">
        <v>395</v>
      </c>
      <c r="G117" s="663">
        <v>12245</v>
      </c>
      <c r="H117" s="663">
        <v>1</v>
      </c>
      <c r="I117" s="663">
        <v>31</v>
      </c>
      <c r="J117" s="663">
        <v>391</v>
      </c>
      <c r="K117" s="663">
        <v>12121</v>
      </c>
      <c r="L117" s="663">
        <v>0.98987341772151893</v>
      </c>
      <c r="M117" s="663">
        <v>31</v>
      </c>
      <c r="N117" s="663">
        <v>403</v>
      </c>
      <c r="O117" s="663">
        <v>12493</v>
      </c>
      <c r="P117" s="676">
        <v>1.0202531645569621</v>
      </c>
      <c r="Q117" s="664">
        <v>31</v>
      </c>
    </row>
    <row r="118" spans="1:17" ht="14.4" customHeight="1" x14ac:dyDescent="0.3">
      <c r="A118" s="659" t="s">
        <v>6291</v>
      </c>
      <c r="B118" s="660" t="s">
        <v>6292</v>
      </c>
      <c r="C118" s="660" t="s">
        <v>5024</v>
      </c>
      <c r="D118" s="660" t="s">
        <v>6413</v>
      </c>
      <c r="E118" s="660" t="s">
        <v>6414</v>
      </c>
      <c r="F118" s="663">
        <v>549</v>
      </c>
      <c r="G118" s="663">
        <v>14823</v>
      </c>
      <c r="H118" s="663">
        <v>1</v>
      </c>
      <c r="I118" s="663">
        <v>27</v>
      </c>
      <c r="J118" s="663">
        <v>532</v>
      </c>
      <c r="K118" s="663">
        <v>14364</v>
      </c>
      <c r="L118" s="663">
        <v>0.96903460837887068</v>
      </c>
      <c r="M118" s="663">
        <v>27</v>
      </c>
      <c r="N118" s="663">
        <v>532</v>
      </c>
      <c r="O118" s="663">
        <v>14364</v>
      </c>
      <c r="P118" s="676">
        <v>0.96903460837887068</v>
      </c>
      <c r="Q118" s="664">
        <v>27</v>
      </c>
    </row>
    <row r="119" spans="1:17" ht="14.4" customHeight="1" x14ac:dyDescent="0.3">
      <c r="A119" s="659" t="s">
        <v>6291</v>
      </c>
      <c r="B119" s="660" t="s">
        <v>6292</v>
      </c>
      <c r="C119" s="660" t="s">
        <v>5024</v>
      </c>
      <c r="D119" s="660" t="s">
        <v>6415</v>
      </c>
      <c r="E119" s="660" t="s">
        <v>6416</v>
      </c>
      <c r="F119" s="663">
        <v>6</v>
      </c>
      <c r="G119" s="663">
        <v>1518</v>
      </c>
      <c r="H119" s="663">
        <v>1</v>
      </c>
      <c r="I119" s="663">
        <v>253</v>
      </c>
      <c r="J119" s="663">
        <v>1</v>
      </c>
      <c r="K119" s="663">
        <v>253</v>
      </c>
      <c r="L119" s="663">
        <v>0.16666666666666666</v>
      </c>
      <c r="M119" s="663">
        <v>253</v>
      </c>
      <c r="N119" s="663">
        <v>1</v>
      </c>
      <c r="O119" s="663">
        <v>255</v>
      </c>
      <c r="P119" s="676">
        <v>0.16798418972332016</v>
      </c>
      <c r="Q119" s="664">
        <v>255</v>
      </c>
    </row>
    <row r="120" spans="1:17" ht="14.4" customHeight="1" x14ac:dyDescent="0.3">
      <c r="A120" s="659" t="s">
        <v>6291</v>
      </c>
      <c r="B120" s="660" t="s">
        <v>6292</v>
      </c>
      <c r="C120" s="660" t="s">
        <v>5024</v>
      </c>
      <c r="D120" s="660" t="s">
        <v>6417</v>
      </c>
      <c r="E120" s="660" t="s">
        <v>6418</v>
      </c>
      <c r="F120" s="663">
        <v>13</v>
      </c>
      <c r="G120" s="663">
        <v>2080</v>
      </c>
      <c r="H120" s="663">
        <v>1</v>
      </c>
      <c r="I120" s="663">
        <v>160</v>
      </c>
      <c r="J120" s="663">
        <v>3</v>
      </c>
      <c r="K120" s="663">
        <v>483</v>
      </c>
      <c r="L120" s="663">
        <v>0.23221153846153847</v>
      </c>
      <c r="M120" s="663">
        <v>161</v>
      </c>
      <c r="N120" s="663">
        <v>20</v>
      </c>
      <c r="O120" s="663">
        <v>3232</v>
      </c>
      <c r="P120" s="676">
        <v>1.5538461538461539</v>
      </c>
      <c r="Q120" s="664">
        <v>161.6</v>
      </c>
    </row>
    <row r="121" spans="1:17" ht="14.4" customHeight="1" x14ac:dyDescent="0.3">
      <c r="A121" s="659" t="s">
        <v>6291</v>
      </c>
      <c r="B121" s="660" t="s">
        <v>6292</v>
      </c>
      <c r="C121" s="660" t="s">
        <v>5024</v>
      </c>
      <c r="D121" s="660" t="s">
        <v>6419</v>
      </c>
      <c r="E121" s="660" t="s">
        <v>6420</v>
      </c>
      <c r="F121" s="663"/>
      <c r="G121" s="663"/>
      <c r="H121" s="663"/>
      <c r="I121" s="663"/>
      <c r="J121" s="663">
        <v>1</v>
      </c>
      <c r="K121" s="663">
        <v>22</v>
      </c>
      <c r="L121" s="663"/>
      <c r="M121" s="663">
        <v>22</v>
      </c>
      <c r="N121" s="663"/>
      <c r="O121" s="663"/>
      <c r="P121" s="676"/>
      <c r="Q121" s="664"/>
    </row>
    <row r="122" spans="1:17" ht="14.4" customHeight="1" x14ac:dyDescent="0.3">
      <c r="A122" s="659" t="s">
        <v>6291</v>
      </c>
      <c r="B122" s="660" t="s">
        <v>6292</v>
      </c>
      <c r="C122" s="660" t="s">
        <v>5024</v>
      </c>
      <c r="D122" s="660" t="s">
        <v>6421</v>
      </c>
      <c r="E122" s="660" t="s">
        <v>6422</v>
      </c>
      <c r="F122" s="663">
        <v>8</v>
      </c>
      <c r="G122" s="663">
        <v>6800</v>
      </c>
      <c r="H122" s="663">
        <v>1</v>
      </c>
      <c r="I122" s="663">
        <v>850</v>
      </c>
      <c r="J122" s="663">
        <v>3</v>
      </c>
      <c r="K122" s="663">
        <v>2562</v>
      </c>
      <c r="L122" s="663">
        <v>0.37676470588235295</v>
      </c>
      <c r="M122" s="663">
        <v>854</v>
      </c>
      <c r="N122" s="663">
        <v>16</v>
      </c>
      <c r="O122" s="663">
        <v>13714</v>
      </c>
      <c r="P122" s="676">
        <v>2.0167647058823528</v>
      </c>
      <c r="Q122" s="664">
        <v>857.125</v>
      </c>
    </row>
    <row r="123" spans="1:17" ht="14.4" customHeight="1" x14ac:dyDescent="0.3">
      <c r="A123" s="659" t="s">
        <v>6291</v>
      </c>
      <c r="B123" s="660" t="s">
        <v>6292</v>
      </c>
      <c r="C123" s="660" t="s">
        <v>5024</v>
      </c>
      <c r="D123" s="660" t="s">
        <v>6423</v>
      </c>
      <c r="E123" s="660" t="s">
        <v>6424</v>
      </c>
      <c r="F123" s="663">
        <v>842</v>
      </c>
      <c r="G123" s="663">
        <v>21050</v>
      </c>
      <c r="H123" s="663">
        <v>1</v>
      </c>
      <c r="I123" s="663">
        <v>25</v>
      </c>
      <c r="J123" s="663">
        <v>692</v>
      </c>
      <c r="K123" s="663">
        <v>17300</v>
      </c>
      <c r="L123" s="663">
        <v>0.82185273159144889</v>
      </c>
      <c r="M123" s="663">
        <v>25</v>
      </c>
      <c r="N123" s="663">
        <v>636</v>
      </c>
      <c r="O123" s="663">
        <v>15900</v>
      </c>
      <c r="P123" s="676">
        <v>0.75534441805225649</v>
      </c>
      <c r="Q123" s="664">
        <v>25</v>
      </c>
    </row>
    <row r="124" spans="1:17" ht="14.4" customHeight="1" x14ac:dyDescent="0.3">
      <c r="A124" s="659" t="s">
        <v>6291</v>
      </c>
      <c r="B124" s="660" t="s">
        <v>6292</v>
      </c>
      <c r="C124" s="660" t="s">
        <v>5024</v>
      </c>
      <c r="D124" s="660" t="s">
        <v>6425</v>
      </c>
      <c r="E124" s="660" t="s">
        <v>6426</v>
      </c>
      <c r="F124" s="663">
        <v>2</v>
      </c>
      <c r="G124" s="663">
        <v>66</v>
      </c>
      <c r="H124" s="663">
        <v>1</v>
      </c>
      <c r="I124" s="663">
        <v>33</v>
      </c>
      <c r="J124" s="663"/>
      <c r="K124" s="663"/>
      <c r="L124" s="663"/>
      <c r="M124" s="663"/>
      <c r="N124" s="663">
        <v>1</v>
      </c>
      <c r="O124" s="663">
        <v>33</v>
      </c>
      <c r="P124" s="676">
        <v>0.5</v>
      </c>
      <c r="Q124" s="664">
        <v>33</v>
      </c>
    </row>
    <row r="125" spans="1:17" ht="14.4" customHeight="1" x14ac:dyDescent="0.3">
      <c r="A125" s="659" t="s">
        <v>6291</v>
      </c>
      <c r="B125" s="660" t="s">
        <v>6292</v>
      </c>
      <c r="C125" s="660" t="s">
        <v>5024</v>
      </c>
      <c r="D125" s="660" t="s">
        <v>6427</v>
      </c>
      <c r="E125" s="660" t="s">
        <v>6428</v>
      </c>
      <c r="F125" s="663"/>
      <c r="G125" s="663"/>
      <c r="H125" s="663"/>
      <c r="I125" s="663"/>
      <c r="J125" s="663"/>
      <c r="K125" s="663"/>
      <c r="L125" s="663"/>
      <c r="M125" s="663"/>
      <c r="N125" s="663">
        <v>1</v>
      </c>
      <c r="O125" s="663">
        <v>30</v>
      </c>
      <c r="P125" s="676"/>
      <c r="Q125" s="664">
        <v>30</v>
      </c>
    </row>
    <row r="126" spans="1:17" ht="14.4" customHeight="1" x14ac:dyDescent="0.3">
      <c r="A126" s="659" t="s">
        <v>6291</v>
      </c>
      <c r="B126" s="660" t="s">
        <v>6292</v>
      </c>
      <c r="C126" s="660" t="s">
        <v>5024</v>
      </c>
      <c r="D126" s="660" t="s">
        <v>6429</v>
      </c>
      <c r="E126" s="660" t="s">
        <v>6430</v>
      </c>
      <c r="F126" s="663"/>
      <c r="G126" s="663"/>
      <c r="H126" s="663"/>
      <c r="I126" s="663"/>
      <c r="J126" s="663">
        <v>1</v>
      </c>
      <c r="K126" s="663">
        <v>79</v>
      </c>
      <c r="L126" s="663"/>
      <c r="M126" s="663">
        <v>79</v>
      </c>
      <c r="N126" s="663">
        <v>1</v>
      </c>
      <c r="O126" s="663">
        <v>79</v>
      </c>
      <c r="P126" s="676"/>
      <c r="Q126" s="664">
        <v>79</v>
      </c>
    </row>
    <row r="127" spans="1:17" ht="14.4" customHeight="1" x14ac:dyDescent="0.3">
      <c r="A127" s="659" t="s">
        <v>6291</v>
      </c>
      <c r="B127" s="660" t="s">
        <v>6292</v>
      </c>
      <c r="C127" s="660" t="s">
        <v>5024</v>
      </c>
      <c r="D127" s="660" t="s">
        <v>6431</v>
      </c>
      <c r="E127" s="660" t="s">
        <v>6432</v>
      </c>
      <c r="F127" s="663"/>
      <c r="G127" s="663"/>
      <c r="H127" s="663"/>
      <c r="I127" s="663"/>
      <c r="J127" s="663">
        <v>1</v>
      </c>
      <c r="K127" s="663">
        <v>204</v>
      </c>
      <c r="L127" s="663"/>
      <c r="M127" s="663">
        <v>204</v>
      </c>
      <c r="N127" s="663">
        <v>1</v>
      </c>
      <c r="O127" s="663">
        <v>204</v>
      </c>
      <c r="P127" s="676"/>
      <c r="Q127" s="664">
        <v>204</v>
      </c>
    </row>
    <row r="128" spans="1:17" ht="14.4" customHeight="1" x14ac:dyDescent="0.3">
      <c r="A128" s="659" t="s">
        <v>6291</v>
      </c>
      <c r="B128" s="660" t="s">
        <v>6292</v>
      </c>
      <c r="C128" s="660" t="s">
        <v>5024</v>
      </c>
      <c r="D128" s="660" t="s">
        <v>6433</v>
      </c>
      <c r="E128" s="660" t="s">
        <v>6434</v>
      </c>
      <c r="F128" s="663">
        <v>7</v>
      </c>
      <c r="G128" s="663">
        <v>182</v>
      </c>
      <c r="H128" s="663">
        <v>1</v>
      </c>
      <c r="I128" s="663">
        <v>26</v>
      </c>
      <c r="J128" s="663">
        <v>4</v>
      </c>
      <c r="K128" s="663">
        <v>104</v>
      </c>
      <c r="L128" s="663">
        <v>0.5714285714285714</v>
      </c>
      <c r="M128" s="663">
        <v>26</v>
      </c>
      <c r="N128" s="663">
        <v>15</v>
      </c>
      <c r="O128" s="663">
        <v>390</v>
      </c>
      <c r="P128" s="676">
        <v>2.1428571428571428</v>
      </c>
      <c r="Q128" s="664">
        <v>26</v>
      </c>
    </row>
    <row r="129" spans="1:17" ht="14.4" customHeight="1" x14ac:dyDescent="0.3">
      <c r="A129" s="659" t="s">
        <v>6291</v>
      </c>
      <c r="B129" s="660" t="s">
        <v>6292</v>
      </c>
      <c r="C129" s="660" t="s">
        <v>5024</v>
      </c>
      <c r="D129" s="660" t="s">
        <v>6435</v>
      </c>
      <c r="E129" s="660" t="s">
        <v>6436</v>
      </c>
      <c r="F129" s="663">
        <v>16</v>
      </c>
      <c r="G129" s="663">
        <v>1344</v>
      </c>
      <c r="H129" s="663">
        <v>1</v>
      </c>
      <c r="I129" s="663">
        <v>84</v>
      </c>
      <c r="J129" s="663">
        <v>18</v>
      </c>
      <c r="K129" s="663">
        <v>1512</v>
      </c>
      <c r="L129" s="663">
        <v>1.125</v>
      </c>
      <c r="M129" s="663">
        <v>84</v>
      </c>
      <c r="N129" s="663">
        <v>25</v>
      </c>
      <c r="O129" s="663">
        <v>2100</v>
      </c>
      <c r="P129" s="676">
        <v>1.5625</v>
      </c>
      <c r="Q129" s="664">
        <v>84</v>
      </c>
    </row>
    <row r="130" spans="1:17" ht="14.4" customHeight="1" x14ac:dyDescent="0.3">
      <c r="A130" s="659" t="s">
        <v>6291</v>
      </c>
      <c r="B130" s="660" t="s">
        <v>6292</v>
      </c>
      <c r="C130" s="660" t="s">
        <v>5024</v>
      </c>
      <c r="D130" s="660" t="s">
        <v>6437</v>
      </c>
      <c r="E130" s="660" t="s">
        <v>6438</v>
      </c>
      <c r="F130" s="663">
        <v>22</v>
      </c>
      <c r="G130" s="663">
        <v>3806</v>
      </c>
      <c r="H130" s="663">
        <v>1</v>
      </c>
      <c r="I130" s="663">
        <v>173</v>
      </c>
      <c r="J130" s="663">
        <v>17</v>
      </c>
      <c r="K130" s="663">
        <v>2958</v>
      </c>
      <c r="L130" s="663">
        <v>0.77719390436153446</v>
      </c>
      <c r="M130" s="663">
        <v>174</v>
      </c>
      <c r="N130" s="663">
        <v>29</v>
      </c>
      <c r="O130" s="663">
        <v>5067</v>
      </c>
      <c r="P130" s="676">
        <v>1.3313189700472938</v>
      </c>
      <c r="Q130" s="664">
        <v>174.72413793103448</v>
      </c>
    </row>
    <row r="131" spans="1:17" ht="14.4" customHeight="1" x14ac:dyDescent="0.3">
      <c r="A131" s="659" t="s">
        <v>6291</v>
      </c>
      <c r="B131" s="660" t="s">
        <v>6292</v>
      </c>
      <c r="C131" s="660" t="s">
        <v>5024</v>
      </c>
      <c r="D131" s="660" t="s">
        <v>6439</v>
      </c>
      <c r="E131" s="660" t="s">
        <v>6440</v>
      </c>
      <c r="F131" s="663">
        <v>2</v>
      </c>
      <c r="G131" s="663">
        <v>500</v>
      </c>
      <c r="H131" s="663">
        <v>1</v>
      </c>
      <c r="I131" s="663">
        <v>250</v>
      </c>
      <c r="J131" s="663">
        <v>1</v>
      </c>
      <c r="K131" s="663">
        <v>250</v>
      </c>
      <c r="L131" s="663">
        <v>0.5</v>
      </c>
      <c r="M131" s="663">
        <v>250</v>
      </c>
      <c r="N131" s="663">
        <v>3</v>
      </c>
      <c r="O131" s="663">
        <v>754</v>
      </c>
      <c r="P131" s="676">
        <v>1.508</v>
      </c>
      <c r="Q131" s="664">
        <v>251.33333333333334</v>
      </c>
    </row>
    <row r="132" spans="1:17" ht="14.4" customHeight="1" x14ac:dyDescent="0.3">
      <c r="A132" s="659" t="s">
        <v>6291</v>
      </c>
      <c r="B132" s="660" t="s">
        <v>6292</v>
      </c>
      <c r="C132" s="660" t="s">
        <v>5024</v>
      </c>
      <c r="D132" s="660" t="s">
        <v>6441</v>
      </c>
      <c r="E132" s="660" t="s">
        <v>6442</v>
      </c>
      <c r="F132" s="663">
        <v>5</v>
      </c>
      <c r="G132" s="663">
        <v>75</v>
      </c>
      <c r="H132" s="663">
        <v>1</v>
      </c>
      <c r="I132" s="663">
        <v>15</v>
      </c>
      <c r="J132" s="663">
        <v>4</v>
      </c>
      <c r="K132" s="663">
        <v>60</v>
      </c>
      <c r="L132" s="663">
        <v>0.8</v>
      </c>
      <c r="M132" s="663">
        <v>15</v>
      </c>
      <c r="N132" s="663">
        <v>3</v>
      </c>
      <c r="O132" s="663">
        <v>45</v>
      </c>
      <c r="P132" s="676">
        <v>0.6</v>
      </c>
      <c r="Q132" s="664">
        <v>15</v>
      </c>
    </row>
    <row r="133" spans="1:17" ht="14.4" customHeight="1" x14ac:dyDescent="0.3">
      <c r="A133" s="659" t="s">
        <v>6291</v>
      </c>
      <c r="B133" s="660" t="s">
        <v>6292</v>
      </c>
      <c r="C133" s="660" t="s">
        <v>5024</v>
      </c>
      <c r="D133" s="660" t="s">
        <v>6443</v>
      </c>
      <c r="E133" s="660" t="s">
        <v>6444</v>
      </c>
      <c r="F133" s="663">
        <v>97</v>
      </c>
      <c r="G133" s="663">
        <v>2231</v>
      </c>
      <c r="H133" s="663">
        <v>1</v>
      </c>
      <c r="I133" s="663">
        <v>23</v>
      </c>
      <c r="J133" s="663">
        <v>71</v>
      </c>
      <c r="K133" s="663">
        <v>1633</v>
      </c>
      <c r="L133" s="663">
        <v>0.73195876288659789</v>
      </c>
      <c r="M133" s="663">
        <v>23</v>
      </c>
      <c r="N133" s="663">
        <v>42</v>
      </c>
      <c r="O133" s="663">
        <v>966</v>
      </c>
      <c r="P133" s="676">
        <v>0.4329896907216495</v>
      </c>
      <c r="Q133" s="664">
        <v>23</v>
      </c>
    </row>
    <row r="134" spans="1:17" ht="14.4" customHeight="1" x14ac:dyDescent="0.3">
      <c r="A134" s="659" t="s">
        <v>6291</v>
      </c>
      <c r="B134" s="660" t="s">
        <v>6292</v>
      </c>
      <c r="C134" s="660" t="s">
        <v>5024</v>
      </c>
      <c r="D134" s="660" t="s">
        <v>6445</v>
      </c>
      <c r="E134" s="660" t="s">
        <v>6446</v>
      </c>
      <c r="F134" s="663">
        <v>1</v>
      </c>
      <c r="G134" s="663">
        <v>249</v>
      </c>
      <c r="H134" s="663">
        <v>1</v>
      </c>
      <c r="I134" s="663">
        <v>249</v>
      </c>
      <c r="J134" s="663">
        <v>1</v>
      </c>
      <c r="K134" s="663">
        <v>249</v>
      </c>
      <c r="L134" s="663">
        <v>1</v>
      </c>
      <c r="M134" s="663">
        <v>249</v>
      </c>
      <c r="N134" s="663">
        <v>1</v>
      </c>
      <c r="O134" s="663">
        <v>251</v>
      </c>
      <c r="P134" s="676">
        <v>1.0080321285140563</v>
      </c>
      <c r="Q134" s="664">
        <v>251</v>
      </c>
    </row>
    <row r="135" spans="1:17" ht="14.4" customHeight="1" x14ac:dyDescent="0.3">
      <c r="A135" s="659" t="s">
        <v>6291</v>
      </c>
      <c r="B135" s="660" t="s">
        <v>6292</v>
      </c>
      <c r="C135" s="660" t="s">
        <v>5024</v>
      </c>
      <c r="D135" s="660" t="s">
        <v>6447</v>
      </c>
      <c r="E135" s="660" t="s">
        <v>6448</v>
      </c>
      <c r="F135" s="663">
        <v>1</v>
      </c>
      <c r="G135" s="663">
        <v>37</v>
      </c>
      <c r="H135" s="663">
        <v>1</v>
      </c>
      <c r="I135" s="663">
        <v>37</v>
      </c>
      <c r="J135" s="663">
        <v>1</v>
      </c>
      <c r="K135" s="663">
        <v>37</v>
      </c>
      <c r="L135" s="663">
        <v>1</v>
      </c>
      <c r="M135" s="663">
        <v>37</v>
      </c>
      <c r="N135" s="663"/>
      <c r="O135" s="663"/>
      <c r="P135" s="676"/>
      <c r="Q135" s="664"/>
    </row>
    <row r="136" spans="1:17" ht="14.4" customHeight="1" x14ac:dyDescent="0.3">
      <c r="A136" s="659" t="s">
        <v>6291</v>
      </c>
      <c r="B136" s="660" t="s">
        <v>6292</v>
      </c>
      <c r="C136" s="660" t="s">
        <v>5024</v>
      </c>
      <c r="D136" s="660" t="s">
        <v>6449</v>
      </c>
      <c r="E136" s="660" t="s">
        <v>6450</v>
      </c>
      <c r="F136" s="663">
        <v>3064</v>
      </c>
      <c r="G136" s="663">
        <v>70472</v>
      </c>
      <c r="H136" s="663">
        <v>1</v>
      </c>
      <c r="I136" s="663">
        <v>23</v>
      </c>
      <c r="J136" s="663">
        <v>2842</v>
      </c>
      <c r="K136" s="663">
        <v>65366</v>
      </c>
      <c r="L136" s="663">
        <v>0.92754569190600522</v>
      </c>
      <c r="M136" s="663">
        <v>23</v>
      </c>
      <c r="N136" s="663">
        <v>2906</v>
      </c>
      <c r="O136" s="663">
        <v>66838</v>
      </c>
      <c r="P136" s="676">
        <v>0.94843342036553524</v>
      </c>
      <c r="Q136" s="664">
        <v>23</v>
      </c>
    </row>
    <row r="137" spans="1:17" ht="14.4" customHeight="1" x14ac:dyDescent="0.3">
      <c r="A137" s="659" t="s">
        <v>6291</v>
      </c>
      <c r="B137" s="660" t="s">
        <v>6292</v>
      </c>
      <c r="C137" s="660" t="s">
        <v>5024</v>
      </c>
      <c r="D137" s="660" t="s">
        <v>6451</v>
      </c>
      <c r="E137" s="660" t="s">
        <v>6452</v>
      </c>
      <c r="F137" s="663"/>
      <c r="G137" s="663"/>
      <c r="H137" s="663"/>
      <c r="I137" s="663"/>
      <c r="J137" s="663"/>
      <c r="K137" s="663"/>
      <c r="L137" s="663"/>
      <c r="M137" s="663"/>
      <c r="N137" s="663">
        <v>1</v>
      </c>
      <c r="O137" s="663">
        <v>170</v>
      </c>
      <c r="P137" s="676"/>
      <c r="Q137" s="664">
        <v>170</v>
      </c>
    </row>
    <row r="138" spans="1:17" ht="14.4" customHeight="1" x14ac:dyDescent="0.3">
      <c r="A138" s="659" t="s">
        <v>6291</v>
      </c>
      <c r="B138" s="660" t="s">
        <v>6292</v>
      </c>
      <c r="C138" s="660" t="s">
        <v>5024</v>
      </c>
      <c r="D138" s="660" t="s">
        <v>6453</v>
      </c>
      <c r="E138" s="660" t="s">
        <v>6454</v>
      </c>
      <c r="F138" s="663">
        <v>2</v>
      </c>
      <c r="G138" s="663">
        <v>1170</v>
      </c>
      <c r="H138" s="663">
        <v>1</v>
      </c>
      <c r="I138" s="663">
        <v>585</v>
      </c>
      <c r="J138" s="663"/>
      <c r="K138" s="663"/>
      <c r="L138" s="663"/>
      <c r="M138" s="663"/>
      <c r="N138" s="663"/>
      <c r="O138" s="663"/>
      <c r="P138" s="676"/>
      <c r="Q138" s="664"/>
    </row>
    <row r="139" spans="1:17" ht="14.4" customHeight="1" x14ac:dyDescent="0.3">
      <c r="A139" s="659" t="s">
        <v>6291</v>
      </c>
      <c r="B139" s="660" t="s">
        <v>6292</v>
      </c>
      <c r="C139" s="660" t="s">
        <v>5024</v>
      </c>
      <c r="D139" s="660" t="s">
        <v>6455</v>
      </c>
      <c r="E139" s="660" t="s">
        <v>6456</v>
      </c>
      <c r="F139" s="663"/>
      <c r="G139" s="663"/>
      <c r="H139" s="663"/>
      <c r="I139" s="663"/>
      <c r="J139" s="663"/>
      <c r="K139" s="663"/>
      <c r="L139" s="663"/>
      <c r="M139" s="663"/>
      <c r="N139" s="663">
        <v>1</v>
      </c>
      <c r="O139" s="663">
        <v>326</v>
      </c>
      <c r="P139" s="676"/>
      <c r="Q139" s="664">
        <v>326</v>
      </c>
    </row>
    <row r="140" spans="1:17" ht="14.4" customHeight="1" x14ac:dyDescent="0.3">
      <c r="A140" s="659" t="s">
        <v>6291</v>
      </c>
      <c r="B140" s="660" t="s">
        <v>6292</v>
      </c>
      <c r="C140" s="660" t="s">
        <v>5024</v>
      </c>
      <c r="D140" s="660" t="s">
        <v>6457</v>
      </c>
      <c r="E140" s="660" t="s">
        <v>6458</v>
      </c>
      <c r="F140" s="663">
        <v>1</v>
      </c>
      <c r="G140" s="663">
        <v>331</v>
      </c>
      <c r="H140" s="663">
        <v>1</v>
      </c>
      <c r="I140" s="663">
        <v>331</v>
      </c>
      <c r="J140" s="663">
        <v>1</v>
      </c>
      <c r="K140" s="663">
        <v>331</v>
      </c>
      <c r="L140" s="663">
        <v>1</v>
      </c>
      <c r="M140" s="663">
        <v>331</v>
      </c>
      <c r="N140" s="663"/>
      <c r="O140" s="663"/>
      <c r="P140" s="676"/>
      <c r="Q140" s="664"/>
    </row>
    <row r="141" spans="1:17" ht="14.4" customHeight="1" x14ac:dyDescent="0.3">
      <c r="A141" s="659" t="s">
        <v>6291</v>
      </c>
      <c r="B141" s="660" t="s">
        <v>6292</v>
      </c>
      <c r="C141" s="660" t="s">
        <v>5024</v>
      </c>
      <c r="D141" s="660" t="s">
        <v>6459</v>
      </c>
      <c r="E141" s="660" t="s">
        <v>6460</v>
      </c>
      <c r="F141" s="663">
        <v>42</v>
      </c>
      <c r="G141" s="663">
        <v>1218</v>
      </c>
      <c r="H141" s="663">
        <v>1</v>
      </c>
      <c r="I141" s="663">
        <v>29</v>
      </c>
      <c r="J141" s="663">
        <v>29</v>
      </c>
      <c r="K141" s="663">
        <v>841</v>
      </c>
      <c r="L141" s="663">
        <v>0.69047619047619047</v>
      </c>
      <c r="M141" s="663">
        <v>29</v>
      </c>
      <c r="N141" s="663">
        <v>50</v>
      </c>
      <c r="O141" s="663">
        <v>1450</v>
      </c>
      <c r="P141" s="676">
        <v>1.1904761904761905</v>
      </c>
      <c r="Q141" s="664">
        <v>29</v>
      </c>
    </row>
    <row r="142" spans="1:17" ht="14.4" customHeight="1" x14ac:dyDescent="0.3">
      <c r="A142" s="659" t="s">
        <v>6291</v>
      </c>
      <c r="B142" s="660" t="s">
        <v>6292</v>
      </c>
      <c r="C142" s="660" t="s">
        <v>5024</v>
      </c>
      <c r="D142" s="660" t="s">
        <v>6461</v>
      </c>
      <c r="E142" s="660" t="s">
        <v>6462</v>
      </c>
      <c r="F142" s="663">
        <v>17</v>
      </c>
      <c r="G142" s="663">
        <v>2992</v>
      </c>
      <c r="H142" s="663">
        <v>1</v>
      </c>
      <c r="I142" s="663">
        <v>176</v>
      </c>
      <c r="J142" s="663">
        <v>33</v>
      </c>
      <c r="K142" s="663">
        <v>5808</v>
      </c>
      <c r="L142" s="663">
        <v>1.9411764705882353</v>
      </c>
      <c r="M142" s="663">
        <v>176</v>
      </c>
      <c r="N142" s="663">
        <v>16</v>
      </c>
      <c r="O142" s="663">
        <v>2829</v>
      </c>
      <c r="P142" s="676">
        <v>0.94552139037433158</v>
      </c>
      <c r="Q142" s="664">
        <v>176.8125</v>
      </c>
    </row>
    <row r="143" spans="1:17" ht="14.4" customHeight="1" x14ac:dyDescent="0.3">
      <c r="A143" s="659" t="s">
        <v>6291</v>
      </c>
      <c r="B143" s="660" t="s">
        <v>6292</v>
      </c>
      <c r="C143" s="660" t="s">
        <v>5024</v>
      </c>
      <c r="D143" s="660" t="s">
        <v>6463</v>
      </c>
      <c r="E143" s="660" t="s">
        <v>6464</v>
      </c>
      <c r="F143" s="663">
        <v>1</v>
      </c>
      <c r="G143" s="663">
        <v>196</v>
      </c>
      <c r="H143" s="663">
        <v>1</v>
      </c>
      <c r="I143" s="663">
        <v>196</v>
      </c>
      <c r="J143" s="663"/>
      <c r="K143" s="663"/>
      <c r="L143" s="663"/>
      <c r="M143" s="663"/>
      <c r="N143" s="663"/>
      <c r="O143" s="663"/>
      <c r="P143" s="676"/>
      <c r="Q143" s="664"/>
    </row>
    <row r="144" spans="1:17" ht="14.4" customHeight="1" x14ac:dyDescent="0.3">
      <c r="A144" s="659" t="s">
        <v>6291</v>
      </c>
      <c r="B144" s="660" t="s">
        <v>6292</v>
      </c>
      <c r="C144" s="660" t="s">
        <v>5024</v>
      </c>
      <c r="D144" s="660" t="s">
        <v>6465</v>
      </c>
      <c r="E144" s="660" t="s">
        <v>6466</v>
      </c>
      <c r="F144" s="663">
        <v>2</v>
      </c>
      <c r="G144" s="663">
        <v>30</v>
      </c>
      <c r="H144" s="663">
        <v>1</v>
      </c>
      <c r="I144" s="663">
        <v>15</v>
      </c>
      <c r="J144" s="663"/>
      <c r="K144" s="663"/>
      <c r="L144" s="663"/>
      <c r="M144" s="663"/>
      <c r="N144" s="663"/>
      <c r="O144" s="663"/>
      <c r="P144" s="676"/>
      <c r="Q144" s="664"/>
    </row>
    <row r="145" spans="1:17" ht="14.4" customHeight="1" x14ac:dyDescent="0.3">
      <c r="A145" s="659" t="s">
        <v>6291</v>
      </c>
      <c r="B145" s="660" t="s">
        <v>6292</v>
      </c>
      <c r="C145" s="660" t="s">
        <v>5024</v>
      </c>
      <c r="D145" s="660" t="s">
        <v>6467</v>
      </c>
      <c r="E145" s="660" t="s">
        <v>6468</v>
      </c>
      <c r="F145" s="663">
        <v>7</v>
      </c>
      <c r="G145" s="663">
        <v>133</v>
      </c>
      <c r="H145" s="663">
        <v>1</v>
      </c>
      <c r="I145" s="663">
        <v>19</v>
      </c>
      <c r="J145" s="663">
        <v>3</v>
      </c>
      <c r="K145" s="663">
        <v>57</v>
      </c>
      <c r="L145" s="663">
        <v>0.42857142857142855</v>
      </c>
      <c r="M145" s="663">
        <v>19</v>
      </c>
      <c r="N145" s="663">
        <v>4</v>
      </c>
      <c r="O145" s="663">
        <v>76</v>
      </c>
      <c r="P145" s="676">
        <v>0.5714285714285714</v>
      </c>
      <c r="Q145" s="664">
        <v>19</v>
      </c>
    </row>
    <row r="146" spans="1:17" ht="14.4" customHeight="1" x14ac:dyDescent="0.3">
      <c r="A146" s="659" t="s">
        <v>6291</v>
      </c>
      <c r="B146" s="660" t="s">
        <v>6292</v>
      </c>
      <c r="C146" s="660" t="s">
        <v>5024</v>
      </c>
      <c r="D146" s="660" t="s">
        <v>6469</v>
      </c>
      <c r="E146" s="660" t="s">
        <v>6470</v>
      </c>
      <c r="F146" s="663">
        <v>57</v>
      </c>
      <c r="G146" s="663">
        <v>1140</v>
      </c>
      <c r="H146" s="663">
        <v>1</v>
      </c>
      <c r="I146" s="663">
        <v>20</v>
      </c>
      <c r="J146" s="663">
        <v>60</v>
      </c>
      <c r="K146" s="663">
        <v>1200</v>
      </c>
      <c r="L146" s="663">
        <v>1.0526315789473684</v>
      </c>
      <c r="M146" s="663">
        <v>20</v>
      </c>
      <c r="N146" s="663">
        <v>54</v>
      </c>
      <c r="O146" s="663">
        <v>1080</v>
      </c>
      <c r="P146" s="676">
        <v>0.94736842105263153</v>
      </c>
      <c r="Q146" s="664">
        <v>20</v>
      </c>
    </row>
    <row r="147" spans="1:17" ht="14.4" customHeight="1" x14ac:dyDescent="0.3">
      <c r="A147" s="659" t="s">
        <v>6291</v>
      </c>
      <c r="B147" s="660" t="s">
        <v>6292</v>
      </c>
      <c r="C147" s="660" t="s">
        <v>5024</v>
      </c>
      <c r="D147" s="660" t="s">
        <v>6471</v>
      </c>
      <c r="E147" s="660" t="s">
        <v>6472</v>
      </c>
      <c r="F147" s="663"/>
      <c r="G147" s="663"/>
      <c r="H147" s="663"/>
      <c r="I147" s="663"/>
      <c r="J147" s="663">
        <v>3</v>
      </c>
      <c r="K147" s="663">
        <v>552</v>
      </c>
      <c r="L147" s="663"/>
      <c r="M147" s="663">
        <v>184</v>
      </c>
      <c r="N147" s="663"/>
      <c r="O147" s="663"/>
      <c r="P147" s="676"/>
      <c r="Q147" s="664"/>
    </row>
    <row r="148" spans="1:17" ht="14.4" customHeight="1" x14ac:dyDescent="0.3">
      <c r="A148" s="659" t="s">
        <v>6291</v>
      </c>
      <c r="B148" s="660" t="s">
        <v>6292</v>
      </c>
      <c r="C148" s="660" t="s">
        <v>5024</v>
      </c>
      <c r="D148" s="660" t="s">
        <v>6473</v>
      </c>
      <c r="E148" s="660" t="s">
        <v>6474</v>
      </c>
      <c r="F148" s="663"/>
      <c r="G148" s="663"/>
      <c r="H148" s="663"/>
      <c r="I148" s="663"/>
      <c r="J148" s="663">
        <v>1</v>
      </c>
      <c r="K148" s="663">
        <v>185</v>
      </c>
      <c r="L148" s="663"/>
      <c r="M148" s="663">
        <v>185</v>
      </c>
      <c r="N148" s="663"/>
      <c r="O148" s="663"/>
      <c r="P148" s="676"/>
      <c r="Q148" s="664"/>
    </row>
    <row r="149" spans="1:17" ht="14.4" customHeight="1" x14ac:dyDescent="0.3">
      <c r="A149" s="659" t="s">
        <v>6291</v>
      </c>
      <c r="B149" s="660" t="s">
        <v>6292</v>
      </c>
      <c r="C149" s="660" t="s">
        <v>5024</v>
      </c>
      <c r="D149" s="660" t="s">
        <v>6475</v>
      </c>
      <c r="E149" s="660" t="s">
        <v>6476</v>
      </c>
      <c r="F149" s="663"/>
      <c r="G149" s="663"/>
      <c r="H149" s="663"/>
      <c r="I149" s="663"/>
      <c r="J149" s="663">
        <v>2</v>
      </c>
      <c r="K149" s="663">
        <v>532</v>
      </c>
      <c r="L149" s="663"/>
      <c r="M149" s="663">
        <v>266</v>
      </c>
      <c r="N149" s="663"/>
      <c r="O149" s="663"/>
      <c r="P149" s="676"/>
      <c r="Q149" s="664"/>
    </row>
    <row r="150" spans="1:17" ht="14.4" customHeight="1" x14ac:dyDescent="0.3">
      <c r="A150" s="659" t="s">
        <v>6291</v>
      </c>
      <c r="B150" s="660" t="s">
        <v>6292</v>
      </c>
      <c r="C150" s="660" t="s">
        <v>5024</v>
      </c>
      <c r="D150" s="660" t="s">
        <v>6477</v>
      </c>
      <c r="E150" s="660" t="s">
        <v>6478</v>
      </c>
      <c r="F150" s="663">
        <v>11</v>
      </c>
      <c r="G150" s="663">
        <v>1760</v>
      </c>
      <c r="H150" s="663">
        <v>1</v>
      </c>
      <c r="I150" s="663">
        <v>160</v>
      </c>
      <c r="J150" s="663">
        <v>3</v>
      </c>
      <c r="K150" s="663">
        <v>483</v>
      </c>
      <c r="L150" s="663">
        <v>0.27443181818181817</v>
      </c>
      <c r="M150" s="663">
        <v>161</v>
      </c>
      <c r="N150" s="663">
        <v>19</v>
      </c>
      <c r="O150" s="663">
        <v>3070</v>
      </c>
      <c r="P150" s="676">
        <v>1.7443181818181819</v>
      </c>
      <c r="Q150" s="664">
        <v>161.57894736842104</v>
      </c>
    </row>
    <row r="151" spans="1:17" ht="14.4" customHeight="1" x14ac:dyDescent="0.3">
      <c r="A151" s="659" t="s">
        <v>6291</v>
      </c>
      <c r="B151" s="660" t="s">
        <v>6292</v>
      </c>
      <c r="C151" s="660" t="s">
        <v>5024</v>
      </c>
      <c r="D151" s="660" t="s">
        <v>6479</v>
      </c>
      <c r="E151" s="660" t="s">
        <v>6480</v>
      </c>
      <c r="F151" s="663"/>
      <c r="G151" s="663"/>
      <c r="H151" s="663"/>
      <c r="I151" s="663"/>
      <c r="J151" s="663"/>
      <c r="K151" s="663"/>
      <c r="L151" s="663"/>
      <c r="M151" s="663"/>
      <c r="N151" s="663">
        <v>1</v>
      </c>
      <c r="O151" s="663">
        <v>173</v>
      </c>
      <c r="P151" s="676"/>
      <c r="Q151" s="664">
        <v>173</v>
      </c>
    </row>
    <row r="152" spans="1:17" ht="14.4" customHeight="1" x14ac:dyDescent="0.3">
      <c r="A152" s="659" t="s">
        <v>6291</v>
      </c>
      <c r="B152" s="660" t="s">
        <v>6292</v>
      </c>
      <c r="C152" s="660" t="s">
        <v>5024</v>
      </c>
      <c r="D152" s="660" t="s">
        <v>6481</v>
      </c>
      <c r="E152" s="660" t="s">
        <v>6482</v>
      </c>
      <c r="F152" s="663"/>
      <c r="G152" s="663"/>
      <c r="H152" s="663"/>
      <c r="I152" s="663"/>
      <c r="J152" s="663">
        <v>1</v>
      </c>
      <c r="K152" s="663">
        <v>84</v>
      </c>
      <c r="L152" s="663"/>
      <c r="M152" s="663">
        <v>84</v>
      </c>
      <c r="N152" s="663"/>
      <c r="O152" s="663"/>
      <c r="P152" s="676"/>
      <c r="Q152" s="664"/>
    </row>
    <row r="153" spans="1:17" ht="14.4" customHeight="1" x14ac:dyDescent="0.3">
      <c r="A153" s="659" t="s">
        <v>6291</v>
      </c>
      <c r="B153" s="660" t="s">
        <v>6292</v>
      </c>
      <c r="C153" s="660" t="s">
        <v>5024</v>
      </c>
      <c r="D153" s="660" t="s">
        <v>6483</v>
      </c>
      <c r="E153" s="660" t="s">
        <v>6484</v>
      </c>
      <c r="F153" s="663">
        <v>3</v>
      </c>
      <c r="G153" s="663">
        <v>786</v>
      </c>
      <c r="H153" s="663">
        <v>1</v>
      </c>
      <c r="I153" s="663">
        <v>262</v>
      </c>
      <c r="J153" s="663"/>
      <c r="K153" s="663"/>
      <c r="L153" s="663"/>
      <c r="M153" s="663"/>
      <c r="N153" s="663"/>
      <c r="O153" s="663"/>
      <c r="P153" s="676"/>
      <c r="Q153" s="664"/>
    </row>
    <row r="154" spans="1:17" ht="14.4" customHeight="1" x14ac:dyDescent="0.3">
      <c r="A154" s="659" t="s">
        <v>6291</v>
      </c>
      <c r="B154" s="660" t="s">
        <v>6292</v>
      </c>
      <c r="C154" s="660" t="s">
        <v>5024</v>
      </c>
      <c r="D154" s="660" t="s">
        <v>6485</v>
      </c>
      <c r="E154" s="660" t="s">
        <v>6486</v>
      </c>
      <c r="F154" s="663"/>
      <c r="G154" s="663"/>
      <c r="H154" s="663"/>
      <c r="I154" s="663"/>
      <c r="J154" s="663"/>
      <c r="K154" s="663"/>
      <c r="L154" s="663"/>
      <c r="M154" s="663"/>
      <c r="N154" s="663">
        <v>1</v>
      </c>
      <c r="O154" s="663">
        <v>953</v>
      </c>
      <c r="P154" s="676"/>
      <c r="Q154" s="664">
        <v>953</v>
      </c>
    </row>
    <row r="155" spans="1:17" ht="14.4" customHeight="1" x14ac:dyDescent="0.3">
      <c r="A155" s="659" t="s">
        <v>6291</v>
      </c>
      <c r="B155" s="660" t="s">
        <v>6292</v>
      </c>
      <c r="C155" s="660" t="s">
        <v>5024</v>
      </c>
      <c r="D155" s="660" t="s">
        <v>6487</v>
      </c>
      <c r="E155" s="660" t="s">
        <v>6488</v>
      </c>
      <c r="F155" s="663">
        <v>2</v>
      </c>
      <c r="G155" s="663">
        <v>156</v>
      </c>
      <c r="H155" s="663">
        <v>1</v>
      </c>
      <c r="I155" s="663">
        <v>78</v>
      </c>
      <c r="J155" s="663">
        <v>1</v>
      </c>
      <c r="K155" s="663">
        <v>78</v>
      </c>
      <c r="L155" s="663">
        <v>0.5</v>
      </c>
      <c r="M155" s="663">
        <v>78</v>
      </c>
      <c r="N155" s="663"/>
      <c r="O155" s="663"/>
      <c r="P155" s="676"/>
      <c r="Q155" s="664"/>
    </row>
    <row r="156" spans="1:17" ht="14.4" customHeight="1" x14ac:dyDescent="0.3">
      <c r="A156" s="659" t="s">
        <v>6291</v>
      </c>
      <c r="B156" s="660" t="s">
        <v>6292</v>
      </c>
      <c r="C156" s="660" t="s">
        <v>5024</v>
      </c>
      <c r="D156" s="660" t="s">
        <v>6489</v>
      </c>
      <c r="E156" s="660" t="s">
        <v>6490</v>
      </c>
      <c r="F156" s="663"/>
      <c r="G156" s="663"/>
      <c r="H156" s="663"/>
      <c r="I156" s="663"/>
      <c r="J156" s="663"/>
      <c r="K156" s="663"/>
      <c r="L156" s="663"/>
      <c r="M156" s="663"/>
      <c r="N156" s="663">
        <v>1</v>
      </c>
      <c r="O156" s="663">
        <v>300</v>
      </c>
      <c r="P156" s="676"/>
      <c r="Q156" s="664">
        <v>300</v>
      </c>
    </row>
    <row r="157" spans="1:17" ht="14.4" customHeight="1" x14ac:dyDescent="0.3">
      <c r="A157" s="659" t="s">
        <v>6291</v>
      </c>
      <c r="B157" s="660" t="s">
        <v>6292</v>
      </c>
      <c r="C157" s="660" t="s">
        <v>5024</v>
      </c>
      <c r="D157" s="660" t="s">
        <v>6491</v>
      </c>
      <c r="E157" s="660" t="s">
        <v>6492</v>
      </c>
      <c r="F157" s="663">
        <v>12</v>
      </c>
      <c r="G157" s="663">
        <v>252</v>
      </c>
      <c r="H157" s="663">
        <v>1</v>
      </c>
      <c r="I157" s="663">
        <v>21</v>
      </c>
      <c r="J157" s="663">
        <v>3</v>
      </c>
      <c r="K157" s="663">
        <v>63</v>
      </c>
      <c r="L157" s="663">
        <v>0.25</v>
      </c>
      <c r="M157" s="663">
        <v>21</v>
      </c>
      <c r="N157" s="663">
        <v>3</v>
      </c>
      <c r="O157" s="663">
        <v>63</v>
      </c>
      <c r="P157" s="676">
        <v>0.25</v>
      </c>
      <c r="Q157" s="664">
        <v>21</v>
      </c>
    </row>
    <row r="158" spans="1:17" ht="14.4" customHeight="1" x14ac:dyDescent="0.3">
      <c r="A158" s="659" t="s">
        <v>6291</v>
      </c>
      <c r="B158" s="660" t="s">
        <v>6292</v>
      </c>
      <c r="C158" s="660" t="s">
        <v>5024</v>
      </c>
      <c r="D158" s="660" t="s">
        <v>6493</v>
      </c>
      <c r="E158" s="660" t="s">
        <v>6494</v>
      </c>
      <c r="F158" s="663">
        <v>58</v>
      </c>
      <c r="G158" s="663">
        <v>1276</v>
      </c>
      <c r="H158" s="663">
        <v>1</v>
      </c>
      <c r="I158" s="663">
        <v>22</v>
      </c>
      <c r="J158" s="663">
        <v>69</v>
      </c>
      <c r="K158" s="663">
        <v>1518</v>
      </c>
      <c r="L158" s="663">
        <v>1.1896551724137931</v>
      </c>
      <c r="M158" s="663">
        <v>22</v>
      </c>
      <c r="N158" s="663">
        <v>43</v>
      </c>
      <c r="O158" s="663">
        <v>946</v>
      </c>
      <c r="P158" s="676">
        <v>0.74137931034482762</v>
      </c>
      <c r="Q158" s="664">
        <v>22</v>
      </c>
    </row>
    <row r="159" spans="1:17" ht="14.4" customHeight="1" x14ac:dyDescent="0.3">
      <c r="A159" s="659" t="s">
        <v>6291</v>
      </c>
      <c r="B159" s="660" t="s">
        <v>6292</v>
      </c>
      <c r="C159" s="660" t="s">
        <v>5024</v>
      </c>
      <c r="D159" s="660" t="s">
        <v>6495</v>
      </c>
      <c r="E159" s="660" t="s">
        <v>6496</v>
      </c>
      <c r="F159" s="663"/>
      <c r="G159" s="663"/>
      <c r="H159" s="663"/>
      <c r="I159" s="663"/>
      <c r="J159" s="663"/>
      <c r="K159" s="663"/>
      <c r="L159" s="663"/>
      <c r="M159" s="663"/>
      <c r="N159" s="663">
        <v>1</v>
      </c>
      <c r="O159" s="663">
        <v>569</v>
      </c>
      <c r="P159" s="676"/>
      <c r="Q159" s="664">
        <v>569</v>
      </c>
    </row>
    <row r="160" spans="1:17" ht="14.4" customHeight="1" x14ac:dyDescent="0.3">
      <c r="A160" s="659" t="s">
        <v>6291</v>
      </c>
      <c r="B160" s="660" t="s">
        <v>6292</v>
      </c>
      <c r="C160" s="660" t="s">
        <v>5024</v>
      </c>
      <c r="D160" s="660" t="s">
        <v>6497</v>
      </c>
      <c r="E160" s="660" t="s">
        <v>6498</v>
      </c>
      <c r="F160" s="663">
        <v>4</v>
      </c>
      <c r="G160" s="663">
        <v>1980</v>
      </c>
      <c r="H160" s="663">
        <v>1</v>
      </c>
      <c r="I160" s="663">
        <v>495</v>
      </c>
      <c r="J160" s="663">
        <v>2</v>
      </c>
      <c r="K160" s="663">
        <v>990</v>
      </c>
      <c r="L160" s="663">
        <v>0.5</v>
      </c>
      <c r="M160" s="663">
        <v>495</v>
      </c>
      <c r="N160" s="663"/>
      <c r="O160" s="663"/>
      <c r="P160" s="676"/>
      <c r="Q160" s="664"/>
    </row>
    <row r="161" spans="1:17" ht="14.4" customHeight="1" x14ac:dyDescent="0.3">
      <c r="A161" s="659" t="s">
        <v>6291</v>
      </c>
      <c r="B161" s="660" t="s">
        <v>6292</v>
      </c>
      <c r="C161" s="660" t="s">
        <v>5024</v>
      </c>
      <c r="D161" s="660" t="s">
        <v>6499</v>
      </c>
      <c r="E161" s="660" t="s">
        <v>6500</v>
      </c>
      <c r="F161" s="663">
        <v>1</v>
      </c>
      <c r="G161" s="663">
        <v>562</v>
      </c>
      <c r="H161" s="663">
        <v>1</v>
      </c>
      <c r="I161" s="663">
        <v>562</v>
      </c>
      <c r="J161" s="663"/>
      <c r="K161" s="663"/>
      <c r="L161" s="663"/>
      <c r="M161" s="663"/>
      <c r="N161" s="663">
        <v>5</v>
      </c>
      <c r="O161" s="663">
        <v>2844</v>
      </c>
      <c r="P161" s="676">
        <v>5.0604982206405698</v>
      </c>
      <c r="Q161" s="664">
        <v>568.79999999999995</v>
      </c>
    </row>
    <row r="162" spans="1:17" ht="14.4" customHeight="1" x14ac:dyDescent="0.3">
      <c r="A162" s="659" t="s">
        <v>6291</v>
      </c>
      <c r="B162" s="660" t="s">
        <v>6292</v>
      </c>
      <c r="C162" s="660" t="s">
        <v>5024</v>
      </c>
      <c r="D162" s="660" t="s">
        <v>6501</v>
      </c>
      <c r="E162" s="660" t="s">
        <v>6502</v>
      </c>
      <c r="F162" s="663">
        <v>1</v>
      </c>
      <c r="G162" s="663">
        <v>1000</v>
      </c>
      <c r="H162" s="663">
        <v>1</v>
      </c>
      <c r="I162" s="663">
        <v>1000</v>
      </c>
      <c r="J162" s="663"/>
      <c r="K162" s="663"/>
      <c r="L162" s="663"/>
      <c r="M162" s="663"/>
      <c r="N162" s="663">
        <v>5</v>
      </c>
      <c r="O162" s="663">
        <v>5026</v>
      </c>
      <c r="P162" s="676">
        <v>5.0259999999999998</v>
      </c>
      <c r="Q162" s="664">
        <v>1005.2</v>
      </c>
    </row>
    <row r="163" spans="1:17" ht="14.4" customHeight="1" x14ac:dyDescent="0.3">
      <c r="A163" s="659" t="s">
        <v>6291</v>
      </c>
      <c r="B163" s="660" t="s">
        <v>6292</v>
      </c>
      <c r="C163" s="660" t="s">
        <v>5024</v>
      </c>
      <c r="D163" s="660" t="s">
        <v>6503</v>
      </c>
      <c r="E163" s="660" t="s">
        <v>6504</v>
      </c>
      <c r="F163" s="663"/>
      <c r="G163" s="663"/>
      <c r="H163" s="663"/>
      <c r="I163" s="663"/>
      <c r="J163" s="663">
        <v>2</v>
      </c>
      <c r="K163" s="663">
        <v>380</v>
      </c>
      <c r="L163" s="663"/>
      <c r="M163" s="663">
        <v>190</v>
      </c>
      <c r="N163" s="663">
        <v>1</v>
      </c>
      <c r="O163" s="663">
        <v>191</v>
      </c>
      <c r="P163" s="676"/>
      <c r="Q163" s="664">
        <v>191</v>
      </c>
    </row>
    <row r="164" spans="1:17" ht="14.4" customHeight="1" x14ac:dyDescent="0.3">
      <c r="A164" s="659" t="s">
        <v>6291</v>
      </c>
      <c r="B164" s="660" t="s">
        <v>6292</v>
      </c>
      <c r="C164" s="660" t="s">
        <v>5024</v>
      </c>
      <c r="D164" s="660" t="s">
        <v>6505</v>
      </c>
      <c r="E164" s="660" t="s">
        <v>6506</v>
      </c>
      <c r="F164" s="663">
        <v>2</v>
      </c>
      <c r="G164" s="663">
        <v>410</v>
      </c>
      <c r="H164" s="663">
        <v>1</v>
      </c>
      <c r="I164" s="663">
        <v>205</v>
      </c>
      <c r="J164" s="663"/>
      <c r="K164" s="663"/>
      <c r="L164" s="663"/>
      <c r="M164" s="663"/>
      <c r="N164" s="663"/>
      <c r="O164" s="663"/>
      <c r="P164" s="676"/>
      <c r="Q164" s="664"/>
    </row>
    <row r="165" spans="1:17" ht="14.4" customHeight="1" x14ac:dyDescent="0.3">
      <c r="A165" s="659" t="s">
        <v>6291</v>
      </c>
      <c r="B165" s="660" t="s">
        <v>6292</v>
      </c>
      <c r="C165" s="660" t="s">
        <v>5024</v>
      </c>
      <c r="D165" s="660" t="s">
        <v>6507</v>
      </c>
      <c r="E165" s="660" t="s">
        <v>6508</v>
      </c>
      <c r="F165" s="663">
        <v>30</v>
      </c>
      <c r="G165" s="663">
        <v>4980</v>
      </c>
      <c r="H165" s="663">
        <v>1</v>
      </c>
      <c r="I165" s="663">
        <v>166</v>
      </c>
      <c r="J165" s="663">
        <v>12</v>
      </c>
      <c r="K165" s="663">
        <v>1992</v>
      </c>
      <c r="L165" s="663">
        <v>0.4</v>
      </c>
      <c r="M165" s="663">
        <v>166</v>
      </c>
      <c r="N165" s="663">
        <v>13</v>
      </c>
      <c r="O165" s="663">
        <v>2166</v>
      </c>
      <c r="P165" s="676">
        <v>0.43493975903614457</v>
      </c>
      <c r="Q165" s="664">
        <v>166.61538461538461</v>
      </c>
    </row>
    <row r="166" spans="1:17" ht="14.4" customHeight="1" x14ac:dyDescent="0.3">
      <c r="A166" s="659" t="s">
        <v>6291</v>
      </c>
      <c r="B166" s="660" t="s">
        <v>6292</v>
      </c>
      <c r="C166" s="660" t="s">
        <v>5024</v>
      </c>
      <c r="D166" s="660" t="s">
        <v>6509</v>
      </c>
      <c r="E166" s="660" t="s">
        <v>6510</v>
      </c>
      <c r="F166" s="663"/>
      <c r="G166" s="663"/>
      <c r="H166" s="663"/>
      <c r="I166" s="663"/>
      <c r="J166" s="663">
        <v>1</v>
      </c>
      <c r="K166" s="663">
        <v>127</v>
      </c>
      <c r="L166" s="663"/>
      <c r="M166" s="663">
        <v>127</v>
      </c>
      <c r="N166" s="663">
        <v>2</v>
      </c>
      <c r="O166" s="663">
        <v>254</v>
      </c>
      <c r="P166" s="676"/>
      <c r="Q166" s="664">
        <v>127</v>
      </c>
    </row>
    <row r="167" spans="1:17" ht="14.4" customHeight="1" x14ac:dyDescent="0.3">
      <c r="A167" s="659" t="s">
        <v>6291</v>
      </c>
      <c r="B167" s="660" t="s">
        <v>6292</v>
      </c>
      <c r="C167" s="660" t="s">
        <v>5024</v>
      </c>
      <c r="D167" s="660" t="s">
        <v>6511</v>
      </c>
      <c r="E167" s="660" t="s">
        <v>6512</v>
      </c>
      <c r="F167" s="663">
        <v>5</v>
      </c>
      <c r="G167" s="663">
        <v>115</v>
      </c>
      <c r="H167" s="663">
        <v>1</v>
      </c>
      <c r="I167" s="663">
        <v>23</v>
      </c>
      <c r="J167" s="663">
        <v>5</v>
      </c>
      <c r="K167" s="663">
        <v>115</v>
      </c>
      <c r="L167" s="663">
        <v>1</v>
      </c>
      <c r="M167" s="663">
        <v>23</v>
      </c>
      <c r="N167" s="663">
        <v>6</v>
      </c>
      <c r="O167" s="663">
        <v>138</v>
      </c>
      <c r="P167" s="676">
        <v>1.2</v>
      </c>
      <c r="Q167" s="664">
        <v>23</v>
      </c>
    </row>
    <row r="168" spans="1:17" ht="14.4" customHeight="1" x14ac:dyDescent="0.3">
      <c r="A168" s="659" t="s">
        <v>6291</v>
      </c>
      <c r="B168" s="660" t="s">
        <v>6292</v>
      </c>
      <c r="C168" s="660" t="s">
        <v>5024</v>
      </c>
      <c r="D168" s="660" t="s">
        <v>6513</v>
      </c>
      <c r="E168" s="660" t="s">
        <v>6514</v>
      </c>
      <c r="F168" s="663">
        <v>6</v>
      </c>
      <c r="G168" s="663">
        <v>780</v>
      </c>
      <c r="H168" s="663">
        <v>1</v>
      </c>
      <c r="I168" s="663">
        <v>130</v>
      </c>
      <c r="J168" s="663"/>
      <c r="K168" s="663"/>
      <c r="L168" s="663"/>
      <c r="M168" s="663"/>
      <c r="N168" s="663">
        <v>1</v>
      </c>
      <c r="O168" s="663">
        <v>131</v>
      </c>
      <c r="P168" s="676">
        <v>0.16794871794871793</v>
      </c>
      <c r="Q168" s="664">
        <v>131</v>
      </c>
    </row>
    <row r="169" spans="1:17" ht="14.4" customHeight="1" x14ac:dyDescent="0.3">
      <c r="A169" s="659" t="s">
        <v>6291</v>
      </c>
      <c r="B169" s="660" t="s">
        <v>6292</v>
      </c>
      <c r="C169" s="660" t="s">
        <v>5024</v>
      </c>
      <c r="D169" s="660" t="s">
        <v>6515</v>
      </c>
      <c r="E169" s="660" t="s">
        <v>6516</v>
      </c>
      <c r="F169" s="663">
        <v>20</v>
      </c>
      <c r="G169" s="663">
        <v>5820</v>
      </c>
      <c r="H169" s="663">
        <v>1</v>
      </c>
      <c r="I169" s="663">
        <v>291</v>
      </c>
      <c r="J169" s="663">
        <v>8</v>
      </c>
      <c r="K169" s="663">
        <v>2328</v>
      </c>
      <c r="L169" s="663">
        <v>0.4</v>
      </c>
      <c r="M169" s="663">
        <v>291</v>
      </c>
      <c r="N169" s="663">
        <v>13</v>
      </c>
      <c r="O169" s="663">
        <v>3795</v>
      </c>
      <c r="P169" s="676">
        <v>0.65206185567010311</v>
      </c>
      <c r="Q169" s="664">
        <v>291.92307692307691</v>
      </c>
    </row>
    <row r="170" spans="1:17" ht="14.4" customHeight="1" x14ac:dyDescent="0.3">
      <c r="A170" s="659" t="s">
        <v>6291</v>
      </c>
      <c r="B170" s="660" t="s">
        <v>6292</v>
      </c>
      <c r="C170" s="660" t="s">
        <v>5024</v>
      </c>
      <c r="D170" s="660" t="s">
        <v>6517</v>
      </c>
      <c r="E170" s="660" t="s">
        <v>6518</v>
      </c>
      <c r="F170" s="663">
        <v>14</v>
      </c>
      <c r="G170" s="663">
        <v>630</v>
      </c>
      <c r="H170" s="663">
        <v>1</v>
      </c>
      <c r="I170" s="663">
        <v>45</v>
      </c>
      <c r="J170" s="663">
        <v>10</v>
      </c>
      <c r="K170" s="663">
        <v>450</v>
      </c>
      <c r="L170" s="663">
        <v>0.7142857142857143</v>
      </c>
      <c r="M170" s="663">
        <v>45</v>
      </c>
      <c r="N170" s="663">
        <v>11</v>
      </c>
      <c r="O170" s="663">
        <v>495</v>
      </c>
      <c r="P170" s="676">
        <v>0.7857142857142857</v>
      </c>
      <c r="Q170" s="664">
        <v>45</v>
      </c>
    </row>
    <row r="171" spans="1:17" ht="14.4" customHeight="1" x14ac:dyDescent="0.3">
      <c r="A171" s="659" t="s">
        <v>6291</v>
      </c>
      <c r="B171" s="660" t="s">
        <v>6292</v>
      </c>
      <c r="C171" s="660" t="s">
        <v>5024</v>
      </c>
      <c r="D171" s="660" t="s">
        <v>6519</v>
      </c>
      <c r="E171" s="660" t="s">
        <v>6520</v>
      </c>
      <c r="F171" s="663"/>
      <c r="G171" s="663"/>
      <c r="H171" s="663"/>
      <c r="I171" s="663"/>
      <c r="J171" s="663">
        <v>164</v>
      </c>
      <c r="K171" s="663">
        <v>7544</v>
      </c>
      <c r="L171" s="663"/>
      <c r="M171" s="663">
        <v>46</v>
      </c>
      <c r="N171" s="663">
        <v>226</v>
      </c>
      <c r="O171" s="663">
        <v>10396</v>
      </c>
      <c r="P171" s="676"/>
      <c r="Q171" s="664">
        <v>46</v>
      </c>
    </row>
    <row r="172" spans="1:17" ht="14.4" customHeight="1" x14ac:dyDescent="0.3">
      <c r="A172" s="659" t="s">
        <v>6291</v>
      </c>
      <c r="B172" s="660" t="s">
        <v>6292</v>
      </c>
      <c r="C172" s="660" t="s">
        <v>5024</v>
      </c>
      <c r="D172" s="660" t="s">
        <v>6521</v>
      </c>
      <c r="E172" s="660" t="s">
        <v>6522</v>
      </c>
      <c r="F172" s="663"/>
      <c r="G172" s="663"/>
      <c r="H172" s="663"/>
      <c r="I172" s="663"/>
      <c r="J172" s="663">
        <v>1</v>
      </c>
      <c r="K172" s="663">
        <v>308</v>
      </c>
      <c r="L172" s="663"/>
      <c r="M172" s="663">
        <v>308</v>
      </c>
      <c r="N172" s="663">
        <v>2</v>
      </c>
      <c r="O172" s="663">
        <v>617</v>
      </c>
      <c r="P172" s="676"/>
      <c r="Q172" s="664">
        <v>308.5</v>
      </c>
    </row>
    <row r="173" spans="1:17" ht="14.4" customHeight="1" x14ac:dyDescent="0.3">
      <c r="A173" s="659" t="s">
        <v>6291</v>
      </c>
      <c r="B173" s="660" t="s">
        <v>6292</v>
      </c>
      <c r="C173" s="660" t="s">
        <v>5024</v>
      </c>
      <c r="D173" s="660" t="s">
        <v>6523</v>
      </c>
      <c r="E173" s="660" t="s">
        <v>6524</v>
      </c>
      <c r="F173" s="663"/>
      <c r="G173" s="663"/>
      <c r="H173" s="663"/>
      <c r="I173" s="663"/>
      <c r="J173" s="663">
        <v>1</v>
      </c>
      <c r="K173" s="663">
        <v>528</v>
      </c>
      <c r="L173" s="663"/>
      <c r="M173" s="663">
        <v>528</v>
      </c>
      <c r="N173" s="663"/>
      <c r="O173" s="663"/>
      <c r="P173" s="676"/>
      <c r="Q173" s="664"/>
    </row>
    <row r="174" spans="1:17" ht="14.4" customHeight="1" x14ac:dyDescent="0.3">
      <c r="A174" s="659" t="s">
        <v>6291</v>
      </c>
      <c r="B174" s="660" t="s">
        <v>6292</v>
      </c>
      <c r="C174" s="660" t="s">
        <v>5024</v>
      </c>
      <c r="D174" s="660" t="s">
        <v>6525</v>
      </c>
      <c r="E174" s="660" t="s">
        <v>6526</v>
      </c>
      <c r="F174" s="663">
        <v>11</v>
      </c>
      <c r="G174" s="663">
        <v>1496</v>
      </c>
      <c r="H174" s="663">
        <v>1</v>
      </c>
      <c r="I174" s="663">
        <v>136</v>
      </c>
      <c r="J174" s="663"/>
      <c r="K174" s="663"/>
      <c r="L174" s="663"/>
      <c r="M174" s="663"/>
      <c r="N174" s="663"/>
      <c r="O174" s="663"/>
      <c r="P174" s="676"/>
      <c r="Q174" s="664"/>
    </row>
    <row r="175" spans="1:17" ht="14.4" customHeight="1" x14ac:dyDescent="0.3">
      <c r="A175" s="659" t="s">
        <v>6291</v>
      </c>
      <c r="B175" s="660" t="s">
        <v>6292</v>
      </c>
      <c r="C175" s="660" t="s">
        <v>5024</v>
      </c>
      <c r="D175" s="660" t="s">
        <v>6527</v>
      </c>
      <c r="E175" s="660" t="s">
        <v>6528</v>
      </c>
      <c r="F175" s="663">
        <v>15</v>
      </c>
      <c r="G175" s="663">
        <v>105</v>
      </c>
      <c r="H175" s="663">
        <v>1</v>
      </c>
      <c r="I175" s="663">
        <v>7</v>
      </c>
      <c r="J175" s="663"/>
      <c r="K175" s="663"/>
      <c r="L175" s="663"/>
      <c r="M175" s="663"/>
      <c r="N175" s="663"/>
      <c r="O175" s="663"/>
      <c r="P175" s="676"/>
      <c r="Q175" s="664"/>
    </row>
    <row r="176" spans="1:17" ht="14.4" customHeight="1" x14ac:dyDescent="0.3">
      <c r="A176" s="659" t="s">
        <v>6291</v>
      </c>
      <c r="B176" s="660" t="s">
        <v>6292</v>
      </c>
      <c r="C176" s="660" t="s">
        <v>5024</v>
      </c>
      <c r="D176" s="660" t="s">
        <v>6529</v>
      </c>
      <c r="E176" s="660" t="s">
        <v>6530</v>
      </c>
      <c r="F176" s="663">
        <v>5</v>
      </c>
      <c r="G176" s="663">
        <v>150</v>
      </c>
      <c r="H176" s="663">
        <v>1</v>
      </c>
      <c r="I176" s="663">
        <v>30</v>
      </c>
      <c r="J176" s="663">
        <v>5</v>
      </c>
      <c r="K176" s="663">
        <v>150</v>
      </c>
      <c r="L176" s="663">
        <v>1</v>
      </c>
      <c r="M176" s="663">
        <v>30</v>
      </c>
      <c r="N176" s="663">
        <v>6</v>
      </c>
      <c r="O176" s="663">
        <v>186</v>
      </c>
      <c r="P176" s="676">
        <v>1.24</v>
      </c>
      <c r="Q176" s="664">
        <v>31</v>
      </c>
    </row>
    <row r="177" spans="1:17" ht="14.4" customHeight="1" x14ac:dyDescent="0.3">
      <c r="A177" s="659" t="s">
        <v>6291</v>
      </c>
      <c r="B177" s="660" t="s">
        <v>6292</v>
      </c>
      <c r="C177" s="660" t="s">
        <v>5024</v>
      </c>
      <c r="D177" s="660" t="s">
        <v>6531</v>
      </c>
      <c r="E177" s="660" t="s">
        <v>6532</v>
      </c>
      <c r="F177" s="663">
        <v>1</v>
      </c>
      <c r="G177" s="663">
        <v>26</v>
      </c>
      <c r="H177" s="663">
        <v>1</v>
      </c>
      <c r="I177" s="663">
        <v>26</v>
      </c>
      <c r="J177" s="663">
        <v>1</v>
      </c>
      <c r="K177" s="663">
        <v>26</v>
      </c>
      <c r="L177" s="663">
        <v>1</v>
      </c>
      <c r="M177" s="663">
        <v>26</v>
      </c>
      <c r="N177" s="663">
        <v>2</v>
      </c>
      <c r="O177" s="663">
        <v>52</v>
      </c>
      <c r="P177" s="676">
        <v>2</v>
      </c>
      <c r="Q177" s="664">
        <v>26</v>
      </c>
    </row>
    <row r="178" spans="1:17" ht="14.4" customHeight="1" x14ac:dyDescent="0.3">
      <c r="A178" s="659" t="s">
        <v>6291</v>
      </c>
      <c r="B178" s="660" t="s">
        <v>6292</v>
      </c>
      <c r="C178" s="660" t="s">
        <v>5024</v>
      </c>
      <c r="D178" s="660" t="s">
        <v>6533</v>
      </c>
      <c r="E178" s="660" t="s">
        <v>6534</v>
      </c>
      <c r="F178" s="663"/>
      <c r="G178" s="663"/>
      <c r="H178" s="663"/>
      <c r="I178" s="663"/>
      <c r="J178" s="663">
        <v>2</v>
      </c>
      <c r="K178" s="663">
        <v>710</v>
      </c>
      <c r="L178" s="663"/>
      <c r="M178" s="663">
        <v>355</v>
      </c>
      <c r="N178" s="663"/>
      <c r="O178" s="663"/>
      <c r="P178" s="676"/>
      <c r="Q178" s="664"/>
    </row>
    <row r="179" spans="1:17" ht="14.4" customHeight="1" x14ac:dyDescent="0.3">
      <c r="A179" s="659" t="s">
        <v>6291</v>
      </c>
      <c r="B179" s="660" t="s">
        <v>6292</v>
      </c>
      <c r="C179" s="660" t="s">
        <v>5024</v>
      </c>
      <c r="D179" s="660" t="s">
        <v>6535</v>
      </c>
      <c r="E179" s="660" t="s">
        <v>6536</v>
      </c>
      <c r="F179" s="663"/>
      <c r="G179" s="663"/>
      <c r="H179" s="663"/>
      <c r="I179" s="663"/>
      <c r="J179" s="663">
        <v>1</v>
      </c>
      <c r="K179" s="663">
        <v>1752</v>
      </c>
      <c r="L179" s="663"/>
      <c r="M179" s="663">
        <v>1752</v>
      </c>
      <c r="N179" s="663"/>
      <c r="O179" s="663"/>
      <c r="P179" s="676"/>
      <c r="Q179" s="664"/>
    </row>
    <row r="180" spans="1:17" ht="14.4" customHeight="1" x14ac:dyDescent="0.3">
      <c r="A180" s="659" t="s">
        <v>6291</v>
      </c>
      <c r="B180" s="660" t="s">
        <v>6292</v>
      </c>
      <c r="C180" s="660" t="s">
        <v>5024</v>
      </c>
      <c r="D180" s="660" t="s">
        <v>6537</v>
      </c>
      <c r="E180" s="660" t="s">
        <v>6538</v>
      </c>
      <c r="F180" s="663"/>
      <c r="G180" s="663"/>
      <c r="H180" s="663"/>
      <c r="I180" s="663"/>
      <c r="J180" s="663"/>
      <c r="K180" s="663"/>
      <c r="L180" s="663"/>
      <c r="M180" s="663"/>
      <c r="N180" s="663">
        <v>1</v>
      </c>
      <c r="O180" s="663">
        <v>134</v>
      </c>
      <c r="P180" s="676"/>
      <c r="Q180" s="664">
        <v>134</v>
      </c>
    </row>
    <row r="181" spans="1:17" ht="14.4" customHeight="1" x14ac:dyDescent="0.3">
      <c r="A181" s="659" t="s">
        <v>6291</v>
      </c>
      <c r="B181" s="660" t="s">
        <v>6292</v>
      </c>
      <c r="C181" s="660" t="s">
        <v>5024</v>
      </c>
      <c r="D181" s="660" t="s">
        <v>6539</v>
      </c>
      <c r="E181" s="660" t="s">
        <v>6540</v>
      </c>
      <c r="F181" s="663">
        <v>3</v>
      </c>
      <c r="G181" s="663">
        <v>1212</v>
      </c>
      <c r="H181" s="663">
        <v>1</v>
      </c>
      <c r="I181" s="663">
        <v>404</v>
      </c>
      <c r="J181" s="663">
        <v>2</v>
      </c>
      <c r="K181" s="663">
        <v>810</v>
      </c>
      <c r="L181" s="663">
        <v>0.66831683168316836</v>
      </c>
      <c r="M181" s="663">
        <v>405</v>
      </c>
      <c r="N181" s="663">
        <v>1</v>
      </c>
      <c r="O181" s="663">
        <v>405</v>
      </c>
      <c r="P181" s="676">
        <v>0.33415841584158418</v>
      </c>
      <c r="Q181" s="664">
        <v>405</v>
      </c>
    </row>
    <row r="182" spans="1:17" ht="14.4" customHeight="1" x14ac:dyDescent="0.3">
      <c r="A182" s="659" t="s">
        <v>6291</v>
      </c>
      <c r="B182" s="660" t="s">
        <v>6292</v>
      </c>
      <c r="C182" s="660" t="s">
        <v>5024</v>
      </c>
      <c r="D182" s="660" t="s">
        <v>6541</v>
      </c>
      <c r="E182" s="660" t="s">
        <v>6542</v>
      </c>
      <c r="F182" s="663"/>
      <c r="G182" s="663"/>
      <c r="H182" s="663"/>
      <c r="I182" s="663"/>
      <c r="J182" s="663"/>
      <c r="K182" s="663"/>
      <c r="L182" s="663"/>
      <c r="M182" s="663"/>
      <c r="N182" s="663">
        <v>1</v>
      </c>
      <c r="O182" s="663">
        <v>790</v>
      </c>
      <c r="P182" s="676"/>
      <c r="Q182" s="664">
        <v>790</v>
      </c>
    </row>
    <row r="183" spans="1:17" ht="14.4" customHeight="1" x14ac:dyDescent="0.3">
      <c r="A183" s="659" t="s">
        <v>6291</v>
      </c>
      <c r="B183" s="660" t="s">
        <v>6543</v>
      </c>
      <c r="C183" s="660" t="s">
        <v>5024</v>
      </c>
      <c r="D183" s="660" t="s">
        <v>6405</v>
      </c>
      <c r="E183" s="660" t="s">
        <v>6406</v>
      </c>
      <c r="F183" s="663">
        <v>1</v>
      </c>
      <c r="G183" s="663">
        <v>1236</v>
      </c>
      <c r="H183" s="663">
        <v>1</v>
      </c>
      <c r="I183" s="663">
        <v>1236</v>
      </c>
      <c r="J183" s="663"/>
      <c r="K183" s="663"/>
      <c r="L183" s="663"/>
      <c r="M183" s="663"/>
      <c r="N183" s="663"/>
      <c r="O183" s="663"/>
      <c r="P183" s="676"/>
      <c r="Q183" s="664"/>
    </row>
    <row r="184" spans="1:17" ht="14.4" customHeight="1" x14ac:dyDescent="0.3">
      <c r="A184" s="659" t="s">
        <v>6544</v>
      </c>
      <c r="B184" s="660" t="s">
        <v>5961</v>
      </c>
      <c r="C184" s="660" t="s">
        <v>5021</v>
      </c>
      <c r="D184" s="660" t="s">
        <v>6545</v>
      </c>
      <c r="E184" s="660" t="s">
        <v>6546</v>
      </c>
      <c r="F184" s="663"/>
      <c r="G184" s="663"/>
      <c r="H184" s="663"/>
      <c r="I184" s="663"/>
      <c r="J184" s="663">
        <v>4</v>
      </c>
      <c r="K184" s="663">
        <v>3993.66</v>
      </c>
      <c r="L184" s="663"/>
      <c r="M184" s="663">
        <v>998.41499999999996</v>
      </c>
      <c r="N184" s="663"/>
      <c r="O184" s="663"/>
      <c r="P184" s="676"/>
      <c r="Q184" s="664"/>
    </row>
    <row r="185" spans="1:17" ht="14.4" customHeight="1" x14ac:dyDescent="0.3">
      <c r="A185" s="659" t="s">
        <v>6544</v>
      </c>
      <c r="B185" s="660" t="s">
        <v>5961</v>
      </c>
      <c r="C185" s="660" t="s">
        <v>5021</v>
      </c>
      <c r="D185" s="660" t="s">
        <v>6547</v>
      </c>
      <c r="E185" s="660" t="s">
        <v>6546</v>
      </c>
      <c r="F185" s="663">
        <v>15.25</v>
      </c>
      <c r="G185" s="663">
        <v>30238.92</v>
      </c>
      <c r="H185" s="663">
        <v>1</v>
      </c>
      <c r="I185" s="663">
        <v>1982.8799999999999</v>
      </c>
      <c r="J185" s="663">
        <v>6.5</v>
      </c>
      <c r="K185" s="663">
        <v>12958.260000000002</v>
      </c>
      <c r="L185" s="663">
        <v>0.42852919350294266</v>
      </c>
      <c r="M185" s="663">
        <v>1993.5784615384619</v>
      </c>
      <c r="N185" s="663">
        <v>11</v>
      </c>
      <c r="O185" s="663">
        <v>21158.089999999997</v>
      </c>
      <c r="P185" s="676">
        <v>0.69969727754827216</v>
      </c>
      <c r="Q185" s="664">
        <v>1923.4627272727269</v>
      </c>
    </row>
    <row r="186" spans="1:17" ht="14.4" customHeight="1" x14ac:dyDescent="0.3">
      <c r="A186" s="659" t="s">
        <v>6544</v>
      </c>
      <c r="B186" s="660" t="s">
        <v>5961</v>
      </c>
      <c r="C186" s="660" t="s">
        <v>5021</v>
      </c>
      <c r="D186" s="660" t="s">
        <v>6548</v>
      </c>
      <c r="E186" s="660" t="s">
        <v>6549</v>
      </c>
      <c r="F186" s="663">
        <v>10.35</v>
      </c>
      <c r="G186" s="663">
        <v>27409.119999999999</v>
      </c>
      <c r="H186" s="663">
        <v>1</v>
      </c>
      <c r="I186" s="663">
        <v>2648.2241545893721</v>
      </c>
      <c r="J186" s="663">
        <v>5.15</v>
      </c>
      <c r="K186" s="663">
        <v>13704.130000000001</v>
      </c>
      <c r="L186" s="663">
        <v>0.49998431179111191</v>
      </c>
      <c r="M186" s="663">
        <v>2660.9961165048544</v>
      </c>
      <c r="N186" s="663">
        <v>12.540000000000001</v>
      </c>
      <c r="O186" s="663">
        <v>33500.01</v>
      </c>
      <c r="P186" s="676">
        <v>1.2222212898480507</v>
      </c>
      <c r="Q186" s="664">
        <v>2671.4521531100477</v>
      </c>
    </row>
    <row r="187" spans="1:17" ht="14.4" customHeight="1" x14ac:dyDescent="0.3">
      <c r="A187" s="659" t="s">
        <v>6544</v>
      </c>
      <c r="B187" s="660" t="s">
        <v>5961</v>
      </c>
      <c r="C187" s="660" t="s">
        <v>5021</v>
      </c>
      <c r="D187" s="660" t="s">
        <v>6550</v>
      </c>
      <c r="E187" s="660" t="s">
        <v>6549</v>
      </c>
      <c r="F187" s="663">
        <v>8.1</v>
      </c>
      <c r="G187" s="663">
        <v>53626.45</v>
      </c>
      <c r="H187" s="663">
        <v>1</v>
      </c>
      <c r="I187" s="663">
        <v>6620.549382716049</v>
      </c>
      <c r="J187" s="663">
        <v>7.2</v>
      </c>
      <c r="K187" s="663">
        <v>47969.82</v>
      </c>
      <c r="L187" s="663">
        <v>0.89451791047141849</v>
      </c>
      <c r="M187" s="663">
        <v>6662.4749999999995</v>
      </c>
      <c r="N187" s="663">
        <v>11.399999999999999</v>
      </c>
      <c r="O187" s="663">
        <v>76136.040000000008</v>
      </c>
      <c r="P187" s="676">
        <v>1.4197479042524725</v>
      </c>
      <c r="Q187" s="664">
        <v>6678.6000000000013</v>
      </c>
    </row>
    <row r="188" spans="1:17" ht="14.4" customHeight="1" x14ac:dyDescent="0.3">
      <c r="A188" s="659" t="s">
        <v>6544</v>
      </c>
      <c r="B188" s="660" t="s">
        <v>5961</v>
      </c>
      <c r="C188" s="660" t="s">
        <v>5021</v>
      </c>
      <c r="D188" s="660" t="s">
        <v>6551</v>
      </c>
      <c r="E188" s="660" t="s">
        <v>6552</v>
      </c>
      <c r="F188" s="663"/>
      <c r="G188" s="663"/>
      <c r="H188" s="663"/>
      <c r="I188" s="663"/>
      <c r="J188" s="663"/>
      <c r="K188" s="663"/>
      <c r="L188" s="663"/>
      <c r="M188" s="663"/>
      <c r="N188" s="663">
        <v>0.4</v>
      </c>
      <c r="O188" s="663">
        <v>2067.4699999999998</v>
      </c>
      <c r="P188" s="676"/>
      <c r="Q188" s="664">
        <v>5168.6749999999993</v>
      </c>
    </row>
    <row r="189" spans="1:17" ht="14.4" customHeight="1" x14ac:dyDescent="0.3">
      <c r="A189" s="659" t="s">
        <v>6544</v>
      </c>
      <c r="B189" s="660" t="s">
        <v>5961</v>
      </c>
      <c r="C189" s="660" t="s">
        <v>5021</v>
      </c>
      <c r="D189" s="660" t="s">
        <v>6553</v>
      </c>
      <c r="E189" s="660" t="s">
        <v>6218</v>
      </c>
      <c r="F189" s="663">
        <v>15.46</v>
      </c>
      <c r="G189" s="663">
        <v>15612.83</v>
      </c>
      <c r="H189" s="663">
        <v>1</v>
      </c>
      <c r="I189" s="663">
        <v>1009.8855109961189</v>
      </c>
      <c r="J189" s="663">
        <v>15.900000000000002</v>
      </c>
      <c r="K189" s="663">
        <v>15663.519999999999</v>
      </c>
      <c r="L189" s="663">
        <v>1.0032466887809577</v>
      </c>
      <c r="M189" s="663">
        <v>985.12704402515703</v>
      </c>
      <c r="N189" s="663">
        <v>14.599999999999998</v>
      </c>
      <c r="O189" s="663">
        <v>14439.77</v>
      </c>
      <c r="P189" s="676">
        <v>0.92486563934917632</v>
      </c>
      <c r="Q189" s="664">
        <v>989.02534246575362</v>
      </c>
    </row>
    <row r="190" spans="1:17" ht="14.4" customHeight="1" x14ac:dyDescent="0.3">
      <c r="A190" s="659" t="s">
        <v>6544</v>
      </c>
      <c r="B190" s="660" t="s">
        <v>5961</v>
      </c>
      <c r="C190" s="660" t="s">
        <v>5021</v>
      </c>
      <c r="D190" s="660" t="s">
        <v>6554</v>
      </c>
      <c r="E190" s="660" t="s">
        <v>6552</v>
      </c>
      <c r="F190" s="663">
        <v>5.24</v>
      </c>
      <c r="G190" s="663">
        <v>66216.13</v>
      </c>
      <c r="H190" s="663">
        <v>1</v>
      </c>
      <c r="I190" s="663">
        <v>12636.666030534352</v>
      </c>
      <c r="J190" s="663">
        <v>5.23</v>
      </c>
      <c r="K190" s="663">
        <v>56985.719999999994</v>
      </c>
      <c r="L190" s="663">
        <v>0.86060178992641201</v>
      </c>
      <c r="M190" s="663">
        <v>10895.931166347991</v>
      </c>
      <c r="N190" s="663">
        <v>5.39</v>
      </c>
      <c r="O190" s="663">
        <v>55718.42</v>
      </c>
      <c r="P190" s="676">
        <v>0.841462948680329</v>
      </c>
      <c r="Q190" s="664">
        <v>10337.369202226346</v>
      </c>
    </row>
    <row r="191" spans="1:17" ht="14.4" customHeight="1" x14ac:dyDescent="0.3">
      <c r="A191" s="659" t="s">
        <v>6544</v>
      </c>
      <c r="B191" s="660" t="s">
        <v>5961</v>
      </c>
      <c r="C191" s="660" t="s">
        <v>5021</v>
      </c>
      <c r="D191" s="660" t="s">
        <v>6555</v>
      </c>
      <c r="E191" s="660" t="s">
        <v>6552</v>
      </c>
      <c r="F191" s="663"/>
      <c r="G191" s="663"/>
      <c r="H191" s="663"/>
      <c r="I191" s="663"/>
      <c r="J191" s="663">
        <v>0.08</v>
      </c>
      <c r="K191" s="663">
        <v>1638.28</v>
      </c>
      <c r="L191" s="663"/>
      <c r="M191" s="663">
        <v>20478.5</v>
      </c>
      <c r="N191" s="663"/>
      <c r="O191" s="663"/>
      <c r="P191" s="676"/>
      <c r="Q191" s="664"/>
    </row>
    <row r="192" spans="1:17" ht="14.4" customHeight="1" x14ac:dyDescent="0.3">
      <c r="A192" s="659" t="s">
        <v>6544</v>
      </c>
      <c r="B192" s="660" t="s">
        <v>5961</v>
      </c>
      <c r="C192" s="660" t="s">
        <v>5021</v>
      </c>
      <c r="D192" s="660" t="s">
        <v>6556</v>
      </c>
      <c r="E192" s="660" t="s">
        <v>6552</v>
      </c>
      <c r="F192" s="663">
        <v>0.4</v>
      </c>
      <c r="G192" s="663">
        <v>2579.98</v>
      </c>
      <c r="H192" s="663">
        <v>1</v>
      </c>
      <c r="I192" s="663">
        <v>6449.95</v>
      </c>
      <c r="J192" s="663">
        <v>1.04</v>
      </c>
      <c r="K192" s="663">
        <v>6711.8899999999994</v>
      </c>
      <c r="L192" s="663">
        <v>2.601527918821076</v>
      </c>
      <c r="M192" s="663">
        <v>6453.7403846153838</v>
      </c>
      <c r="N192" s="663">
        <v>0.1</v>
      </c>
      <c r="O192" s="663">
        <v>650.65</v>
      </c>
      <c r="P192" s="676">
        <v>0.25219187745641436</v>
      </c>
      <c r="Q192" s="664">
        <v>6506.4999999999991</v>
      </c>
    </row>
    <row r="193" spans="1:17" ht="14.4" customHeight="1" x14ac:dyDescent="0.3">
      <c r="A193" s="659" t="s">
        <v>6544</v>
      </c>
      <c r="B193" s="660" t="s">
        <v>5961</v>
      </c>
      <c r="C193" s="660" t="s">
        <v>5021</v>
      </c>
      <c r="D193" s="660" t="s">
        <v>6557</v>
      </c>
      <c r="E193" s="660" t="s">
        <v>6552</v>
      </c>
      <c r="F193" s="663"/>
      <c r="G193" s="663"/>
      <c r="H193" s="663"/>
      <c r="I193" s="663"/>
      <c r="J193" s="663">
        <v>0.14000000000000001</v>
      </c>
      <c r="K193" s="663">
        <v>1613.27</v>
      </c>
      <c r="L193" s="663"/>
      <c r="M193" s="663">
        <v>11523.357142857141</v>
      </c>
      <c r="N193" s="663"/>
      <c r="O193" s="663"/>
      <c r="P193" s="676"/>
      <c r="Q193" s="664"/>
    </row>
    <row r="194" spans="1:17" ht="14.4" customHeight="1" x14ac:dyDescent="0.3">
      <c r="A194" s="659" t="s">
        <v>6544</v>
      </c>
      <c r="B194" s="660" t="s">
        <v>5961</v>
      </c>
      <c r="C194" s="660" t="s">
        <v>5021</v>
      </c>
      <c r="D194" s="660" t="s">
        <v>6558</v>
      </c>
      <c r="E194" s="660" t="s">
        <v>6559</v>
      </c>
      <c r="F194" s="663">
        <v>37.5</v>
      </c>
      <c r="G194" s="663">
        <v>36252.75</v>
      </c>
      <c r="H194" s="663">
        <v>1</v>
      </c>
      <c r="I194" s="663">
        <v>966.74</v>
      </c>
      <c r="J194" s="663">
        <v>24</v>
      </c>
      <c r="K194" s="663">
        <v>23337.440000000002</v>
      </c>
      <c r="L194" s="663">
        <v>0.64374261262938681</v>
      </c>
      <c r="M194" s="663">
        <v>972.39333333333343</v>
      </c>
      <c r="N194" s="663">
        <v>69.5</v>
      </c>
      <c r="O194" s="663">
        <v>67777.790000000008</v>
      </c>
      <c r="P194" s="676">
        <v>1.8695903069422322</v>
      </c>
      <c r="Q194" s="664">
        <v>975.22000000000014</v>
      </c>
    </row>
    <row r="195" spans="1:17" ht="14.4" customHeight="1" x14ac:dyDescent="0.3">
      <c r="A195" s="659" t="s">
        <v>6544</v>
      </c>
      <c r="B195" s="660" t="s">
        <v>5961</v>
      </c>
      <c r="C195" s="660" t="s">
        <v>5021</v>
      </c>
      <c r="D195" s="660" t="s">
        <v>6560</v>
      </c>
      <c r="E195" s="660" t="s">
        <v>6559</v>
      </c>
      <c r="F195" s="663">
        <v>5</v>
      </c>
      <c r="G195" s="663">
        <v>9667.2999999999993</v>
      </c>
      <c r="H195" s="663">
        <v>1</v>
      </c>
      <c r="I195" s="663">
        <v>1933.4599999999998</v>
      </c>
      <c r="J195" s="663">
        <v>2</v>
      </c>
      <c r="K195" s="663">
        <v>3715.46</v>
      </c>
      <c r="L195" s="663">
        <v>0.38433275061289091</v>
      </c>
      <c r="M195" s="663">
        <v>1857.73</v>
      </c>
      <c r="N195" s="663"/>
      <c r="O195" s="663"/>
      <c r="P195" s="676"/>
      <c r="Q195" s="664"/>
    </row>
    <row r="196" spans="1:17" ht="14.4" customHeight="1" x14ac:dyDescent="0.3">
      <c r="A196" s="659" t="s">
        <v>6544</v>
      </c>
      <c r="B196" s="660" t="s">
        <v>5961</v>
      </c>
      <c r="C196" s="660" t="s">
        <v>5021</v>
      </c>
      <c r="D196" s="660" t="s">
        <v>6199</v>
      </c>
      <c r="E196" s="660" t="s">
        <v>6200</v>
      </c>
      <c r="F196" s="663">
        <v>0.18</v>
      </c>
      <c r="G196" s="663">
        <v>974.39</v>
      </c>
      <c r="H196" s="663">
        <v>1</v>
      </c>
      <c r="I196" s="663">
        <v>5413.2777777777783</v>
      </c>
      <c r="J196" s="663">
        <v>0.16999999999999998</v>
      </c>
      <c r="K196" s="663">
        <v>928.32999999999993</v>
      </c>
      <c r="L196" s="663">
        <v>0.95272939993226524</v>
      </c>
      <c r="M196" s="663">
        <v>5460.7647058823532</v>
      </c>
      <c r="N196" s="663"/>
      <c r="O196" s="663"/>
      <c r="P196" s="676"/>
      <c r="Q196" s="664"/>
    </row>
    <row r="197" spans="1:17" ht="14.4" customHeight="1" x14ac:dyDescent="0.3">
      <c r="A197" s="659" t="s">
        <v>6544</v>
      </c>
      <c r="B197" s="660" t="s">
        <v>5961</v>
      </c>
      <c r="C197" s="660" t="s">
        <v>5021</v>
      </c>
      <c r="D197" s="660" t="s">
        <v>6561</v>
      </c>
      <c r="E197" s="660" t="s">
        <v>6200</v>
      </c>
      <c r="F197" s="663">
        <v>7.7000000000000011</v>
      </c>
      <c r="G197" s="663">
        <v>83238.800000000017</v>
      </c>
      <c r="H197" s="663">
        <v>1</v>
      </c>
      <c r="I197" s="663">
        <v>10810.233766233767</v>
      </c>
      <c r="J197" s="663">
        <v>8.51</v>
      </c>
      <c r="K197" s="663">
        <v>92611.87</v>
      </c>
      <c r="L197" s="663">
        <v>1.1126045786340022</v>
      </c>
      <c r="M197" s="663">
        <v>10882.710928319624</v>
      </c>
      <c r="N197" s="663">
        <v>5.339999999999999</v>
      </c>
      <c r="O197" s="663">
        <v>58102.550000000017</v>
      </c>
      <c r="P197" s="676">
        <v>0.69802243665213826</v>
      </c>
      <c r="Q197" s="664">
        <v>10880.627340823976</v>
      </c>
    </row>
    <row r="198" spans="1:17" ht="14.4" customHeight="1" x14ac:dyDescent="0.3">
      <c r="A198" s="659" t="s">
        <v>6544</v>
      </c>
      <c r="B198" s="660" t="s">
        <v>5961</v>
      </c>
      <c r="C198" s="660" t="s">
        <v>5021</v>
      </c>
      <c r="D198" s="660" t="s">
        <v>6562</v>
      </c>
      <c r="E198" s="660" t="s">
        <v>6563</v>
      </c>
      <c r="F198" s="663">
        <v>0.02</v>
      </c>
      <c r="G198" s="663">
        <v>38.78</v>
      </c>
      <c r="H198" s="663">
        <v>1</v>
      </c>
      <c r="I198" s="663">
        <v>1939</v>
      </c>
      <c r="J198" s="663">
        <v>0.2</v>
      </c>
      <c r="K198" s="663">
        <v>389.52</v>
      </c>
      <c r="L198" s="663">
        <v>10.044352759154203</v>
      </c>
      <c r="M198" s="663">
        <v>1947.6</v>
      </c>
      <c r="N198" s="663"/>
      <c r="O198" s="663"/>
      <c r="P198" s="676"/>
      <c r="Q198" s="664"/>
    </row>
    <row r="199" spans="1:17" ht="14.4" customHeight="1" x14ac:dyDescent="0.3">
      <c r="A199" s="659" t="s">
        <v>6544</v>
      </c>
      <c r="B199" s="660" t="s">
        <v>5961</v>
      </c>
      <c r="C199" s="660" t="s">
        <v>5021</v>
      </c>
      <c r="D199" s="660" t="s">
        <v>6564</v>
      </c>
      <c r="E199" s="660" t="s">
        <v>6200</v>
      </c>
      <c r="F199" s="663"/>
      <c r="G199" s="663"/>
      <c r="H199" s="663"/>
      <c r="I199" s="663"/>
      <c r="J199" s="663">
        <v>4.0600000000000005</v>
      </c>
      <c r="K199" s="663">
        <v>4415.16</v>
      </c>
      <c r="L199" s="663"/>
      <c r="M199" s="663">
        <v>1087.477832512315</v>
      </c>
      <c r="N199" s="663"/>
      <c r="O199" s="663"/>
      <c r="P199" s="676"/>
      <c r="Q199" s="664"/>
    </row>
    <row r="200" spans="1:17" ht="14.4" customHeight="1" x14ac:dyDescent="0.3">
      <c r="A200" s="659" t="s">
        <v>6544</v>
      </c>
      <c r="B200" s="660" t="s">
        <v>5961</v>
      </c>
      <c r="C200" s="660" t="s">
        <v>5021</v>
      </c>
      <c r="D200" s="660" t="s">
        <v>6219</v>
      </c>
      <c r="E200" s="660" t="s">
        <v>6200</v>
      </c>
      <c r="F200" s="663"/>
      <c r="G200" s="663"/>
      <c r="H200" s="663"/>
      <c r="I200" s="663"/>
      <c r="J200" s="663"/>
      <c r="K200" s="663"/>
      <c r="L200" s="663"/>
      <c r="M200" s="663"/>
      <c r="N200" s="663">
        <v>16.649999999999999</v>
      </c>
      <c r="O200" s="663">
        <v>36368.709999999992</v>
      </c>
      <c r="P200" s="676"/>
      <c r="Q200" s="664">
        <v>2184.3069069069065</v>
      </c>
    </row>
    <row r="201" spans="1:17" ht="14.4" customHeight="1" x14ac:dyDescent="0.3">
      <c r="A201" s="659" t="s">
        <v>6544</v>
      </c>
      <c r="B201" s="660" t="s">
        <v>5961</v>
      </c>
      <c r="C201" s="660" t="s">
        <v>5021</v>
      </c>
      <c r="D201" s="660" t="s">
        <v>6565</v>
      </c>
      <c r="E201" s="660" t="s">
        <v>6200</v>
      </c>
      <c r="F201" s="663"/>
      <c r="G201" s="663"/>
      <c r="H201" s="663"/>
      <c r="I201" s="663"/>
      <c r="J201" s="663"/>
      <c r="K201" s="663"/>
      <c r="L201" s="663"/>
      <c r="M201" s="663"/>
      <c r="N201" s="663">
        <v>0.04</v>
      </c>
      <c r="O201" s="663">
        <v>2009.56</v>
      </c>
      <c r="P201" s="676"/>
      <c r="Q201" s="664">
        <v>50239</v>
      </c>
    </row>
    <row r="202" spans="1:17" ht="14.4" customHeight="1" x14ac:dyDescent="0.3">
      <c r="A202" s="659" t="s">
        <v>6544</v>
      </c>
      <c r="B202" s="660" t="s">
        <v>5961</v>
      </c>
      <c r="C202" s="660" t="s">
        <v>5021</v>
      </c>
      <c r="D202" s="660" t="s">
        <v>6566</v>
      </c>
      <c r="E202" s="660" t="s">
        <v>6559</v>
      </c>
      <c r="F202" s="663">
        <v>1</v>
      </c>
      <c r="G202" s="663">
        <v>1450.1</v>
      </c>
      <c r="H202" s="663">
        <v>1</v>
      </c>
      <c r="I202" s="663">
        <v>1450.1</v>
      </c>
      <c r="J202" s="663"/>
      <c r="K202" s="663"/>
      <c r="L202" s="663"/>
      <c r="M202" s="663"/>
      <c r="N202" s="663"/>
      <c r="O202" s="663"/>
      <c r="P202" s="676"/>
      <c r="Q202" s="664"/>
    </row>
    <row r="203" spans="1:17" ht="14.4" customHeight="1" x14ac:dyDescent="0.3">
      <c r="A203" s="659" t="s">
        <v>6544</v>
      </c>
      <c r="B203" s="660" t="s">
        <v>5961</v>
      </c>
      <c r="C203" s="660" t="s">
        <v>5123</v>
      </c>
      <c r="D203" s="660" t="s">
        <v>6567</v>
      </c>
      <c r="E203" s="660" t="s">
        <v>6568</v>
      </c>
      <c r="F203" s="663">
        <v>2</v>
      </c>
      <c r="G203" s="663">
        <v>1944.64</v>
      </c>
      <c r="H203" s="663">
        <v>1</v>
      </c>
      <c r="I203" s="663">
        <v>972.32</v>
      </c>
      <c r="J203" s="663">
        <v>3</v>
      </c>
      <c r="K203" s="663">
        <v>2916.96</v>
      </c>
      <c r="L203" s="663">
        <v>1.5</v>
      </c>
      <c r="M203" s="663">
        <v>972.32</v>
      </c>
      <c r="N203" s="663"/>
      <c r="O203" s="663"/>
      <c r="P203" s="676"/>
      <c r="Q203" s="664"/>
    </row>
    <row r="204" spans="1:17" ht="14.4" customHeight="1" x14ac:dyDescent="0.3">
      <c r="A204" s="659" t="s">
        <v>6544</v>
      </c>
      <c r="B204" s="660" t="s">
        <v>5961</v>
      </c>
      <c r="C204" s="660" t="s">
        <v>5123</v>
      </c>
      <c r="D204" s="660" t="s">
        <v>6569</v>
      </c>
      <c r="E204" s="660" t="s">
        <v>6568</v>
      </c>
      <c r="F204" s="663"/>
      <c r="G204" s="663"/>
      <c r="H204" s="663"/>
      <c r="I204" s="663"/>
      <c r="J204" s="663">
        <v>1</v>
      </c>
      <c r="K204" s="663">
        <v>1408.42</v>
      </c>
      <c r="L204" s="663"/>
      <c r="M204" s="663">
        <v>1408.42</v>
      </c>
      <c r="N204" s="663">
        <v>2</v>
      </c>
      <c r="O204" s="663">
        <v>2816.84</v>
      </c>
      <c r="P204" s="676"/>
      <c r="Q204" s="664">
        <v>1408.42</v>
      </c>
    </row>
    <row r="205" spans="1:17" ht="14.4" customHeight="1" x14ac:dyDescent="0.3">
      <c r="A205" s="659" t="s">
        <v>6544</v>
      </c>
      <c r="B205" s="660" t="s">
        <v>5961</v>
      </c>
      <c r="C205" s="660" t="s">
        <v>5123</v>
      </c>
      <c r="D205" s="660" t="s">
        <v>6570</v>
      </c>
      <c r="E205" s="660" t="s">
        <v>6568</v>
      </c>
      <c r="F205" s="663">
        <v>1</v>
      </c>
      <c r="G205" s="663">
        <v>1647.4</v>
      </c>
      <c r="H205" s="663">
        <v>1</v>
      </c>
      <c r="I205" s="663">
        <v>1647.4</v>
      </c>
      <c r="J205" s="663"/>
      <c r="K205" s="663"/>
      <c r="L205" s="663"/>
      <c r="M205" s="663"/>
      <c r="N205" s="663">
        <v>3</v>
      </c>
      <c r="O205" s="663">
        <v>5121.93</v>
      </c>
      <c r="P205" s="676">
        <v>3.1090991865970619</v>
      </c>
      <c r="Q205" s="664">
        <v>1707.3100000000002</v>
      </c>
    </row>
    <row r="206" spans="1:17" ht="14.4" customHeight="1" x14ac:dyDescent="0.3">
      <c r="A206" s="659" t="s">
        <v>6544</v>
      </c>
      <c r="B206" s="660" t="s">
        <v>5961</v>
      </c>
      <c r="C206" s="660" t="s">
        <v>5123</v>
      </c>
      <c r="D206" s="660" t="s">
        <v>6571</v>
      </c>
      <c r="E206" s="660" t="s">
        <v>6568</v>
      </c>
      <c r="F206" s="663">
        <v>24</v>
      </c>
      <c r="G206" s="663">
        <v>49373.700000000004</v>
      </c>
      <c r="H206" s="663">
        <v>1</v>
      </c>
      <c r="I206" s="663">
        <v>2057.2375000000002</v>
      </c>
      <c r="J206" s="663">
        <v>31</v>
      </c>
      <c r="K206" s="663">
        <v>64055.3</v>
      </c>
      <c r="L206" s="663">
        <v>1.2973566898976581</v>
      </c>
      <c r="M206" s="663">
        <v>2066.3000000000002</v>
      </c>
      <c r="N206" s="663">
        <v>34</v>
      </c>
      <c r="O206" s="663">
        <v>70254.2</v>
      </c>
      <c r="P206" s="676">
        <v>1.4229073373071086</v>
      </c>
      <c r="Q206" s="664">
        <v>2066.2999999999997</v>
      </c>
    </row>
    <row r="207" spans="1:17" ht="14.4" customHeight="1" x14ac:dyDescent="0.3">
      <c r="A207" s="659" t="s">
        <v>6544</v>
      </c>
      <c r="B207" s="660" t="s">
        <v>5961</v>
      </c>
      <c r="C207" s="660" t="s">
        <v>5123</v>
      </c>
      <c r="D207" s="660" t="s">
        <v>6572</v>
      </c>
      <c r="E207" s="660" t="s">
        <v>6573</v>
      </c>
      <c r="F207" s="663"/>
      <c r="G207" s="663"/>
      <c r="H207" s="663"/>
      <c r="I207" s="663"/>
      <c r="J207" s="663">
        <v>3</v>
      </c>
      <c r="K207" s="663">
        <v>5796.2699999999995</v>
      </c>
      <c r="L207" s="663"/>
      <c r="M207" s="663">
        <v>1932.09</v>
      </c>
      <c r="N207" s="663">
        <v>1</v>
      </c>
      <c r="O207" s="663">
        <v>1932.09</v>
      </c>
      <c r="P207" s="676"/>
      <c r="Q207" s="664">
        <v>1932.09</v>
      </c>
    </row>
    <row r="208" spans="1:17" ht="14.4" customHeight="1" x14ac:dyDescent="0.3">
      <c r="A208" s="659" t="s">
        <v>6544</v>
      </c>
      <c r="B208" s="660" t="s">
        <v>5961</v>
      </c>
      <c r="C208" s="660" t="s">
        <v>5123</v>
      </c>
      <c r="D208" s="660" t="s">
        <v>6574</v>
      </c>
      <c r="E208" s="660" t="s">
        <v>6575</v>
      </c>
      <c r="F208" s="663">
        <v>26</v>
      </c>
      <c r="G208" s="663">
        <v>26577.519999999997</v>
      </c>
      <c r="H208" s="663">
        <v>1</v>
      </c>
      <c r="I208" s="663">
        <v>1022.2123076923076</v>
      </c>
      <c r="J208" s="663">
        <v>33</v>
      </c>
      <c r="K208" s="663">
        <v>33916.080000000002</v>
      </c>
      <c r="L208" s="663">
        <v>1.2761190660377644</v>
      </c>
      <c r="M208" s="663">
        <v>1027.76</v>
      </c>
      <c r="N208" s="663">
        <v>38</v>
      </c>
      <c r="O208" s="663">
        <v>39054.879999999997</v>
      </c>
      <c r="P208" s="676">
        <v>1.4694704396798499</v>
      </c>
      <c r="Q208" s="664">
        <v>1027.76</v>
      </c>
    </row>
    <row r="209" spans="1:17" ht="14.4" customHeight="1" x14ac:dyDescent="0.3">
      <c r="A209" s="659" t="s">
        <v>6544</v>
      </c>
      <c r="B209" s="660" t="s">
        <v>5961</v>
      </c>
      <c r="C209" s="660" t="s">
        <v>5123</v>
      </c>
      <c r="D209" s="660" t="s">
        <v>6576</v>
      </c>
      <c r="E209" s="660" t="s">
        <v>6575</v>
      </c>
      <c r="F209" s="663">
        <v>2</v>
      </c>
      <c r="G209" s="663">
        <v>4283.7</v>
      </c>
      <c r="H209" s="663">
        <v>1</v>
      </c>
      <c r="I209" s="663">
        <v>2141.85</v>
      </c>
      <c r="J209" s="663">
        <v>1</v>
      </c>
      <c r="K209" s="663">
        <v>2141.85</v>
      </c>
      <c r="L209" s="663">
        <v>0.5</v>
      </c>
      <c r="M209" s="663">
        <v>2141.85</v>
      </c>
      <c r="N209" s="663">
        <v>3</v>
      </c>
      <c r="O209" s="663">
        <v>6425.5499999999993</v>
      </c>
      <c r="P209" s="676">
        <v>1.5</v>
      </c>
      <c r="Q209" s="664">
        <v>2141.85</v>
      </c>
    </row>
    <row r="210" spans="1:17" ht="14.4" customHeight="1" x14ac:dyDescent="0.3">
      <c r="A210" s="659" t="s">
        <v>6544</v>
      </c>
      <c r="B210" s="660" t="s">
        <v>5961</v>
      </c>
      <c r="C210" s="660" t="s">
        <v>5123</v>
      </c>
      <c r="D210" s="660" t="s">
        <v>6577</v>
      </c>
      <c r="E210" s="660" t="s">
        <v>6578</v>
      </c>
      <c r="F210" s="663">
        <v>20</v>
      </c>
      <c r="G210" s="663">
        <v>347000</v>
      </c>
      <c r="H210" s="663">
        <v>1</v>
      </c>
      <c r="I210" s="663">
        <v>17350</v>
      </c>
      <c r="J210" s="663">
        <v>18</v>
      </c>
      <c r="K210" s="663">
        <v>312300</v>
      </c>
      <c r="L210" s="663">
        <v>0.9</v>
      </c>
      <c r="M210" s="663">
        <v>17350</v>
      </c>
      <c r="N210" s="663">
        <v>30</v>
      </c>
      <c r="O210" s="663">
        <v>520500</v>
      </c>
      <c r="P210" s="676">
        <v>1.5</v>
      </c>
      <c r="Q210" s="664">
        <v>17350</v>
      </c>
    </row>
    <row r="211" spans="1:17" ht="14.4" customHeight="1" x14ac:dyDescent="0.3">
      <c r="A211" s="659" t="s">
        <v>6544</v>
      </c>
      <c r="B211" s="660" t="s">
        <v>5961</v>
      </c>
      <c r="C211" s="660" t="s">
        <v>5123</v>
      </c>
      <c r="D211" s="660" t="s">
        <v>6579</v>
      </c>
      <c r="E211" s="660" t="s">
        <v>6580</v>
      </c>
      <c r="F211" s="663">
        <v>11</v>
      </c>
      <c r="G211" s="663">
        <v>36457.19</v>
      </c>
      <c r="H211" s="663">
        <v>1</v>
      </c>
      <c r="I211" s="663">
        <v>3314.2900000000004</v>
      </c>
      <c r="J211" s="663">
        <v>11</v>
      </c>
      <c r="K211" s="663">
        <v>36457.19</v>
      </c>
      <c r="L211" s="663">
        <v>1</v>
      </c>
      <c r="M211" s="663">
        <v>3314.2900000000004</v>
      </c>
      <c r="N211" s="663">
        <v>14</v>
      </c>
      <c r="O211" s="663">
        <v>46400.06</v>
      </c>
      <c r="P211" s="676">
        <v>1.2727272727272725</v>
      </c>
      <c r="Q211" s="664">
        <v>3314.29</v>
      </c>
    </row>
    <row r="212" spans="1:17" ht="14.4" customHeight="1" x14ac:dyDescent="0.3">
      <c r="A212" s="659" t="s">
        <v>6544</v>
      </c>
      <c r="B212" s="660" t="s">
        <v>5961</v>
      </c>
      <c r="C212" s="660" t="s">
        <v>5123</v>
      </c>
      <c r="D212" s="660" t="s">
        <v>6581</v>
      </c>
      <c r="E212" s="660" t="s">
        <v>6582</v>
      </c>
      <c r="F212" s="663">
        <v>16</v>
      </c>
      <c r="G212" s="663">
        <v>188352</v>
      </c>
      <c r="H212" s="663">
        <v>1</v>
      </c>
      <c r="I212" s="663">
        <v>11772</v>
      </c>
      <c r="J212" s="663">
        <v>17</v>
      </c>
      <c r="K212" s="663">
        <v>200124</v>
      </c>
      <c r="L212" s="663">
        <v>1.0625</v>
      </c>
      <c r="M212" s="663">
        <v>11772</v>
      </c>
      <c r="N212" s="663">
        <v>25</v>
      </c>
      <c r="O212" s="663">
        <v>294300</v>
      </c>
      <c r="P212" s="676">
        <v>1.5625</v>
      </c>
      <c r="Q212" s="664">
        <v>11772</v>
      </c>
    </row>
    <row r="213" spans="1:17" ht="14.4" customHeight="1" x14ac:dyDescent="0.3">
      <c r="A213" s="659" t="s">
        <v>6544</v>
      </c>
      <c r="B213" s="660" t="s">
        <v>5961</v>
      </c>
      <c r="C213" s="660" t="s">
        <v>5123</v>
      </c>
      <c r="D213" s="660" t="s">
        <v>6583</v>
      </c>
      <c r="E213" s="660" t="s">
        <v>6584</v>
      </c>
      <c r="F213" s="663"/>
      <c r="G213" s="663"/>
      <c r="H213" s="663"/>
      <c r="I213" s="663"/>
      <c r="J213" s="663"/>
      <c r="K213" s="663"/>
      <c r="L213" s="663"/>
      <c r="M213" s="663"/>
      <c r="N213" s="663">
        <v>1</v>
      </c>
      <c r="O213" s="663">
        <v>2236.5</v>
      </c>
      <c r="P213" s="676"/>
      <c r="Q213" s="664">
        <v>2236.5</v>
      </c>
    </row>
    <row r="214" spans="1:17" ht="14.4" customHeight="1" x14ac:dyDescent="0.3">
      <c r="A214" s="659" t="s">
        <v>6544</v>
      </c>
      <c r="B214" s="660" t="s">
        <v>5961</v>
      </c>
      <c r="C214" s="660" t="s">
        <v>5123</v>
      </c>
      <c r="D214" s="660" t="s">
        <v>6585</v>
      </c>
      <c r="E214" s="660" t="s">
        <v>6586</v>
      </c>
      <c r="F214" s="663">
        <v>1</v>
      </c>
      <c r="G214" s="663">
        <v>24131.8</v>
      </c>
      <c r="H214" s="663">
        <v>1</v>
      </c>
      <c r="I214" s="663">
        <v>24131.8</v>
      </c>
      <c r="J214" s="663"/>
      <c r="K214" s="663"/>
      <c r="L214" s="663"/>
      <c r="M214" s="663"/>
      <c r="N214" s="663"/>
      <c r="O214" s="663"/>
      <c r="P214" s="676"/>
      <c r="Q214" s="664"/>
    </row>
    <row r="215" spans="1:17" ht="14.4" customHeight="1" x14ac:dyDescent="0.3">
      <c r="A215" s="659" t="s">
        <v>6544</v>
      </c>
      <c r="B215" s="660" t="s">
        <v>5961</v>
      </c>
      <c r="C215" s="660" t="s">
        <v>5123</v>
      </c>
      <c r="D215" s="660" t="s">
        <v>6587</v>
      </c>
      <c r="E215" s="660" t="s">
        <v>6588</v>
      </c>
      <c r="F215" s="663"/>
      <c r="G215" s="663"/>
      <c r="H215" s="663"/>
      <c r="I215" s="663"/>
      <c r="J215" s="663">
        <v>1</v>
      </c>
      <c r="K215" s="663">
        <v>1123.73</v>
      </c>
      <c r="L215" s="663"/>
      <c r="M215" s="663">
        <v>1123.73</v>
      </c>
      <c r="N215" s="663">
        <v>1</v>
      </c>
      <c r="O215" s="663">
        <v>1123.73</v>
      </c>
      <c r="P215" s="676"/>
      <c r="Q215" s="664">
        <v>1123.73</v>
      </c>
    </row>
    <row r="216" spans="1:17" ht="14.4" customHeight="1" x14ac:dyDescent="0.3">
      <c r="A216" s="659" t="s">
        <v>6544</v>
      </c>
      <c r="B216" s="660" t="s">
        <v>5961</v>
      </c>
      <c r="C216" s="660" t="s">
        <v>5123</v>
      </c>
      <c r="D216" s="660" t="s">
        <v>6589</v>
      </c>
      <c r="E216" s="660" t="s">
        <v>6590</v>
      </c>
      <c r="F216" s="663">
        <v>5</v>
      </c>
      <c r="G216" s="663">
        <v>101561</v>
      </c>
      <c r="H216" s="663">
        <v>1</v>
      </c>
      <c r="I216" s="663">
        <v>20312.2</v>
      </c>
      <c r="J216" s="663"/>
      <c r="K216" s="663"/>
      <c r="L216" s="663"/>
      <c r="M216" s="663"/>
      <c r="N216" s="663"/>
      <c r="O216" s="663"/>
      <c r="P216" s="676"/>
      <c r="Q216" s="664"/>
    </row>
    <row r="217" spans="1:17" ht="14.4" customHeight="1" x14ac:dyDescent="0.3">
      <c r="A217" s="659" t="s">
        <v>6544</v>
      </c>
      <c r="B217" s="660" t="s">
        <v>5961</v>
      </c>
      <c r="C217" s="660" t="s">
        <v>5123</v>
      </c>
      <c r="D217" s="660" t="s">
        <v>6591</v>
      </c>
      <c r="E217" s="660" t="s">
        <v>6592</v>
      </c>
      <c r="F217" s="663"/>
      <c r="G217" s="663"/>
      <c r="H217" s="663"/>
      <c r="I217" s="663"/>
      <c r="J217" s="663">
        <v>1</v>
      </c>
      <c r="K217" s="663">
        <v>605.65</v>
      </c>
      <c r="L217" s="663"/>
      <c r="M217" s="663">
        <v>605.65</v>
      </c>
      <c r="N217" s="663"/>
      <c r="O217" s="663"/>
      <c r="P217" s="676"/>
      <c r="Q217" s="664"/>
    </row>
    <row r="218" spans="1:17" ht="14.4" customHeight="1" x14ac:dyDescent="0.3">
      <c r="A218" s="659" t="s">
        <v>6544</v>
      </c>
      <c r="B218" s="660" t="s">
        <v>5961</v>
      </c>
      <c r="C218" s="660" t="s">
        <v>5123</v>
      </c>
      <c r="D218" s="660" t="s">
        <v>6593</v>
      </c>
      <c r="E218" s="660" t="s">
        <v>6594</v>
      </c>
      <c r="F218" s="663">
        <v>26</v>
      </c>
      <c r="G218" s="663">
        <v>21464.36</v>
      </c>
      <c r="H218" s="663">
        <v>1</v>
      </c>
      <c r="I218" s="663">
        <v>825.55230769230775</v>
      </c>
      <c r="J218" s="663">
        <v>34</v>
      </c>
      <c r="K218" s="663">
        <v>28259.439999999999</v>
      </c>
      <c r="L218" s="663">
        <v>1.3165750108552037</v>
      </c>
      <c r="M218" s="663">
        <v>831.16</v>
      </c>
      <c r="N218" s="663">
        <v>40</v>
      </c>
      <c r="O218" s="663">
        <v>33246.400000000001</v>
      </c>
      <c r="P218" s="676">
        <v>1.5489117774767103</v>
      </c>
      <c r="Q218" s="664">
        <v>831.16000000000008</v>
      </c>
    </row>
    <row r="219" spans="1:17" ht="14.4" customHeight="1" x14ac:dyDescent="0.3">
      <c r="A219" s="659" t="s">
        <v>6544</v>
      </c>
      <c r="B219" s="660" t="s">
        <v>5961</v>
      </c>
      <c r="C219" s="660" t="s">
        <v>5123</v>
      </c>
      <c r="D219" s="660" t="s">
        <v>6595</v>
      </c>
      <c r="E219" s="660" t="s">
        <v>6594</v>
      </c>
      <c r="F219" s="663">
        <v>2</v>
      </c>
      <c r="G219" s="663">
        <v>1776.12</v>
      </c>
      <c r="H219" s="663">
        <v>1</v>
      </c>
      <c r="I219" s="663">
        <v>888.06</v>
      </c>
      <c r="J219" s="663">
        <v>2</v>
      </c>
      <c r="K219" s="663">
        <v>1776.12</v>
      </c>
      <c r="L219" s="663">
        <v>1</v>
      </c>
      <c r="M219" s="663">
        <v>888.06</v>
      </c>
      <c r="N219" s="663">
        <v>1</v>
      </c>
      <c r="O219" s="663">
        <v>888.06</v>
      </c>
      <c r="P219" s="676">
        <v>0.5</v>
      </c>
      <c r="Q219" s="664">
        <v>888.06</v>
      </c>
    </row>
    <row r="220" spans="1:17" ht="14.4" customHeight="1" x14ac:dyDescent="0.3">
      <c r="A220" s="659" t="s">
        <v>6544</v>
      </c>
      <c r="B220" s="660" t="s">
        <v>5961</v>
      </c>
      <c r="C220" s="660" t="s">
        <v>5123</v>
      </c>
      <c r="D220" s="660" t="s">
        <v>6596</v>
      </c>
      <c r="E220" s="660" t="s">
        <v>6597</v>
      </c>
      <c r="F220" s="663">
        <v>1</v>
      </c>
      <c r="G220" s="663">
        <v>888.06</v>
      </c>
      <c r="H220" s="663">
        <v>1</v>
      </c>
      <c r="I220" s="663">
        <v>888.06</v>
      </c>
      <c r="J220" s="663">
        <v>1</v>
      </c>
      <c r="K220" s="663">
        <v>888.06</v>
      </c>
      <c r="L220" s="663">
        <v>1</v>
      </c>
      <c r="M220" s="663">
        <v>888.06</v>
      </c>
      <c r="N220" s="663">
        <v>1</v>
      </c>
      <c r="O220" s="663">
        <v>888.06</v>
      </c>
      <c r="P220" s="676">
        <v>1</v>
      </c>
      <c r="Q220" s="664">
        <v>888.06</v>
      </c>
    </row>
    <row r="221" spans="1:17" ht="14.4" customHeight="1" x14ac:dyDescent="0.3">
      <c r="A221" s="659" t="s">
        <v>6544</v>
      </c>
      <c r="B221" s="660" t="s">
        <v>5961</v>
      </c>
      <c r="C221" s="660" t="s">
        <v>5123</v>
      </c>
      <c r="D221" s="660" t="s">
        <v>6598</v>
      </c>
      <c r="E221" s="660" t="s">
        <v>6599</v>
      </c>
      <c r="F221" s="663"/>
      <c r="G221" s="663"/>
      <c r="H221" s="663"/>
      <c r="I221" s="663"/>
      <c r="J221" s="663">
        <v>13</v>
      </c>
      <c r="K221" s="663">
        <v>50684.4</v>
      </c>
      <c r="L221" s="663"/>
      <c r="M221" s="663">
        <v>3898.8</v>
      </c>
      <c r="N221" s="663"/>
      <c r="O221" s="663"/>
      <c r="P221" s="676"/>
      <c r="Q221" s="664"/>
    </row>
    <row r="222" spans="1:17" ht="14.4" customHeight="1" x14ac:dyDescent="0.3">
      <c r="A222" s="659" t="s">
        <v>6544</v>
      </c>
      <c r="B222" s="660" t="s">
        <v>5961</v>
      </c>
      <c r="C222" s="660" t="s">
        <v>5123</v>
      </c>
      <c r="D222" s="660" t="s">
        <v>6600</v>
      </c>
      <c r="E222" s="660" t="s">
        <v>6601</v>
      </c>
      <c r="F222" s="663">
        <v>60</v>
      </c>
      <c r="G222" s="663">
        <v>1320000</v>
      </c>
      <c r="H222" s="663">
        <v>1</v>
      </c>
      <c r="I222" s="663">
        <v>22000</v>
      </c>
      <c r="J222" s="663">
        <v>40</v>
      </c>
      <c r="K222" s="663">
        <v>880000</v>
      </c>
      <c r="L222" s="663">
        <v>0.66666666666666663</v>
      </c>
      <c r="M222" s="663">
        <v>22000</v>
      </c>
      <c r="N222" s="663">
        <v>73</v>
      </c>
      <c r="O222" s="663">
        <v>1606000</v>
      </c>
      <c r="P222" s="676">
        <v>1.2166666666666666</v>
      </c>
      <c r="Q222" s="664">
        <v>22000</v>
      </c>
    </row>
    <row r="223" spans="1:17" ht="14.4" customHeight="1" x14ac:dyDescent="0.3">
      <c r="A223" s="659" t="s">
        <v>6544</v>
      </c>
      <c r="B223" s="660" t="s">
        <v>5961</v>
      </c>
      <c r="C223" s="660" t="s">
        <v>5123</v>
      </c>
      <c r="D223" s="660" t="s">
        <v>6602</v>
      </c>
      <c r="E223" s="660" t="s">
        <v>6603</v>
      </c>
      <c r="F223" s="663"/>
      <c r="G223" s="663"/>
      <c r="H223" s="663"/>
      <c r="I223" s="663"/>
      <c r="J223" s="663"/>
      <c r="K223" s="663"/>
      <c r="L223" s="663"/>
      <c r="M223" s="663"/>
      <c r="N223" s="663">
        <v>1</v>
      </c>
      <c r="O223" s="663">
        <v>15571.36</v>
      </c>
      <c r="P223" s="676"/>
      <c r="Q223" s="664">
        <v>15571.36</v>
      </c>
    </row>
    <row r="224" spans="1:17" ht="14.4" customHeight="1" x14ac:dyDescent="0.3">
      <c r="A224" s="659" t="s">
        <v>6544</v>
      </c>
      <c r="B224" s="660" t="s">
        <v>5961</v>
      </c>
      <c r="C224" s="660" t="s">
        <v>5123</v>
      </c>
      <c r="D224" s="660" t="s">
        <v>6604</v>
      </c>
      <c r="E224" s="660" t="s">
        <v>6605</v>
      </c>
      <c r="F224" s="663"/>
      <c r="G224" s="663"/>
      <c r="H224" s="663"/>
      <c r="I224" s="663"/>
      <c r="J224" s="663"/>
      <c r="K224" s="663"/>
      <c r="L224" s="663"/>
      <c r="M224" s="663"/>
      <c r="N224" s="663">
        <v>1</v>
      </c>
      <c r="O224" s="663">
        <v>1305.82</v>
      </c>
      <c r="P224" s="676"/>
      <c r="Q224" s="664">
        <v>1305.82</v>
      </c>
    </row>
    <row r="225" spans="1:17" ht="14.4" customHeight="1" x14ac:dyDescent="0.3">
      <c r="A225" s="659" t="s">
        <v>6544</v>
      </c>
      <c r="B225" s="660" t="s">
        <v>5961</v>
      </c>
      <c r="C225" s="660" t="s">
        <v>5123</v>
      </c>
      <c r="D225" s="660" t="s">
        <v>6606</v>
      </c>
      <c r="E225" s="660" t="s">
        <v>6607</v>
      </c>
      <c r="F225" s="663">
        <v>31</v>
      </c>
      <c r="G225" s="663">
        <v>767250</v>
      </c>
      <c r="H225" s="663">
        <v>1</v>
      </c>
      <c r="I225" s="663">
        <v>24750</v>
      </c>
      <c r="J225" s="663">
        <v>28</v>
      </c>
      <c r="K225" s="663">
        <v>693000</v>
      </c>
      <c r="L225" s="663">
        <v>0.90322580645161288</v>
      </c>
      <c r="M225" s="663">
        <v>24750</v>
      </c>
      <c r="N225" s="663">
        <v>48</v>
      </c>
      <c r="O225" s="663">
        <v>1188000</v>
      </c>
      <c r="P225" s="676">
        <v>1.5483870967741935</v>
      </c>
      <c r="Q225" s="664">
        <v>24750</v>
      </c>
    </row>
    <row r="226" spans="1:17" ht="14.4" customHeight="1" x14ac:dyDescent="0.3">
      <c r="A226" s="659" t="s">
        <v>6544</v>
      </c>
      <c r="B226" s="660" t="s">
        <v>5961</v>
      </c>
      <c r="C226" s="660" t="s">
        <v>5123</v>
      </c>
      <c r="D226" s="660" t="s">
        <v>6608</v>
      </c>
      <c r="E226" s="660" t="s">
        <v>6609</v>
      </c>
      <c r="F226" s="663">
        <v>9</v>
      </c>
      <c r="G226" s="663">
        <v>3231.8999999999996</v>
      </c>
      <c r="H226" s="663">
        <v>1</v>
      </c>
      <c r="I226" s="663">
        <v>359.09999999999997</v>
      </c>
      <c r="J226" s="663">
        <v>8</v>
      </c>
      <c r="K226" s="663">
        <v>2872.8</v>
      </c>
      <c r="L226" s="663">
        <v>0.88888888888888906</v>
      </c>
      <c r="M226" s="663">
        <v>359.1</v>
      </c>
      <c r="N226" s="663">
        <v>13</v>
      </c>
      <c r="O226" s="663">
        <v>4668.3</v>
      </c>
      <c r="P226" s="676">
        <v>1.4444444444444446</v>
      </c>
      <c r="Q226" s="664">
        <v>359.1</v>
      </c>
    </row>
    <row r="227" spans="1:17" ht="14.4" customHeight="1" x14ac:dyDescent="0.3">
      <c r="A227" s="659" t="s">
        <v>6544</v>
      </c>
      <c r="B227" s="660" t="s">
        <v>5961</v>
      </c>
      <c r="C227" s="660" t="s">
        <v>5123</v>
      </c>
      <c r="D227" s="660" t="s">
        <v>6610</v>
      </c>
      <c r="E227" s="660" t="s">
        <v>6611</v>
      </c>
      <c r="F227" s="663">
        <v>1</v>
      </c>
      <c r="G227" s="663">
        <v>565.85</v>
      </c>
      <c r="H227" s="663">
        <v>1</v>
      </c>
      <c r="I227" s="663">
        <v>565.85</v>
      </c>
      <c r="J227" s="663"/>
      <c r="K227" s="663"/>
      <c r="L227" s="663"/>
      <c r="M227" s="663"/>
      <c r="N227" s="663"/>
      <c r="O227" s="663"/>
      <c r="P227" s="676"/>
      <c r="Q227" s="664"/>
    </row>
    <row r="228" spans="1:17" ht="14.4" customHeight="1" x14ac:dyDescent="0.3">
      <c r="A228" s="659" t="s">
        <v>6544</v>
      </c>
      <c r="B228" s="660" t="s">
        <v>5961</v>
      </c>
      <c r="C228" s="660" t="s">
        <v>5123</v>
      </c>
      <c r="D228" s="660" t="s">
        <v>6612</v>
      </c>
      <c r="E228" s="660" t="s">
        <v>6613</v>
      </c>
      <c r="F228" s="663">
        <v>15</v>
      </c>
      <c r="G228" s="663">
        <v>196170</v>
      </c>
      <c r="H228" s="663">
        <v>1</v>
      </c>
      <c r="I228" s="663">
        <v>13078</v>
      </c>
      <c r="J228" s="663">
        <v>21</v>
      </c>
      <c r="K228" s="663">
        <v>274638</v>
      </c>
      <c r="L228" s="663">
        <v>1.4</v>
      </c>
      <c r="M228" s="663">
        <v>13078</v>
      </c>
      <c r="N228" s="663">
        <v>17</v>
      </c>
      <c r="O228" s="663">
        <v>222326</v>
      </c>
      <c r="P228" s="676">
        <v>1.1333333333333333</v>
      </c>
      <c r="Q228" s="664">
        <v>13078</v>
      </c>
    </row>
    <row r="229" spans="1:17" ht="14.4" customHeight="1" x14ac:dyDescent="0.3">
      <c r="A229" s="659" t="s">
        <v>6544</v>
      </c>
      <c r="B229" s="660" t="s">
        <v>5961</v>
      </c>
      <c r="C229" s="660" t="s">
        <v>5123</v>
      </c>
      <c r="D229" s="660" t="s">
        <v>6614</v>
      </c>
      <c r="E229" s="660" t="s">
        <v>6615</v>
      </c>
      <c r="F229" s="663">
        <v>5</v>
      </c>
      <c r="G229" s="663">
        <v>79935</v>
      </c>
      <c r="H229" s="663">
        <v>1</v>
      </c>
      <c r="I229" s="663">
        <v>15987</v>
      </c>
      <c r="J229" s="663">
        <v>22</v>
      </c>
      <c r="K229" s="663">
        <v>351714</v>
      </c>
      <c r="L229" s="663">
        <v>4.4000000000000004</v>
      </c>
      <c r="M229" s="663">
        <v>15987</v>
      </c>
      <c r="N229" s="663">
        <v>16</v>
      </c>
      <c r="O229" s="663">
        <v>255792</v>
      </c>
      <c r="P229" s="676">
        <v>3.2</v>
      </c>
      <c r="Q229" s="664">
        <v>15987</v>
      </c>
    </row>
    <row r="230" spans="1:17" ht="14.4" customHeight="1" x14ac:dyDescent="0.3">
      <c r="A230" s="659" t="s">
        <v>6544</v>
      </c>
      <c r="B230" s="660" t="s">
        <v>5961</v>
      </c>
      <c r="C230" s="660" t="s">
        <v>5123</v>
      </c>
      <c r="D230" s="660" t="s">
        <v>6616</v>
      </c>
      <c r="E230" s="660" t="s">
        <v>6617</v>
      </c>
      <c r="F230" s="663">
        <v>5</v>
      </c>
      <c r="G230" s="663">
        <v>174800</v>
      </c>
      <c r="H230" s="663">
        <v>1</v>
      </c>
      <c r="I230" s="663">
        <v>34960</v>
      </c>
      <c r="J230" s="663">
        <v>22</v>
      </c>
      <c r="K230" s="663">
        <v>769120</v>
      </c>
      <c r="L230" s="663">
        <v>4.4000000000000004</v>
      </c>
      <c r="M230" s="663">
        <v>34960</v>
      </c>
      <c r="N230" s="663">
        <v>18</v>
      </c>
      <c r="O230" s="663">
        <v>629280</v>
      </c>
      <c r="P230" s="676">
        <v>3.6</v>
      </c>
      <c r="Q230" s="664">
        <v>34960</v>
      </c>
    </row>
    <row r="231" spans="1:17" ht="14.4" customHeight="1" x14ac:dyDescent="0.3">
      <c r="A231" s="659" t="s">
        <v>6544</v>
      </c>
      <c r="B231" s="660" t="s">
        <v>5961</v>
      </c>
      <c r="C231" s="660" t="s">
        <v>5123</v>
      </c>
      <c r="D231" s="660" t="s">
        <v>6618</v>
      </c>
      <c r="E231" s="660" t="s">
        <v>6619</v>
      </c>
      <c r="F231" s="663"/>
      <c r="G231" s="663"/>
      <c r="H231" s="663"/>
      <c r="I231" s="663"/>
      <c r="J231" s="663">
        <v>1</v>
      </c>
      <c r="K231" s="663">
        <v>893.9</v>
      </c>
      <c r="L231" s="663"/>
      <c r="M231" s="663">
        <v>893.9</v>
      </c>
      <c r="N231" s="663"/>
      <c r="O231" s="663"/>
      <c r="P231" s="676"/>
      <c r="Q231" s="664"/>
    </row>
    <row r="232" spans="1:17" ht="14.4" customHeight="1" x14ac:dyDescent="0.3">
      <c r="A232" s="659" t="s">
        <v>6544</v>
      </c>
      <c r="B232" s="660" t="s">
        <v>5961</v>
      </c>
      <c r="C232" s="660" t="s">
        <v>5123</v>
      </c>
      <c r="D232" s="660" t="s">
        <v>6620</v>
      </c>
      <c r="E232" s="660" t="s">
        <v>6621</v>
      </c>
      <c r="F232" s="663">
        <v>4</v>
      </c>
      <c r="G232" s="663">
        <v>67326.759999999995</v>
      </c>
      <c r="H232" s="663">
        <v>1</v>
      </c>
      <c r="I232" s="663">
        <v>16831.689999999999</v>
      </c>
      <c r="J232" s="663">
        <v>8</v>
      </c>
      <c r="K232" s="663">
        <v>134653.51999999999</v>
      </c>
      <c r="L232" s="663">
        <v>2</v>
      </c>
      <c r="M232" s="663">
        <v>16831.689999999999</v>
      </c>
      <c r="N232" s="663">
        <v>4</v>
      </c>
      <c r="O232" s="663">
        <v>67326.759999999995</v>
      </c>
      <c r="P232" s="676">
        <v>1</v>
      </c>
      <c r="Q232" s="664">
        <v>16831.689999999999</v>
      </c>
    </row>
    <row r="233" spans="1:17" ht="14.4" customHeight="1" x14ac:dyDescent="0.3">
      <c r="A233" s="659" t="s">
        <v>6544</v>
      </c>
      <c r="B233" s="660" t="s">
        <v>5961</v>
      </c>
      <c r="C233" s="660" t="s">
        <v>5123</v>
      </c>
      <c r="D233" s="660" t="s">
        <v>6622</v>
      </c>
      <c r="E233" s="660" t="s">
        <v>6623</v>
      </c>
      <c r="F233" s="663">
        <v>2</v>
      </c>
      <c r="G233" s="663">
        <v>21290.02</v>
      </c>
      <c r="H233" s="663">
        <v>1</v>
      </c>
      <c r="I233" s="663">
        <v>10645.01</v>
      </c>
      <c r="J233" s="663"/>
      <c r="K233" s="663"/>
      <c r="L233" s="663"/>
      <c r="M233" s="663"/>
      <c r="N233" s="663">
        <v>3</v>
      </c>
      <c r="O233" s="663">
        <v>31935.03</v>
      </c>
      <c r="P233" s="676">
        <v>1.5</v>
      </c>
      <c r="Q233" s="664">
        <v>10645.01</v>
      </c>
    </row>
    <row r="234" spans="1:17" ht="14.4" customHeight="1" x14ac:dyDescent="0.3">
      <c r="A234" s="659" t="s">
        <v>6544</v>
      </c>
      <c r="B234" s="660" t="s">
        <v>5961</v>
      </c>
      <c r="C234" s="660" t="s">
        <v>5123</v>
      </c>
      <c r="D234" s="660" t="s">
        <v>6624</v>
      </c>
      <c r="E234" s="660" t="s">
        <v>6625</v>
      </c>
      <c r="F234" s="663">
        <v>8</v>
      </c>
      <c r="G234" s="663">
        <v>52234.78</v>
      </c>
      <c r="H234" s="663">
        <v>1</v>
      </c>
      <c r="I234" s="663">
        <v>6529.3474999999999</v>
      </c>
      <c r="J234" s="663"/>
      <c r="K234" s="663"/>
      <c r="L234" s="663"/>
      <c r="M234" s="663"/>
      <c r="N234" s="663">
        <v>11</v>
      </c>
      <c r="O234" s="663">
        <v>72458.429999999993</v>
      </c>
      <c r="P234" s="676">
        <v>1.3871682813634898</v>
      </c>
      <c r="Q234" s="664">
        <v>6587.1299999999992</v>
      </c>
    </row>
    <row r="235" spans="1:17" ht="14.4" customHeight="1" x14ac:dyDescent="0.3">
      <c r="A235" s="659" t="s">
        <v>6544</v>
      </c>
      <c r="B235" s="660" t="s">
        <v>5961</v>
      </c>
      <c r="C235" s="660" t="s">
        <v>5123</v>
      </c>
      <c r="D235" s="660" t="s">
        <v>6626</v>
      </c>
      <c r="E235" s="660" t="s">
        <v>6627</v>
      </c>
      <c r="F235" s="663">
        <v>1</v>
      </c>
      <c r="G235" s="663">
        <v>1841.62</v>
      </c>
      <c r="H235" s="663">
        <v>1</v>
      </c>
      <c r="I235" s="663">
        <v>1841.62</v>
      </c>
      <c r="J235" s="663"/>
      <c r="K235" s="663"/>
      <c r="L235" s="663"/>
      <c r="M235" s="663"/>
      <c r="N235" s="663">
        <v>1</v>
      </c>
      <c r="O235" s="663">
        <v>1841.62</v>
      </c>
      <c r="P235" s="676">
        <v>1</v>
      </c>
      <c r="Q235" s="664">
        <v>1841.62</v>
      </c>
    </row>
    <row r="236" spans="1:17" ht="14.4" customHeight="1" x14ac:dyDescent="0.3">
      <c r="A236" s="659" t="s">
        <v>6544</v>
      </c>
      <c r="B236" s="660" t="s">
        <v>5961</v>
      </c>
      <c r="C236" s="660" t="s">
        <v>5123</v>
      </c>
      <c r="D236" s="660" t="s">
        <v>6628</v>
      </c>
      <c r="E236" s="660" t="s">
        <v>6629</v>
      </c>
      <c r="F236" s="663"/>
      <c r="G236" s="663"/>
      <c r="H236" s="663"/>
      <c r="I236" s="663"/>
      <c r="J236" s="663"/>
      <c r="K236" s="663"/>
      <c r="L236" s="663"/>
      <c r="M236" s="663"/>
      <c r="N236" s="663">
        <v>1</v>
      </c>
      <c r="O236" s="663">
        <v>17370</v>
      </c>
      <c r="P236" s="676"/>
      <c r="Q236" s="664">
        <v>17370</v>
      </c>
    </row>
    <row r="237" spans="1:17" ht="14.4" customHeight="1" x14ac:dyDescent="0.3">
      <c r="A237" s="659" t="s">
        <v>6544</v>
      </c>
      <c r="B237" s="660" t="s">
        <v>5961</v>
      </c>
      <c r="C237" s="660" t="s">
        <v>5123</v>
      </c>
      <c r="D237" s="660" t="s">
        <v>6630</v>
      </c>
      <c r="E237" s="660" t="s">
        <v>6631</v>
      </c>
      <c r="F237" s="663"/>
      <c r="G237" s="663"/>
      <c r="H237" s="663"/>
      <c r="I237" s="663"/>
      <c r="J237" s="663"/>
      <c r="K237" s="663"/>
      <c r="L237" s="663"/>
      <c r="M237" s="663"/>
      <c r="N237" s="663">
        <v>1</v>
      </c>
      <c r="O237" s="663">
        <v>31629.82</v>
      </c>
      <c r="P237" s="676"/>
      <c r="Q237" s="664">
        <v>31629.82</v>
      </c>
    </row>
    <row r="238" spans="1:17" ht="14.4" customHeight="1" x14ac:dyDescent="0.3">
      <c r="A238" s="659" t="s">
        <v>6544</v>
      </c>
      <c r="B238" s="660" t="s">
        <v>5961</v>
      </c>
      <c r="C238" s="660" t="s">
        <v>5123</v>
      </c>
      <c r="D238" s="660" t="s">
        <v>6632</v>
      </c>
      <c r="E238" s="660" t="s">
        <v>6633</v>
      </c>
      <c r="F238" s="663">
        <v>1</v>
      </c>
      <c r="G238" s="663">
        <v>80936.399999999994</v>
      </c>
      <c r="H238" s="663">
        <v>1</v>
      </c>
      <c r="I238" s="663">
        <v>80936.399999999994</v>
      </c>
      <c r="J238" s="663">
        <v>3</v>
      </c>
      <c r="K238" s="663">
        <v>242809.2</v>
      </c>
      <c r="L238" s="663">
        <v>3.0000000000000004</v>
      </c>
      <c r="M238" s="663">
        <v>80936.400000000009</v>
      </c>
      <c r="N238" s="663">
        <v>3</v>
      </c>
      <c r="O238" s="663">
        <v>242809.19999999998</v>
      </c>
      <c r="P238" s="676">
        <v>3</v>
      </c>
      <c r="Q238" s="664">
        <v>80936.399999999994</v>
      </c>
    </row>
    <row r="239" spans="1:17" ht="14.4" customHeight="1" x14ac:dyDescent="0.3">
      <c r="A239" s="659" t="s">
        <v>6544</v>
      </c>
      <c r="B239" s="660" t="s">
        <v>5961</v>
      </c>
      <c r="C239" s="660" t="s">
        <v>5123</v>
      </c>
      <c r="D239" s="660" t="s">
        <v>6634</v>
      </c>
      <c r="E239" s="660" t="s">
        <v>6635</v>
      </c>
      <c r="F239" s="663">
        <v>1</v>
      </c>
      <c r="G239" s="663">
        <v>511</v>
      </c>
      <c r="H239" s="663">
        <v>1</v>
      </c>
      <c r="I239" s="663">
        <v>511</v>
      </c>
      <c r="J239" s="663"/>
      <c r="K239" s="663"/>
      <c r="L239" s="663"/>
      <c r="M239" s="663"/>
      <c r="N239" s="663"/>
      <c r="O239" s="663"/>
      <c r="P239" s="676"/>
      <c r="Q239" s="664"/>
    </row>
    <row r="240" spans="1:17" ht="14.4" customHeight="1" x14ac:dyDescent="0.3">
      <c r="A240" s="659" t="s">
        <v>6544</v>
      </c>
      <c r="B240" s="660" t="s">
        <v>5961</v>
      </c>
      <c r="C240" s="660" t="s">
        <v>5123</v>
      </c>
      <c r="D240" s="660" t="s">
        <v>6636</v>
      </c>
      <c r="E240" s="660" t="s">
        <v>6637</v>
      </c>
      <c r="F240" s="663"/>
      <c r="G240" s="663"/>
      <c r="H240" s="663"/>
      <c r="I240" s="663"/>
      <c r="J240" s="663">
        <v>8</v>
      </c>
      <c r="K240" s="663">
        <v>34880</v>
      </c>
      <c r="L240" s="663"/>
      <c r="M240" s="663">
        <v>4360</v>
      </c>
      <c r="N240" s="663">
        <v>40</v>
      </c>
      <c r="O240" s="663">
        <v>174400</v>
      </c>
      <c r="P240" s="676"/>
      <c r="Q240" s="664">
        <v>4360</v>
      </c>
    </row>
    <row r="241" spans="1:17" ht="14.4" customHeight="1" x14ac:dyDescent="0.3">
      <c r="A241" s="659" t="s">
        <v>6544</v>
      </c>
      <c r="B241" s="660" t="s">
        <v>5961</v>
      </c>
      <c r="C241" s="660" t="s">
        <v>5123</v>
      </c>
      <c r="D241" s="660" t="s">
        <v>6638</v>
      </c>
      <c r="E241" s="660" t="s">
        <v>6639</v>
      </c>
      <c r="F241" s="663"/>
      <c r="G241" s="663"/>
      <c r="H241" s="663"/>
      <c r="I241" s="663"/>
      <c r="J241" s="663"/>
      <c r="K241" s="663"/>
      <c r="L241" s="663"/>
      <c r="M241" s="663"/>
      <c r="N241" s="663">
        <v>2</v>
      </c>
      <c r="O241" s="663">
        <v>39938</v>
      </c>
      <c r="P241" s="676"/>
      <c r="Q241" s="664">
        <v>19969</v>
      </c>
    </row>
    <row r="242" spans="1:17" ht="14.4" customHeight="1" x14ac:dyDescent="0.3">
      <c r="A242" s="659" t="s">
        <v>6544</v>
      </c>
      <c r="B242" s="660" t="s">
        <v>5961</v>
      </c>
      <c r="C242" s="660" t="s">
        <v>5123</v>
      </c>
      <c r="D242" s="660" t="s">
        <v>6640</v>
      </c>
      <c r="E242" s="660" t="s">
        <v>6641</v>
      </c>
      <c r="F242" s="663"/>
      <c r="G242" s="663"/>
      <c r="H242" s="663"/>
      <c r="I242" s="663"/>
      <c r="J242" s="663"/>
      <c r="K242" s="663"/>
      <c r="L242" s="663"/>
      <c r="M242" s="663"/>
      <c r="N242" s="663">
        <v>1</v>
      </c>
      <c r="O242" s="663">
        <v>380.86</v>
      </c>
      <c r="P242" s="676"/>
      <c r="Q242" s="664">
        <v>380.86</v>
      </c>
    </row>
    <row r="243" spans="1:17" ht="14.4" customHeight="1" x14ac:dyDescent="0.3">
      <c r="A243" s="659" t="s">
        <v>6544</v>
      </c>
      <c r="B243" s="660" t="s">
        <v>5961</v>
      </c>
      <c r="C243" s="660" t="s">
        <v>5123</v>
      </c>
      <c r="D243" s="660" t="s">
        <v>6642</v>
      </c>
      <c r="E243" s="660" t="s">
        <v>6578</v>
      </c>
      <c r="F243" s="663">
        <v>1</v>
      </c>
      <c r="G243" s="663">
        <v>15675</v>
      </c>
      <c r="H243" s="663">
        <v>1</v>
      </c>
      <c r="I243" s="663">
        <v>15675</v>
      </c>
      <c r="J243" s="663">
        <v>1</v>
      </c>
      <c r="K243" s="663">
        <v>15675</v>
      </c>
      <c r="L243" s="663">
        <v>1</v>
      </c>
      <c r="M243" s="663">
        <v>15675</v>
      </c>
      <c r="N243" s="663"/>
      <c r="O243" s="663"/>
      <c r="P243" s="676"/>
      <c r="Q243" s="664"/>
    </row>
    <row r="244" spans="1:17" ht="14.4" customHeight="1" x14ac:dyDescent="0.3">
      <c r="A244" s="659" t="s">
        <v>6544</v>
      </c>
      <c r="B244" s="660" t="s">
        <v>5961</v>
      </c>
      <c r="C244" s="660" t="s">
        <v>5123</v>
      </c>
      <c r="D244" s="660" t="s">
        <v>6643</v>
      </c>
      <c r="E244" s="660" t="s">
        <v>6644</v>
      </c>
      <c r="F244" s="663"/>
      <c r="G244" s="663"/>
      <c r="H244" s="663"/>
      <c r="I244" s="663"/>
      <c r="J244" s="663"/>
      <c r="K244" s="663"/>
      <c r="L244" s="663"/>
      <c r="M244" s="663"/>
      <c r="N244" s="663">
        <v>1</v>
      </c>
      <c r="O244" s="663">
        <v>4890.29</v>
      </c>
      <c r="P244" s="676"/>
      <c r="Q244" s="664">
        <v>4890.29</v>
      </c>
    </row>
    <row r="245" spans="1:17" ht="14.4" customHeight="1" x14ac:dyDescent="0.3">
      <c r="A245" s="659" t="s">
        <v>6544</v>
      </c>
      <c r="B245" s="660" t="s">
        <v>5961</v>
      </c>
      <c r="C245" s="660" t="s">
        <v>5123</v>
      </c>
      <c r="D245" s="660" t="s">
        <v>6645</v>
      </c>
      <c r="E245" s="660" t="s">
        <v>6646</v>
      </c>
      <c r="F245" s="663"/>
      <c r="G245" s="663"/>
      <c r="H245" s="663"/>
      <c r="I245" s="663"/>
      <c r="J245" s="663"/>
      <c r="K245" s="663"/>
      <c r="L245" s="663"/>
      <c r="M245" s="663"/>
      <c r="N245" s="663">
        <v>1</v>
      </c>
      <c r="O245" s="663">
        <v>21368</v>
      </c>
      <c r="P245" s="676"/>
      <c r="Q245" s="664">
        <v>21368</v>
      </c>
    </row>
    <row r="246" spans="1:17" ht="14.4" customHeight="1" x14ac:dyDescent="0.3">
      <c r="A246" s="659" t="s">
        <v>6544</v>
      </c>
      <c r="B246" s="660" t="s">
        <v>5961</v>
      </c>
      <c r="C246" s="660" t="s">
        <v>5123</v>
      </c>
      <c r="D246" s="660" t="s">
        <v>6647</v>
      </c>
      <c r="E246" s="660" t="s">
        <v>6648</v>
      </c>
      <c r="F246" s="663"/>
      <c r="G246" s="663"/>
      <c r="H246" s="663"/>
      <c r="I246" s="663"/>
      <c r="J246" s="663">
        <v>1</v>
      </c>
      <c r="K246" s="663">
        <v>11015.5</v>
      </c>
      <c r="L246" s="663"/>
      <c r="M246" s="663">
        <v>11015.5</v>
      </c>
      <c r="N246" s="663"/>
      <c r="O246" s="663"/>
      <c r="P246" s="676"/>
      <c r="Q246" s="664"/>
    </row>
    <row r="247" spans="1:17" ht="14.4" customHeight="1" x14ac:dyDescent="0.3">
      <c r="A247" s="659" t="s">
        <v>6544</v>
      </c>
      <c r="B247" s="660" t="s">
        <v>5961</v>
      </c>
      <c r="C247" s="660" t="s">
        <v>5123</v>
      </c>
      <c r="D247" s="660" t="s">
        <v>6649</v>
      </c>
      <c r="E247" s="660" t="s">
        <v>6650</v>
      </c>
      <c r="F247" s="663"/>
      <c r="G247" s="663"/>
      <c r="H247" s="663"/>
      <c r="I247" s="663"/>
      <c r="J247" s="663"/>
      <c r="K247" s="663"/>
      <c r="L247" s="663"/>
      <c r="M247" s="663"/>
      <c r="N247" s="663">
        <v>1</v>
      </c>
      <c r="O247" s="663">
        <v>17747.73</v>
      </c>
      <c r="P247" s="676"/>
      <c r="Q247" s="664">
        <v>17747.73</v>
      </c>
    </row>
    <row r="248" spans="1:17" ht="14.4" customHeight="1" x14ac:dyDescent="0.3">
      <c r="A248" s="659" t="s">
        <v>6544</v>
      </c>
      <c r="B248" s="660" t="s">
        <v>5961</v>
      </c>
      <c r="C248" s="660" t="s">
        <v>5123</v>
      </c>
      <c r="D248" s="660" t="s">
        <v>6651</v>
      </c>
      <c r="E248" s="660" t="s">
        <v>6652</v>
      </c>
      <c r="F248" s="663"/>
      <c r="G248" s="663"/>
      <c r="H248" s="663"/>
      <c r="I248" s="663"/>
      <c r="J248" s="663"/>
      <c r="K248" s="663"/>
      <c r="L248" s="663"/>
      <c r="M248" s="663"/>
      <c r="N248" s="663">
        <v>1</v>
      </c>
      <c r="O248" s="663">
        <v>33448</v>
      </c>
      <c r="P248" s="676"/>
      <c r="Q248" s="664">
        <v>33448</v>
      </c>
    </row>
    <row r="249" spans="1:17" ht="14.4" customHeight="1" x14ac:dyDescent="0.3">
      <c r="A249" s="659" t="s">
        <v>6544</v>
      </c>
      <c r="B249" s="660" t="s">
        <v>5961</v>
      </c>
      <c r="C249" s="660" t="s">
        <v>5024</v>
      </c>
      <c r="D249" s="660" t="s">
        <v>6653</v>
      </c>
      <c r="E249" s="660" t="s">
        <v>6654</v>
      </c>
      <c r="F249" s="663">
        <v>7</v>
      </c>
      <c r="G249" s="663">
        <v>1428</v>
      </c>
      <c r="H249" s="663">
        <v>1</v>
      </c>
      <c r="I249" s="663">
        <v>204</v>
      </c>
      <c r="J249" s="663">
        <v>6</v>
      </c>
      <c r="K249" s="663">
        <v>1230</v>
      </c>
      <c r="L249" s="663">
        <v>0.8613445378151261</v>
      </c>
      <c r="M249" s="663">
        <v>205</v>
      </c>
      <c r="N249" s="663">
        <v>2</v>
      </c>
      <c r="O249" s="663">
        <v>411</v>
      </c>
      <c r="P249" s="676">
        <v>0.28781512605042014</v>
      </c>
      <c r="Q249" s="664">
        <v>205.5</v>
      </c>
    </row>
    <row r="250" spans="1:17" ht="14.4" customHeight="1" x14ac:dyDescent="0.3">
      <c r="A250" s="659" t="s">
        <v>6544</v>
      </c>
      <c r="B250" s="660" t="s">
        <v>5961</v>
      </c>
      <c r="C250" s="660" t="s">
        <v>5024</v>
      </c>
      <c r="D250" s="660" t="s">
        <v>6655</v>
      </c>
      <c r="E250" s="660" t="s">
        <v>6656</v>
      </c>
      <c r="F250" s="663">
        <v>427</v>
      </c>
      <c r="G250" s="663">
        <v>63623</v>
      </c>
      <c r="H250" s="663">
        <v>1</v>
      </c>
      <c r="I250" s="663">
        <v>149</v>
      </c>
      <c r="J250" s="663">
        <v>412</v>
      </c>
      <c r="K250" s="663">
        <v>61800</v>
      </c>
      <c r="L250" s="663">
        <v>0.97134683997925275</v>
      </c>
      <c r="M250" s="663">
        <v>150</v>
      </c>
      <c r="N250" s="663">
        <v>230</v>
      </c>
      <c r="O250" s="663">
        <v>34657</v>
      </c>
      <c r="P250" s="676">
        <v>0.54472439212234569</v>
      </c>
      <c r="Q250" s="664">
        <v>150.68260869565216</v>
      </c>
    </row>
    <row r="251" spans="1:17" ht="14.4" customHeight="1" x14ac:dyDescent="0.3">
      <c r="A251" s="659" t="s">
        <v>6544</v>
      </c>
      <c r="B251" s="660" t="s">
        <v>5961</v>
      </c>
      <c r="C251" s="660" t="s">
        <v>5024</v>
      </c>
      <c r="D251" s="660" t="s">
        <v>6657</v>
      </c>
      <c r="E251" s="660" t="s">
        <v>6658</v>
      </c>
      <c r="F251" s="663">
        <v>900</v>
      </c>
      <c r="G251" s="663">
        <v>162900</v>
      </c>
      <c r="H251" s="663">
        <v>1</v>
      </c>
      <c r="I251" s="663">
        <v>181</v>
      </c>
      <c r="J251" s="663">
        <v>827</v>
      </c>
      <c r="K251" s="663">
        <v>150514</v>
      </c>
      <c r="L251" s="663">
        <v>0.9239656230816452</v>
      </c>
      <c r="M251" s="663">
        <v>182</v>
      </c>
      <c r="N251" s="663">
        <v>787</v>
      </c>
      <c r="O251" s="663">
        <v>143789</v>
      </c>
      <c r="P251" s="676">
        <v>0.88268262737876002</v>
      </c>
      <c r="Q251" s="664">
        <v>182.70520965692504</v>
      </c>
    </row>
    <row r="252" spans="1:17" ht="14.4" customHeight="1" x14ac:dyDescent="0.3">
      <c r="A252" s="659" t="s">
        <v>6544</v>
      </c>
      <c r="B252" s="660" t="s">
        <v>5961</v>
      </c>
      <c r="C252" s="660" t="s">
        <v>5024</v>
      </c>
      <c r="D252" s="660" t="s">
        <v>6659</v>
      </c>
      <c r="E252" s="660" t="s">
        <v>6660</v>
      </c>
      <c r="F252" s="663">
        <v>31</v>
      </c>
      <c r="G252" s="663">
        <v>3844</v>
      </c>
      <c r="H252" s="663">
        <v>1</v>
      </c>
      <c r="I252" s="663">
        <v>124</v>
      </c>
      <c r="J252" s="663">
        <v>34</v>
      </c>
      <c r="K252" s="663">
        <v>4216</v>
      </c>
      <c r="L252" s="663">
        <v>1.096774193548387</v>
      </c>
      <c r="M252" s="663">
        <v>124</v>
      </c>
      <c r="N252" s="663">
        <v>25</v>
      </c>
      <c r="O252" s="663">
        <v>3121</v>
      </c>
      <c r="P252" s="676">
        <v>0.8119146722164412</v>
      </c>
      <c r="Q252" s="664">
        <v>124.84</v>
      </c>
    </row>
    <row r="253" spans="1:17" ht="14.4" customHeight="1" x14ac:dyDescent="0.3">
      <c r="A253" s="659" t="s">
        <v>6544</v>
      </c>
      <c r="B253" s="660" t="s">
        <v>5961</v>
      </c>
      <c r="C253" s="660" t="s">
        <v>5024</v>
      </c>
      <c r="D253" s="660" t="s">
        <v>6661</v>
      </c>
      <c r="E253" s="660" t="s">
        <v>6662</v>
      </c>
      <c r="F253" s="663">
        <v>53</v>
      </c>
      <c r="G253" s="663">
        <v>11448</v>
      </c>
      <c r="H253" s="663">
        <v>1</v>
      </c>
      <c r="I253" s="663">
        <v>216</v>
      </c>
      <c r="J253" s="663">
        <v>52</v>
      </c>
      <c r="K253" s="663">
        <v>11284</v>
      </c>
      <c r="L253" s="663">
        <v>0.98567435359888189</v>
      </c>
      <c r="M253" s="663">
        <v>217</v>
      </c>
      <c r="N253" s="663">
        <v>63</v>
      </c>
      <c r="O253" s="663">
        <v>13726</v>
      </c>
      <c r="P253" s="676">
        <v>1.1989867225716282</v>
      </c>
      <c r="Q253" s="664">
        <v>217.87301587301587</v>
      </c>
    </row>
    <row r="254" spans="1:17" ht="14.4" customHeight="1" x14ac:dyDescent="0.3">
      <c r="A254" s="659" t="s">
        <v>6544</v>
      </c>
      <c r="B254" s="660" t="s">
        <v>5961</v>
      </c>
      <c r="C254" s="660" t="s">
        <v>5024</v>
      </c>
      <c r="D254" s="660" t="s">
        <v>6663</v>
      </c>
      <c r="E254" s="660" t="s">
        <v>6664</v>
      </c>
      <c r="F254" s="663">
        <v>8</v>
      </c>
      <c r="G254" s="663">
        <v>1728</v>
      </c>
      <c r="H254" s="663">
        <v>1</v>
      </c>
      <c r="I254" s="663">
        <v>216</v>
      </c>
      <c r="J254" s="663">
        <v>15</v>
      </c>
      <c r="K254" s="663">
        <v>3255</v>
      </c>
      <c r="L254" s="663">
        <v>1.8836805555555556</v>
      </c>
      <c r="M254" s="663">
        <v>217</v>
      </c>
      <c r="N254" s="663">
        <v>14</v>
      </c>
      <c r="O254" s="663">
        <v>3048</v>
      </c>
      <c r="P254" s="676">
        <v>1.7638888888888888</v>
      </c>
      <c r="Q254" s="664">
        <v>217.71428571428572</v>
      </c>
    </row>
    <row r="255" spans="1:17" ht="14.4" customHeight="1" x14ac:dyDescent="0.3">
      <c r="A255" s="659" t="s">
        <v>6544</v>
      </c>
      <c r="B255" s="660" t="s">
        <v>5961</v>
      </c>
      <c r="C255" s="660" t="s">
        <v>5024</v>
      </c>
      <c r="D255" s="660" t="s">
        <v>6665</v>
      </c>
      <c r="E255" s="660" t="s">
        <v>6666</v>
      </c>
      <c r="F255" s="663">
        <v>7</v>
      </c>
      <c r="G255" s="663">
        <v>1526</v>
      </c>
      <c r="H255" s="663">
        <v>1</v>
      </c>
      <c r="I255" s="663">
        <v>218</v>
      </c>
      <c r="J255" s="663">
        <v>11</v>
      </c>
      <c r="K255" s="663">
        <v>2409</v>
      </c>
      <c r="L255" s="663">
        <v>1.5786369593709044</v>
      </c>
      <c r="M255" s="663">
        <v>219</v>
      </c>
      <c r="N255" s="663">
        <v>17</v>
      </c>
      <c r="O255" s="663">
        <v>3739</v>
      </c>
      <c r="P255" s="676">
        <v>2.4501965923984272</v>
      </c>
      <c r="Q255" s="664">
        <v>219.94117647058823</v>
      </c>
    </row>
    <row r="256" spans="1:17" ht="14.4" customHeight="1" x14ac:dyDescent="0.3">
      <c r="A256" s="659" t="s">
        <v>6544</v>
      </c>
      <c r="B256" s="660" t="s">
        <v>5961</v>
      </c>
      <c r="C256" s="660" t="s">
        <v>5024</v>
      </c>
      <c r="D256" s="660" t="s">
        <v>6667</v>
      </c>
      <c r="E256" s="660" t="s">
        <v>6668</v>
      </c>
      <c r="F256" s="663">
        <v>1</v>
      </c>
      <c r="G256" s="663">
        <v>608</v>
      </c>
      <c r="H256" s="663">
        <v>1</v>
      </c>
      <c r="I256" s="663">
        <v>608</v>
      </c>
      <c r="J256" s="663"/>
      <c r="K256" s="663"/>
      <c r="L256" s="663"/>
      <c r="M256" s="663"/>
      <c r="N256" s="663"/>
      <c r="O256" s="663"/>
      <c r="P256" s="676"/>
      <c r="Q256" s="664"/>
    </row>
    <row r="257" spans="1:17" ht="14.4" customHeight="1" x14ac:dyDescent="0.3">
      <c r="A257" s="659" t="s">
        <v>6544</v>
      </c>
      <c r="B257" s="660" t="s">
        <v>5961</v>
      </c>
      <c r="C257" s="660" t="s">
        <v>5024</v>
      </c>
      <c r="D257" s="660" t="s">
        <v>6669</v>
      </c>
      <c r="E257" s="660" t="s">
        <v>6670</v>
      </c>
      <c r="F257" s="663">
        <v>2</v>
      </c>
      <c r="G257" s="663">
        <v>650</v>
      </c>
      <c r="H257" s="663">
        <v>1</v>
      </c>
      <c r="I257" s="663">
        <v>325</v>
      </c>
      <c r="J257" s="663">
        <v>2</v>
      </c>
      <c r="K257" s="663">
        <v>652</v>
      </c>
      <c r="L257" s="663">
        <v>1.003076923076923</v>
      </c>
      <c r="M257" s="663">
        <v>326</v>
      </c>
      <c r="N257" s="663"/>
      <c r="O257" s="663"/>
      <c r="P257" s="676"/>
      <c r="Q257" s="664"/>
    </row>
    <row r="258" spans="1:17" ht="14.4" customHeight="1" x14ac:dyDescent="0.3">
      <c r="A258" s="659" t="s">
        <v>6544</v>
      </c>
      <c r="B258" s="660" t="s">
        <v>5961</v>
      </c>
      <c r="C258" s="660" t="s">
        <v>5024</v>
      </c>
      <c r="D258" s="660" t="s">
        <v>6671</v>
      </c>
      <c r="E258" s="660" t="s">
        <v>6672</v>
      </c>
      <c r="F258" s="663">
        <v>27</v>
      </c>
      <c r="G258" s="663">
        <v>111294</v>
      </c>
      <c r="H258" s="663">
        <v>1</v>
      </c>
      <c r="I258" s="663">
        <v>4122</v>
      </c>
      <c r="J258" s="663">
        <v>32</v>
      </c>
      <c r="K258" s="663">
        <v>132064</v>
      </c>
      <c r="L258" s="663">
        <v>1.1866228188401891</v>
      </c>
      <c r="M258" s="663">
        <v>4127</v>
      </c>
      <c r="N258" s="663">
        <v>41</v>
      </c>
      <c r="O258" s="663">
        <v>169423</v>
      </c>
      <c r="P258" s="676">
        <v>1.5223012920732475</v>
      </c>
      <c r="Q258" s="664">
        <v>4132.2682926829266</v>
      </c>
    </row>
    <row r="259" spans="1:17" ht="14.4" customHeight="1" x14ac:dyDescent="0.3">
      <c r="A259" s="659" t="s">
        <v>6544</v>
      </c>
      <c r="B259" s="660" t="s">
        <v>5961</v>
      </c>
      <c r="C259" s="660" t="s">
        <v>5024</v>
      </c>
      <c r="D259" s="660" t="s">
        <v>6673</v>
      </c>
      <c r="E259" s="660" t="s">
        <v>6674</v>
      </c>
      <c r="F259" s="663"/>
      <c r="G259" s="663"/>
      <c r="H259" s="663"/>
      <c r="I259" s="663"/>
      <c r="J259" s="663">
        <v>1</v>
      </c>
      <c r="K259" s="663">
        <v>278</v>
      </c>
      <c r="L259" s="663"/>
      <c r="M259" s="663">
        <v>278</v>
      </c>
      <c r="N259" s="663"/>
      <c r="O259" s="663"/>
      <c r="P259" s="676"/>
      <c r="Q259" s="664"/>
    </row>
    <row r="260" spans="1:17" ht="14.4" customHeight="1" x14ac:dyDescent="0.3">
      <c r="A260" s="659" t="s">
        <v>6544</v>
      </c>
      <c r="B260" s="660" t="s">
        <v>5961</v>
      </c>
      <c r="C260" s="660" t="s">
        <v>5024</v>
      </c>
      <c r="D260" s="660" t="s">
        <v>6675</v>
      </c>
      <c r="E260" s="660" t="s">
        <v>6676</v>
      </c>
      <c r="F260" s="663">
        <v>89</v>
      </c>
      <c r="G260" s="663">
        <v>339179</v>
      </c>
      <c r="H260" s="663">
        <v>1</v>
      </c>
      <c r="I260" s="663">
        <v>3811</v>
      </c>
      <c r="J260" s="663">
        <v>113</v>
      </c>
      <c r="K260" s="663">
        <v>431095</v>
      </c>
      <c r="L260" s="663">
        <v>1.2709955510217319</v>
      </c>
      <c r="M260" s="663">
        <v>3815</v>
      </c>
      <c r="N260" s="663">
        <v>102</v>
      </c>
      <c r="O260" s="663">
        <v>389496</v>
      </c>
      <c r="P260" s="676">
        <v>1.1483493966312772</v>
      </c>
      <c r="Q260" s="664">
        <v>3818.5882352941176</v>
      </c>
    </row>
    <row r="261" spans="1:17" ht="14.4" customHeight="1" x14ac:dyDescent="0.3">
      <c r="A261" s="659" t="s">
        <v>6544</v>
      </c>
      <c r="B261" s="660" t="s">
        <v>5961</v>
      </c>
      <c r="C261" s="660" t="s">
        <v>5024</v>
      </c>
      <c r="D261" s="660" t="s">
        <v>6677</v>
      </c>
      <c r="E261" s="660" t="s">
        <v>6678</v>
      </c>
      <c r="F261" s="663"/>
      <c r="G261" s="663"/>
      <c r="H261" s="663"/>
      <c r="I261" s="663"/>
      <c r="J261" s="663"/>
      <c r="K261" s="663"/>
      <c r="L261" s="663"/>
      <c r="M261" s="663"/>
      <c r="N261" s="663">
        <v>2</v>
      </c>
      <c r="O261" s="663">
        <v>15670</v>
      </c>
      <c r="P261" s="676"/>
      <c r="Q261" s="664">
        <v>7835</v>
      </c>
    </row>
    <row r="262" spans="1:17" ht="14.4" customHeight="1" x14ac:dyDescent="0.3">
      <c r="A262" s="659" t="s">
        <v>6544</v>
      </c>
      <c r="B262" s="660" t="s">
        <v>5961</v>
      </c>
      <c r="C262" s="660" t="s">
        <v>5024</v>
      </c>
      <c r="D262" s="660" t="s">
        <v>6679</v>
      </c>
      <c r="E262" s="660" t="s">
        <v>6680</v>
      </c>
      <c r="F262" s="663"/>
      <c r="G262" s="663"/>
      <c r="H262" s="663"/>
      <c r="I262" s="663"/>
      <c r="J262" s="663"/>
      <c r="K262" s="663"/>
      <c r="L262" s="663"/>
      <c r="M262" s="663"/>
      <c r="N262" s="663">
        <v>1</v>
      </c>
      <c r="O262" s="663">
        <v>1045</v>
      </c>
      <c r="P262" s="676"/>
      <c r="Q262" s="664">
        <v>1045</v>
      </c>
    </row>
    <row r="263" spans="1:17" ht="14.4" customHeight="1" x14ac:dyDescent="0.3">
      <c r="A263" s="659" t="s">
        <v>6544</v>
      </c>
      <c r="B263" s="660" t="s">
        <v>5961</v>
      </c>
      <c r="C263" s="660" t="s">
        <v>5024</v>
      </c>
      <c r="D263" s="660" t="s">
        <v>6681</v>
      </c>
      <c r="E263" s="660" t="s">
        <v>6682</v>
      </c>
      <c r="F263" s="663">
        <v>37</v>
      </c>
      <c r="G263" s="663">
        <v>47212</v>
      </c>
      <c r="H263" s="663">
        <v>1</v>
      </c>
      <c r="I263" s="663">
        <v>1276</v>
      </c>
      <c r="J263" s="663">
        <v>12</v>
      </c>
      <c r="K263" s="663">
        <v>15324</v>
      </c>
      <c r="L263" s="663">
        <v>0.32457849699229008</v>
      </c>
      <c r="M263" s="663">
        <v>1277</v>
      </c>
      <c r="N263" s="663">
        <v>10</v>
      </c>
      <c r="O263" s="663">
        <v>12791</v>
      </c>
      <c r="P263" s="676">
        <v>0.27092688299584849</v>
      </c>
      <c r="Q263" s="664">
        <v>1279.0999999999999</v>
      </c>
    </row>
    <row r="264" spans="1:17" ht="14.4" customHeight="1" x14ac:dyDescent="0.3">
      <c r="A264" s="659" t="s">
        <v>6544</v>
      </c>
      <c r="B264" s="660" t="s">
        <v>5961</v>
      </c>
      <c r="C264" s="660" t="s">
        <v>5024</v>
      </c>
      <c r="D264" s="660" t="s">
        <v>6683</v>
      </c>
      <c r="E264" s="660" t="s">
        <v>6684</v>
      </c>
      <c r="F264" s="663">
        <v>21</v>
      </c>
      <c r="G264" s="663">
        <v>24423</v>
      </c>
      <c r="H264" s="663">
        <v>1</v>
      </c>
      <c r="I264" s="663">
        <v>1163</v>
      </c>
      <c r="J264" s="663">
        <v>6</v>
      </c>
      <c r="K264" s="663">
        <v>6984</v>
      </c>
      <c r="L264" s="663">
        <v>0.28595995577938826</v>
      </c>
      <c r="M264" s="663">
        <v>1164</v>
      </c>
      <c r="N264" s="663"/>
      <c r="O264" s="663"/>
      <c r="P264" s="676"/>
      <c r="Q264" s="664"/>
    </row>
    <row r="265" spans="1:17" ht="14.4" customHeight="1" x14ac:dyDescent="0.3">
      <c r="A265" s="659" t="s">
        <v>6544</v>
      </c>
      <c r="B265" s="660" t="s">
        <v>5961</v>
      </c>
      <c r="C265" s="660" t="s">
        <v>5024</v>
      </c>
      <c r="D265" s="660" t="s">
        <v>6685</v>
      </c>
      <c r="E265" s="660" t="s">
        <v>6686</v>
      </c>
      <c r="F265" s="663">
        <v>322</v>
      </c>
      <c r="G265" s="663">
        <v>1630930</v>
      </c>
      <c r="H265" s="663">
        <v>1</v>
      </c>
      <c r="I265" s="663">
        <v>5065</v>
      </c>
      <c r="J265" s="663">
        <v>309</v>
      </c>
      <c r="K265" s="663">
        <v>1566012</v>
      </c>
      <c r="L265" s="663">
        <v>0.96019571655435854</v>
      </c>
      <c r="M265" s="663">
        <v>5068</v>
      </c>
      <c r="N265" s="663">
        <v>407</v>
      </c>
      <c r="O265" s="663">
        <v>2064566</v>
      </c>
      <c r="P265" s="676">
        <v>1.265882655907979</v>
      </c>
      <c r="Q265" s="664">
        <v>5072.6437346437342</v>
      </c>
    </row>
    <row r="266" spans="1:17" ht="14.4" customHeight="1" x14ac:dyDescent="0.3">
      <c r="A266" s="659" t="s">
        <v>6544</v>
      </c>
      <c r="B266" s="660" t="s">
        <v>5961</v>
      </c>
      <c r="C266" s="660" t="s">
        <v>5024</v>
      </c>
      <c r="D266" s="660" t="s">
        <v>6687</v>
      </c>
      <c r="E266" s="660" t="s">
        <v>6688</v>
      </c>
      <c r="F266" s="663">
        <v>7</v>
      </c>
      <c r="G266" s="663">
        <v>38535</v>
      </c>
      <c r="H266" s="663">
        <v>1</v>
      </c>
      <c r="I266" s="663">
        <v>5505</v>
      </c>
      <c r="J266" s="663">
        <v>3</v>
      </c>
      <c r="K266" s="663">
        <v>16524</v>
      </c>
      <c r="L266" s="663">
        <v>0.42880498248345661</v>
      </c>
      <c r="M266" s="663">
        <v>5508</v>
      </c>
      <c r="N266" s="663">
        <v>7</v>
      </c>
      <c r="O266" s="663">
        <v>38592</v>
      </c>
      <c r="P266" s="676">
        <v>1.0014791747761775</v>
      </c>
      <c r="Q266" s="664">
        <v>5513.1428571428569</v>
      </c>
    </row>
    <row r="267" spans="1:17" ht="14.4" customHeight="1" x14ac:dyDescent="0.3">
      <c r="A267" s="659" t="s">
        <v>6544</v>
      </c>
      <c r="B267" s="660" t="s">
        <v>5961</v>
      </c>
      <c r="C267" s="660" t="s">
        <v>5024</v>
      </c>
      <c r="D267" s="660" t="s">
        <v>5654</v>
      </c>
      <c r="E267" s="660" t="s">
        <v>5655</v>
      </c>
      <c r="F267" s="663">
        <v>1</v>
      </c>
      <c r="G267" s="663">
        <v>738</v>
      </c>
      <c r="H267" s="663">
        <v>1</v>
      </c>
      <c r="I267" s="663">
        <v>738</v>
      </c>
      <c r="J267" s="663">
        <v>1</v>
      </c>
      <c r="K267" s="663">
        <v>742</v>
      </c>
      <c r="L267" s="663">
        <v>1.005420054200542</v>
      </c>
      <c r="M267" s="663">
        <v>742</v>
      </c>
      <c r="N267" s="663">
        <v>1</v>
      </c>
      <c r="O267" s="663">
        <v>749</v>
      </c>
      <c r="P267" s="676">
        <v>1.0149051490514904</v>
      </c>
      <c r="Q267" s="664">
        <v>749</v>
      </c>
    </row>
    <row r="268" spans="1:17" ht="14.4" customHeight="1" x14ac:dyDescent="0.3">
      <c r="A268" s="659" t="s">
        <v>6544</v>
      </c>
      <c r="B268" s="660" t="s">
        <v>5961</v>
      </c>
      <c r="C268" s="660" t="s">
        <v>5024</v>
      </c>
      <c r="D268" s="660" t="s">
        <v>6689</v>
      </c>
      <c r="E268" s="660" t="s">
        <v>6690</v>
      </c>
      <c r="F268" s="663">
        <v>401</v>
      </c>
      <c r="G268" s="663">
        <v>68972</v>
      </c>
      <c r="H268" s="663">
        <v>1</v>
      </c>
      <c r="I268" s="663">
        <v>172</v>
      </c>
      <c r="J268" s="663">
        <v>441</v>
      </c>
      <c r="K268" s="663">
        <v>76293</v>
      </c>
      <c r="L268" s="663">
        <v>1.1061445224148929</v>
      </c>
      <c r="M268" s="663">
        <v>173</v>
      </c>
      <c r="N268" s="663">
        <v>428</v>
      </c>
      <c r="O268" s="663">
        <v>74373</v>
      </c>
      <c r="P268" s="676">
        <v>1.0783071391289218</v>
      </c>
      <c r="Q268" s="664">
        <v>173.76869158878506</v>
      </c>
    </row>
    <row r="269" spans="1:17" ht="14.4" customHeight="1" x14ac:dyDescent="0.3">
      <c r="A269" s="659" t="s">
        <v>6544</v>
      </c>
      <c r="B269" s="660" t="s">
        <v>5961</v>
      </c>
      <c r="C269" s="660" t="s">
        <v>5024</v>
      </c>
      <c r="D269" s="660" t="s">
        <v>6691</v>
      </c>
      <c r="E269" s="660" t="s">
        <v>6692</v>
      </c>
      <c r="F269" s="663">
        <v>804</v>
      </c>
      <c r="G269" s="663">
        <v>1603176</v>
      </c>
      <c r="H269" s="663">
        <v>1</v>
      </c>
      <c r="I269" s="663">
        <v>1994</v>
      </c>
      <c r="J269" s="663">
        <v>680</v>
      </c>
      <c r="K269" s="663">
        <v>1357280</v>
      </c>
      <c r="L269" s="663">
        <v>0.8466194603711632</v>
      </c>
      <c r="M269" s="663">
        <v>1996</v>
      </c>
      <c r="N269" s="663">
        <v>564</v>
      </c>
      <c r="O269" s="663">
        <v>1127040</v>
      </c>
      <c r="P269" s="676">
        <v>0.70300453599604784</v>
      </c>
      <c r="Q269" s="664">
        <v>1998.2978723404256</v>
      </c>
    </row>
    <row r="270" spans="1:17" ht="14.4" customHeight="1" x14ac:dyDescent="0.3">
      <c r="A270" s="659" t="s">
        <v>6544</v>
      </c>
      <c r="B270" s="660" t="s">
        <v>5961</v>
      </c>
      <c r="C270" s="660" t="s">
        <v>5024</v>
      </c>
      <c r="D270" s="660" t="s">
        <v>6693</v>
      </c>
      <c r="E270" s="660" t="s">
        <v>6694</v>
      </c>
      <c r="F270" s="663">
        <v>125</v>
      </c>
      <c r="G270" s="663">
        <v>336375</v>
      </c>
      <c r="H270" s="663">
        <v>1</v>
      </c>
      <c r="I270" s="663">
        <v>2691</v>
      </c>
      <c r="J270" s="663">
        <v>93</v>
      </c>
      <c r="K270" s="663">
        <v>250356</v>
      </c>
      <c r="L270" s="663">
        <v>0.74427647714604239</v>
      </c>
      <c r="M270" s="663">
        <v>2692</v>
      </c>
      <c r="N270" s="663">
        <v>157</v>
      </c>
      <c r="O270" s="663">
        <v>423004</v>
      </c>
      <c r="P270" s="676">
        <v>1.2575369751021925</v>
      </c>
      <c r="Q270" s="664">
        <v>2694.2929936305732</v>
      </c>
    </row>
    <row r="271" spans="1:17" ht="14.4" customHeight="1" x14ac:dyDescent="0.3">
      <c r="A271" s="659" t="s">
        <v>6544</v>
      </c>
      <c r="B271" s="660" t="s">
        <v>5961</v>
      </c>
      <c r="C271" s="660" t="s">
        <v>5024</v>
      </c>
      <c r="D271" s="660" t="s">
        <v>6695</v>
      </c>
      <c r="E271" s="660" t="s">
        <v>6696</v>
      </c>
      <c r="F271" s="663">
        <v>1</v>
      </c>
      <c r="G271" s="663">
        <v>5177</v>
      </c>
      <c r="H271" s="663">
        <v>1</v>
      </c>
      <c r="I271" s="663">
        <v>5177</v>
      </c>
      <c r="J271" s="663">
        <v>1</v>
      </c>
      <c r="K271" s="663">
        <v>5180</v>
      </c>
      <c r="L271" s="663">
        <v>1.0005794861889126</v>
      </c>
      <c r="M271" s="663">
        <v>5180</v>
      </c>
      <c r="N271" s="663"/>
      <c r="O271" s="663"/>
      <c r="P271" s="676"/>
      <c r="Q271" s="664"/>
    </row>
    <row r="272" spans="1:17" ht="14.4" customHeight="1" x14ac:dyDescent="0.3">
      <c r="A272" s="659" t="s">
        <v>6544</v>
      </c>
      <c r="B272" s="660" t="s">
        <v>5961</v>
      </c>
      <c r="C272" s="660" t="s">
        <v>5024</v>
      </c>
      <c r="D272" s="660" t="s">
        <v>6697</v>
      </c>
      <c r="E272" s="660" t="s">
        <v>6698</v>
      </c>
      <c r="F272" s="663">
        <v>1</v>
      </c>
      <c r="G272" s="663">
        <v>2074</v>
      </c>
      <c r="H272" s="663">
        <v>1</v>
      </c>
      <c r="I272" s="663">
        <v>2074</v>
      </c>
      <c r="J272" s="663">
        <v>2</v>
      </c>
      <c r="K272" s="663">
        <v>4152</v>
      </c>
      <c r="L272" s="663">
        <v>2.0019286403085825</v>
      </c>
      <c r="M272" s="663">
        <v>2076</v>
      </c>
      <c r="N272" s="663">
        <v>3</v>
      </c>
      <c r="O272" s="663">
        <v>6233</v>
      </c>
      <c r="P272" s="676">
        <v>3.005303760848602</v>
      </c>
      <c r="Q272" s="664">
        <v>2077.6666666666665</v>
      </c>
    </row>
    <row r="273" spans="1:17" ht="14.4" customHeight="1" x14ac:dyDescent="0.3">
      <c r="A273" s="659" t="s">
        <v>6544</v>
      </c>
      <c r="B273" s="660" t="s">
        <v>5961</v>
      </c>
      <c r="C273" s="660" t="s">
        <v>5024</v>
      </c>
      <c r="D273" s="660" t="s">
        <v>6699</v>
      </c>
      <c r="E273" s="660" t="s">
        <v>6700</v>
      </c>
      <c r="F273" s="663">
        <v>15</v>
      </c>
      <c r="G273" s="663">
        <v>2235</v>
      </c>
      <c r="H273" s="663">
        <v>1</v>
      </c>
      <c r="I273" s="663">
        <v>149</v>
      </c>
      <c r="J273" s="663">
        <v>6</v>
      </c>
      <c r="K273" s="663">
        <v>900</v>
      </c>
      <c r="L273" s="663">
        <v>0.40268456375838924</v>
      </c>
      <c r="M273" s="663">
        <v>150</v>
      </c>
      <c r="N273" s="663">
        <v>13</v>
      </c>
      <c r="O273" s="663">
        <v>1962</v>
      </c>
      <c r="P273" s="676">
        <v>0.87785234899328857</v>
      </c>
      <c r="Q273" s="664">
        <v>150.92307692307693</v>
      </c>
    </row>
    <row r="274" spans="1:17" ht="14.4" customHeight="1" x14ac:dyDescent="0.3">
      <c r="A274" s="659" t="s">
        <v>6544</v>
      </c>
      <c r="B274" s="660" t="s">
        <v>5961</v>
      </c>
      <c r="C274" s="660" t="s">
        <v>5024</v>
      </c>
      <c r="D274" s="660" t="s">
        <v>6701</v>
      </c>
      <c r="E274" s="660" t="s">
        <v>6702</v>
      </c>
      <c r="F274" s="663">
        <v>21</v>
      </c>
      <c r="G274" s="663">
        <v>4032</v>
      </c>
      <c r="H274" s="663">
        <v>1</v>
      </c>
      <c r="I274" s="663">
        <v>192</v>
      </c>
      <c r="J274" s="663">
        <v>24</v>
      </c>
      <c r="K274" s="663">
        <v>4632</v>
      </c>
      <c r="L274" s="663">
        <v>1.1488095238095237</v>
      </c>
      <c r="M274" s="663">
        <v>193</v>
      </c>
      <c r="N274" s="663">
        <v>10</v>
      </c>
      <c r="O274" s="663">
        <v>1940</v>
      </c>
      <c r="P274" s="676">
        <v>0.48115079365079366</v>
      </c>
      <c r="Q274" s="664">
        <v>194</v>
      </c>
    </row>
    <row r="275" spans="1:17" ht="14.4" customHeight="1" x14ac:dyDescent="0.3">
      <c r="A275" s="659" t="s">
        <v>6544</v>
      </c>
      <c r="B275" s="660" t="s">
        <v>5961</v>
      </c>
      <c r="C275" s="660" t="s">
        <v>5024</v>
      </c>
      <c r="D275" s="660" t="s">
        <v>6212</v>
      </c>
      <c r="E275" s="660" t="s">
        <v>6213</v>
      </c>
      <c r="F275" s="663">
        <v>3325</v>
      </c>
      <c r="G275" s="663">
        <v>655025</v>
      </c>
      <c r="H275" s="663">
        <v>1</v>
      </c>
      <c r="I275" s="663">
        <v>197</v>
      </c>
      <c r="J275" s="663">
        <v>3470</v>
      </c>
      <c r="K275" s="663">
        <v>687060</v>
      </c>
      <c r="L275" s="663">
        <v>1.0489065302851037</v>
      </c>
      <c r="M275" s="663">
        <v>198</v>
      </c>
      <c r="N275" s="663">
        <v>4310</v>
      </c>
      <c r="O275" s="663">
        <v>856666</v>
      </c>
      <c r="P275" s="676">
        <v>1.3078371054539903</v>
      </c>
      <c r="Q275" s="664">
        <v>198.76241299303945</v>
      </c>
    </row>
    <row r="276" spans="1:17" ht="14.4" customHeight="1" x14ac:dyDescent="0.3">
      <c r="A276" s="659" t="s">
        <v>6544</v>
      </c>
      <c r="B276" s="660" t="s">
        <v>5961</v>
      </c>
      <c r="C276" s="660" t="s">
        <v>5024</v>
      </c>
      <c r="D276" s="660" t="s">
        <v>6703</v>
      </c>
      <c r="E276" s="660" t="s">
        <v>6704</v>
      </c>
      <c r="F276" s="663">
        <v>1</v>
      </c>
      <c r="G276" s="663">
        <v>414</v>
      </c>
      <c r="H276" s="663">
        <v>1</v>
      </c>
      <c r="I276" s="663">
        <v>414</v>
      </c>
      <c r="J276" s="663"/>
      <c r="K276" s="663"/>
      <c r="L276" s="663"/>
      <c r="M276" s="663"/>
      <c r="N276" s="663"/>
      <c r="O276" s="663"/>
      <c r="P276" s="676"/>
      <c r="Q276" s="664"/>
    </row>
    <row r="277" spans="1:17" ht="14.4" customHeight="1" x14ac:dyDescent="0.3">
      <c r="A277" s="659" t="s">
        <v>6544</v>
      </c>
      <c r="B277" s="660" t="s">
        <v>5961</v>
      </c>
      <c r="C277" s="660" t="s">
        <v>5024</v>
      </c>
      <c r="D277" s="660" t="s">
        <v>6705</v>
      </c>
      <c r="E277" s="660" t="s">
        <v>6706</v>
      </c>
      <c r="F277" s="663">
        <v>11</v>
      </c>
      <c r="G277" s="663">
        <v>1727</v>
      </c>
      <c r="H277" s="663">
        <v>1</v>
      </c>
      <c r="I277" s="663">
        <v>157</v>
      </c>
      <c r="J277" s="663">
        <v>18</v>
      </c>
      <c r="K277" s="663">
        <v>2844</v>
      </c>
      <c r="L277" s="663">
        <v>1.6467863346844238</v>
      </c>
      <c r="M277" s="663">
        <v>158</v>
      </c>
      <c r="N277" s="663">
        <v>7</v>
      </c>
      <c r="O277" s="663">
        <v>1111</v>
      </c>
      <c r="P277" s="676">
        <v>0.64331210191082799</v>
      </c>
      <c r="Q277" s="664">
        <v>158.71428571428572</v>
      </c>
    </row>
    <row r="278" spans="1:17" ht="14.4" customHeight="1" x14ac:dyDescent="0.3">
      <c r="A278" s="659" t="s">
        <v>6544</v>
      </c>
      <c r="B278" s="660" t="s">
        <v>5961</v>
      </c>
      <c r="C278" s="660" t="s">
        <v>5024</v>
      </c>
      <c r="D278" s="660" t="s">
        <v>6707</v>
      </c>
      <c r="E278" s="660" t="s">
        <v>6708</v>
      </c>
      <c r="F278" s="663">
        <v>2</v>
      </c>
      <c r="G278" s="663">
        <v>622</v>
      </c>
      <c r="H278" s="663">
        <v>1</v>
      </c>
      <c r="I278" s="663">
        <v>311</v>
      </c>
      <c r="J278" s="663"/>
      <c r="K278" s="663"/>
      <c r="L278" s="663"/>
      <c r="M278" s="663"/>
      <c r="N278" s="663"/>
      <c r="O278" s="663"/>
      <c r="P278" s="676"/>
      <c r="Q278" s="664"/>
    </row>
    <row r="279" spans="1:17" ht="14.4" customHeight="1" x14ac:dyDescent="0.3">
      <c r="A279" s="659" t="s">
        <v>6544</v>
      </c>
      <c r="B279" s="660" t="s">
        <v>5961</v>
      </c>
      <c r="C279" s="660" t="s">
        <v>5024</v>
      </c>
      <c r="D279" s="660" t="s">
        <v>6709</v>
      </c>
      <c r="E279" s="660" t="s">
        <v>6710</v>
      </c>
      <c r="F279" s="663"/>
      <c r="G279" s="663"/>
      <c r="H279" s="663"/>
      <c r="I279" s="663"/>
      <c r="J279" s="663"/>
      <c r="K279" s="663"/>
      <c r="L279" s="663"/>
      <c r="M279" s="663"/>
      <c r="N279" s="663">
        <v>1</v>
      </c>
      <c r="O279" s="663">
        <v>427</v>
      </c>
      <c r="P279" s="676"/>
      <c r="Q279" s="664">
        <v>427</v>
      </c>
    </row>
    <row r="280" spans="1:17" ht="14.4" customHeight="1" x14ac:dyDescent="0.3">
      <c r="A280" s="659" t="s">
        <v>6544</v>
      </c>
      <c r="B280" s="660" t="s">
        <v>5961</v>
      </c>
      <c r="C280" s="660" t="s">
        <v>5024</v>
      </c>
      <c r="D280" s="660" t="s">
        <v>6711</v>
      </c>
      <c r="E280" s="660" t="s">
        <v>6712</v>
      </c>
      <c r="F280" s="663">
        <v>130</v>
      </c>
      <c r="G280" s="663">
        <v>275080</v>
      </c>
      <c r="H280" s="663">
        <v>1</v>
      </c>
      <c r="I280" s="663">
        <v>2116</v>
      </c>
      <c r="J280" s="663">
        <v>253</v>
      </c>
      <c r="K280" s="663">
        <v>535854</v>
      </c>
      <c r="L280" s="663">
        <v>1.9479933110367893</v>
      </c>
      <c r="M280" s="663">
        <v>2118</v>
      </c>
      <c r="N280" s="663">
        <v>226</v>
      </c>
      <c r="O280" s="663">
        <v>479238</v>
      </c>
      <c r="P280" s="676">
        <v>1.7421768212883524</v>
      </c>
      <c r="Q280" s="664">
        <v>2120.5221238938052</v>
      </c>
    </row>
    <row r="281" spans="1:17" ht="14.4" customHeight="1" x14ac:dyDescent="0.3">
      <c r="A281" s="659" t="s">
        <v>6544</v>
      </c>
      <c r="B281" s="660" t="s">
        <v>5961</v>
      </c>
      <c r="C281" s="660" t="s">
        <v>5024</v>
      </c>
      <c r="D281" s="660" t="s">
        <v>6713</v>
      </c>
      <c r="E281" s="660" t="s">
        <v>6676</v>
      </c>
      <c r="F281" s="663">
        <v>94</v>
      </c>
      <c r="G281" s="663">
        <v>175028</v>
      </c>
      <c r="H281" s="663">
        <v>1</v>
      </c>
      <c r="I281" s="663">
        <v>1862</v>
      </c>
      <c r="J281" s="663">
        <v>117</v>
      </c>
      <c r="K281" s="663">
        <v>218088</v>
      </c>
      <c r="L281" s="663">
        <v>1.2460177800123409</v>
      </c>
      <c r="M281" s="663">
        <v>1864</v>
      </c>
      <c r="N281" s="663">
        <v>108</v>
      </c>
      <c r="O281" s="663">
        <v>201498</v>
      </c>
      <c r="P281" s="676">
        <v>1.1512329455858492</v>
      </c>
      <c r="Q281" s="664">
        <v>1865.7222222222222</v>
      </c>
    </row>
    <row r="282" spans="1:17" ht="14.4" customHeight="1" x14ac:dyDescent="0.3">
      <c r="A282" s="659" t="s">
        <v>6544</v>
      </c>
      <c r="B282" s="660" t="s">
        <v>5961</v>
      </c>
      <c r="C282" s="660" t="s">
        <v>5024</v>
      </c>
      <c r="D282" s="660" t="s">
        <v>6714</v>
      </c>
      <c r="E282" s="660" t="s">
        <v>6715</v>
      </c>
      <c r="F282" s="663">
        <v>2</v>
      </c>
      <c r="G282" s="663">
        <v>314</v>
      </c>
      <c r="H282" s="663">
        <v>1</v>
      </c>
      <c r="I282" s="663">
        <v>157</v>
      </c>
      <c r="J282" s="663">
        <v>5</v>
      </c>
      <c r="K282" s="663">
        <v>790</v>
      </c>
      <c r="L282" s="663">
        <v>2.515923566878981</v>
      </c>
      <c r="M282" s="663">
        <v>158</v>
      </c>
      <c r="N282" s="663">
        <v>4</v>
      </c>
      <c r="O282" s="663">
        <v>636</v>
      </c>
      <c r="P282" s="676">
        <v>2.0254777070063694</v>
      </c>
      <c r="Q282" s="664">
        <v>159</v>
      </c>
    </row>
    <row r="283" spans="1:17" ht="14.4" customHeight="1" x14ac:dyDescent="0.3">
      <c r="A283" s="659" t="s">
        <v>6544</v>
      </c>
      <c r="B283" s="660" t="s">
        <v>5961</v>
      </c>
      <c r="C283" s="660" t="s">
        <v>5024</v>
      </c>
      <c r="D283" s="660" t="s">
        <v>6716</v>
      </c>
      <c r="E283" s="660" t="s">
        <v>6717</v>
      </c>
      <c r="F283" s="663"/>
      <c r="G283" s="663"/>
      <c r="H283" s="663"/>
      <c r="I283" s="663"/>
      <c r="J283" s="663"/>
      <c r="K283" s="663"/>
      <c r="L283" s="663"/>
      <c r="M283" s="663"/>
      <c r="N283" s="663">
        <v>1</v>
      </c>
      <c r="O283" s="663">
        <v>9724</v>
      </c>
      <c r="P283" s="676"/>
      <c r="Q283" s="664">
        <v>9724</v>
      </c>
    </row>
    <row r="284" spans="1:17" ht="14.4" customHeight="1" x14ac:dyDescent="0.3">
      <c r="A284" s="659" t="s">
        <v>6544</v>
      </c>
      <c r="B284" s="660" t="s">
        <v>5961</v>
      </c>
      <c r="C284" s="660" t="s">
        <v>5024</v>
      </c>
      <c r="D284" s="660" t="s">
        <v>6718</v>
      </c>
      <c r="E284" s="660" t="s">
        <v>6719</v>
      </c>
      <c r="F284" s="663">
        <v>50</v>
      </c>
      <c r="G284" s="663">
        <v>418900</v>
      </c>
      <c r="H284" s="663">
        <v>1</v>
      </c>
      <c r="I284" s="663">
        <v>8378</v>
      </c>
      <c r="J284" s="663">
        <v>64</v>
      </c>
      <c r="K284" s="663">
        <v>536576</v>
      </c>
      <c r="L284" s="663">
        <v>1.2809166865600381</v>
      </c>
      <c r="M284" s="663">
        <v>8384</v>
      </c>
      <c r="N284" s="663">
        <v>68</v>
      </c>
      <c r="O284" s="663">
        <v>570552</v>
      </c>
      <c r="P284" s="676">
        <v>1.362024349486751</v>
      </c>
      <c r="Q284" s="664">
        <v>8390.4705882352937</v>
      </c>
    </row>
    <row r="285" spans="1:17" ht="14.4" customHeight="1" x14ac:dyDescent="0.3">
      <c r="A285" s="659" t="s">
        <v>6544</v>
      </c>
      <c r="B285" s="660" t="s">
        <v>5961</v>
      </c>
      <c r="C285" s="660" t="s">
        <v>5024</v>
      </c>
      <c r="D285" s="660" t="s">
        <v>6720</v>
      </c>
      <c r="E285" s="660" t="s">
        <v>6721</v>
      </c>
      <c r="F285" s="663">
        <v>1</v>
      </c>
      <c r="G285" s="663">
        <v>1988</v>
      </c>
      <c r="H285" s="663">
        <v>1</v>
      </c>
      <c r="I285" s="663">
        <v>1988</v>
      </c>
      <c r="J285" s="663"/>
      <c r="K285" s="663"/>
      <c r="L285" s="663"/>
      <c r="M285" s="663"/>
      <c r="N285" s="663">
        <v>1</v>
      </c>
      <c r="O285" s="663">
        <v>1993</v>
      </c>
      <c r="P285" s="676">
        <v>1.0025150905432596</v>
      </c>
      <c r="Q285" s="664">
        <v>1993</v>
      </c>
    </row>
    <row r="286" spans="1:17" ht="14.4" customHeight="1" x14ac:dyDescent="0.3">
      <c r="A286" s="659" t="s">
        <v>6722</v>
      </c>
      <c r="B286" s="660" t="s">
        <v>6723</v>
      </c>
      <c r="C286" s="660" t="s">
        <v>5024</v>
      </c>
      <c r="D286" s="660" t="s">
        <v>6724</v>
      </c>
      <c r="E286" s="660" t="s">
        <v>6725</v>
      </c>
      <c r="F286" s="663">
        <v>746</v>
      </c>
      <c r="G286" s="663">
        <v>150692</v>
      </c>
      <c r="H286" s="663">
        <v>1</v>
      </c>
      <c r="I286" s="663">
        <v>202</v>
      </c>
      <c r="J286" s="663">
        <v>678</v>
      </c>
      <c r="K286" s="663">
        <v>137634</v>
      </c>
      <c r="L286" s="663">
        <v>0.91334642847662784</v>
      </c>
      <c r="M286" s="663">
        <v>203</v>
      </c>
      <c r="N286" s="663">
        <v>736</v>
      </c>
      <c r="O286" s="663">
        <v>150526</v>
      </c>
      <c r="P286" s="676">
        <v>0.99889841531070001</v>
      </c>
      <c r="Q286" s="664">
        <v>204.51902173913044</v>
      </c>
    </row>
    <row r="287" spans="1:17" ht="14.4" customHeight="1" x14ac:dyDescent="0.3">
      <c r="A287" s="659" t="s">
        <v>6722</v>
      </c>
      <c r="B287" s="660" t="s">
        <v>6723</v>
      </c>
      <c r="C287" s="660" t="s">
        <v>5024</v>
      </c>
      <c r="D287" s="660" t="s">
        <v>6726</v>
      </c>
      <c r="E287" s="660" t="s">
        <v>6725</v>
      </c>
      <c r="F287" s="663"/>
      <c r="G287" s="663"/>
      <c r="H287" s="663"/>
      <c r="I287" s="663"/>
      <c r="J287" s="663"/>
      <c r="K287" s="663"/>
      <c r="L287" s="663"/>
      <c r="M287" s="663"/>
      <c r="N287" s="663">
        <v>2</v>
      </c>
      <c r="O287" s="663">
        <v>168</v>
      </c>
      <c r="P287" s="676"/>
      <c r="Q287" s="664">
        <v>84</v>
      </c>
    </row>
    <row r="288" spans="1:17" ht="14.4" customHeight="1" x14ac:dyDescent="0.3">
      <c r="A288" s="659" t="s">
        <v>6722</v>
      </c>
      <c r="B288" s="660" t="s">
        <v>6723</v>
      </c>
      <c r="C288" s="660" t="s">
        <v>5024</v>
      </c>
      <c r="D288" s="660" t="s">
        <v>6727</v>
      </c>
      <c r="E288" s="660" t="s">
        <v>6728</v>
      </c>
      <c r="F288" s="663">
        <v>460</v>
      </c>
      <c r="G288" s="663">
        <v>133860</v>
      </c>
      <c r="H288" s="663">
        <v>1</v>
      </c>
      <c r="I288" s="663">
        <v>291</v>
      </c>
      <c r="J288" s="663">
        <v>547</v>
      </c>
      <c r="K288" s="663">
        <v>159724</v>
      </c>
      <c r="L288" s="663">
        <v>1.1932167936650231</v>
      </c>
      <c r="M288" s="663">
        <v>292</v>
      </c>
      <c r="N288" s="663">
        <v>572</v>
      </c>
      <c r="O288" s="663">
        <v>167862</v>
      </c>
      <c r="P288" s="676">
        <v>1.2540116539668311</v>
      </c>
      <c r="Q288" s="664">
        <v>293.46503496503499</v>
      </c>
    </row>
    <row r="289" spans="1:17" ht="14.4" customHeight="1" x14ac:dyDescent="0.3">
      <c r="A289" s="659" t="s">
        <v>6722</v>
      </c>
      <c r="B289" s="660" t="s">
        <v>6723</v>
      </c>
      <c r="C289" s="660" t="s">
        <v>5024</v>
      </c>
      <c r="D289" s="660" t="s">
        <v>6729</v>
      </c>
      <c r="E289" s="660" t="s">
        <v>6730</v>
      </c>
      <c r="F289" s="663"/>
      <c r="G289" s="663"/>
      <c r="H289" s="663"/>
      <c r="I289" s="663"/>
      <c r="J289" s="663">
        <v>10</v>
      </c>
      <c r="K289" s="663">
        <v>930</v>
      </c>
      <c r="L289" s="663"/>
      <c r="M289" s="663">
        <v>93</v>
      </c>
      <c r="N289" s="663">
        <v>6</v>
      </c>
      <c r="O289" s="663">
        <v>561</v>
      </c>
      <c r="P289" s="676"/>
      <c r="Q289" s="664">
        <v>93.5</v>
      </c>
    </row>
    <row r="290" spans="1:17" ht="14.4" customHeight="1" x14ac:dyDescent="0.3">
      <c r="A290" s="659" t="s">
        <v>6722</v>
      </c>
      <c r="B290" s="660" t="s">
        <v>6723</v>
      </c>
      <c r="C290" s="660" t="s">
        <v>5024</v>
      </c>
      <c r="D290" s="660" t="s">
        <v>6731</v>
      </c>
      <c r="E290" s="660" t="s">
        <v>6732</v>
      </c>
      <c r="F290" s="663">
        <v>1</v>
      </c>
      <c r="G290" s="663">
        <v>219</v>
      </c>
      <c r="H290" s="663">
        <v>1</v>
      </c>
      <c r="I290" s="663">
        <v>219</v>
      </c>
      <c r="J290" s="663"/>
      <c r="K290" s="663"/>
      <c r="L290" s="663"/>
      <c r="M290" s="663"/>
      <c r="N290" s="663"/>
      <c r="O290" s="663"/>
      <c r="P290" s="676"/>
      <c r="Q290" s="664"/>
    </row>
    <row r="291" spans="1:17" ht="14.4" customHeight="1" x14ac:dyDescent="0.3">
      <c r="A291" s="659" t="s">
        <v>6722</v>
      </c>
      <c r="B291" s="660" t="s">
        <v>6723</v>
      </c>
      <c r="C291" s="660" t="s">
        <v>5024</v>
      </c>
      <c r="D291" s="660" t="s">
        <v>6733</v>
      </c>
      <c r="E291" s="660" t="s">
        <v>6734</v>
      </c>
      <c r="F291" s="663">
        <v>572</v>
      </c>
      <c r="G291" s="663">
        <v>76076</v>
      </c>
      <c r="H291" s="663">
        <v>1</v>
      </c>
      <c r="I291" s="663">
        <v>133</v>
      </c>
      <c r="J291" s="663">
        <v>598</v>
      </c>
      <c r="K291" s="663">
        <v>80132</v>
      </c>
      <c r="L291" s="663">
        <v>1.053315105946685</v>
      </c>
      <c r="M291" s="663">
        <v>134</v>
      </c>
      <c r="N291" s="663">
        <v>517</v>
      </c>
      <c r="O291" s="663">
        <v>69657</v>
      </c>
      <c r="P291" s="676">
        <v>0.91562384983437617</v>
      </c>
      <c r="Q291" s="664">
        <v>134.73307543520309</v>
      </c>
    </row>
    <row r="292" spans="1:17" ht="14.4" customHeight="1" x14ac:dyDescent="0.3">
      <c r="A292" s="659" t="s">
        <v>6722</v>
      </c>
      <c r="B292" s="660" t="s">
        <v>6723</v>
      </c>
      <c r="C292" s="660" t="s">
        <v>5024</v>
      </c>
      <c r="D292" s="660" t="s">
        <v>6735</v>
      </c>
      <c r="E292" s="660" t="s">
        <v>6734</v>
      </c>
      <c r="F292" s="663"/>
      <c r="G292" s="663"/>
      <c r="H292" s="663"/>
      <c r="I292" s="663"/>
      <c r="J292" s="663"/>
      <c r="K292" s="663"/>
      <c r="L292" s="663"/>
      <c r="M292" s="663"/>
      <c r="N292" s="663">
        <v>1</v>
      </c>
      <c r="O292" s="663">
        <v>175</v>
      </c>
      <c r="P292" s="676"/>
      <c r="Q292" s="664">
        <v>175</v>
      </c>
    </row>
    <row r="293" spans="1:17" ht="14.4" customHeight="1" x14ac:dyDescent="0.3">
      <c r="A293" s="659" t="s">
        <v>6722</v>
      </c>
      <c r="B293" s="660" t="s">
        <v>6723</v>
      </c>
      <c r="C293" s="660" t="s">
        <v>5024</v>
      </c>
      <c r="D293" s="660" t="s">
        <v>6736</v>
      </c>
      <c r="E293" s="660" t="s">
        <v>6737</v>
      </c>
      <c r="F293" s="663">
        <v>5</v>
      </c>
      <c r="G293" s="663">
        <v>3045</v>
      </c>
      <c r="H293" s="663">
        <v>1</v>
      </c>
      <c r="I293" s="663">
        <v>609</v>
      </c>
      <c r="J293" s="663">
        <v>4</v>
      </c>
      <c r="K293" s="663">
        <v>2448</v>
      </c>
      <c r="L293" s="663">
        <v>0.80394088669950736</v>
      </c>
      <c r="M293" s="663">
        <v>612</v>
      </c>
      <c r="N293" s="663">
        <v>3</v>
      </c>
      <c r="O293" s="663">
        <v>1842</v>
      </c>
      <c r="P293" s="676">
        <v>0.60492610837438421</v>
      </c>
      <c r="Q293" s="664">
        <v>614</v>
      </c>
    </row>
    <row r="294" spans="1:17" ht="14.4" customHeight="1" x14ac:dyDescent="0.3">
      <c r="A294" s="659" t="s">
        <v>6722</v>
      </c>
      <c r="B294" s="660" t="s">
        <v>6723</v>
      </c>
      <c r="C294" s="660" t="s">
        <v>5024</v>
      </c>
      <c r="D294" s="660" t="s">
        <v>6738</v>
      </c>
      <c r="E294" s="660" t="s">
        <v>6739</v>
      </c>
      <c r="F294" s="663">
        <v>22</v>
      </c>
      <c r="G294" s="663">
        <v>3476</v>
      </c>
      <c r="H294" s="663">
        <v>1</v>
      </c>
      <c r="I294" s="663">
        <v>158</v>
      </c>
      <c r="J294" s="663">
        <v>25</v>
      </c>
      <c r="K294" s="663">
        <v>3975</v>
      </c>
      <c r="L294" s="663">
        <v>1.1435558112773303</v>
      </c>
      <c r="M294" s="663">
        <v>159</v>
      </c>
      <c r="N294" s="663">
        <v>26</v>
      </c>
      <c r="O294" s="663">
        <v>4154</v>
      </c>
      <c r="P294" s="676">
        <v>1.1950517836593786</v>
      </c>
      <c r="Q294" s="664">
        <v>159.76923076923077</v>
      </c>
    </row>
    <row r="295" spans="1:17" ht="14.4" customHeight="1" x14ac:dyDescent="0.3">
      <c r="A295" s="659" t="s">
        <v>6722</v>
      </c>
      <c r="B295" s="660" t="s">
        <v>6723</v>
      </c>
      <c r="C295" s="660" t="s">
        <v>5024</v>
      </c>
      <c r="D295" s="660" t="s">
        <v>6740</v>
      </c>
      <c r="E295" s="660" t="s">
        <v>6741</v>
      </c>
      <c r="F295" s="663">
        <v>204</v>
      </c>
      <c r="G295" s="663">
        <v>53244</v>
      </c>
      <c r="H295" s="663">
        <v>1</v>
      </c>
      <c r="I295" s="663">
        <v>261</v>
      </c>
      <c r="J295" s="663">
        <v>220</v>
      </c>
      <c r="K295" s="663">
        <v>57640</v>
      </c>
      <c r="L295" s="663">
        <v>1.0825632935166403</v>
      </c>
      <c r="M295" s="663">
        <v>262</v>
      </c>
      <c r="N295" s="663">
        <v>217</v>
      </c>
      <c r="O295" s="663">
        <v>57352</v>
      </c>
      <c r="P295" s="676">
        <v>1.0771542333408459</v>
      </c>
      <c r="Q295" s="664">
        <v>264.29493087557603</v>
      </c>
    </row>
    <row r="296" spans="1:17" ht="14.4" customHeight="1" x14ac:dyDescent="0.3">
      <c r="A296" s="659" t="s">
        <v>6722</v>
      </c>
      <c r="B296" s="660" t="s">
        <v>6723</v>
      </c>
      <c r="C296" s="660" t="s">
        <v>5024</v>
      </c>
      <c r="D296" s="660" t="s">
        <v>6742</v>
      </c>
      <c r="E296" s="660" t="s">
        <v>6743</v>
      </c>
      <c r="F296" s="663">
        <v>232</v>
      </c>
      <c r="G296" s="663">
        <v>32480</v>
      </c>
      <c r="H296" s="663">
        <v>1</v>
      </c>
      <c r="I296" s="663">
        <v>140</v>
      </c>
      <c r="J296" s="663">
        <v>222</v>
      </c>
      <c r="K296" s="663">
        <v>31302</v>
      </c>
      <c r="L296" s="663">
        <v>0.96373152709359611</v>
      </c>
      <c r="M296" s="663">
        <v>141</v>
      </c>
      <c r="N296" s="663">
        <v>232</v>
      </c>
      <c r="O296" s="663">
        <v>32712</v>
      </c>
      <c r="P296" s="676">
        <v>1.0071428571428571</v>
      </c>
      <c r="Q296" s="664">
        <v>141</v>
      </c>
    </row>
    <row r="297" spans="1:17" ht="14.4" customHeight="1" x14ac:dyDescent="0.3">
      <c r="A297" s="659" t="s">
        <v>6722</v>
      </c>
      <c r="B297" s="660" t="s">
        <v>6723</v>
      </c>
      <c r="C297" s="660" t="s">
        <v>5024</v>
      </c>
      <c r="D297" s="660" t="s">
        <v>6744</v>
      </c>
      <c r="E297" s="660" t="s">
        <v>6743</v>
      </c>
      <c r="F297" s="663">
        <v>572</v>
      </c>
      <c r="G297" s="663">
        <v>44616</v>
      </c>
      <c r="H297" s="663">
        <v>1</v>
      </c>
      <c r="I297" s="663">
        <v>78</v>
      </c>
      <c r="J297" s="663">
        <v>598</v>
      </c>
      <c r="K297" s="663">
        <v>46644</v>
      </c>
      <c r="L297" s="663">
        <v>1.0454545454545454</v>
      </c>
      <c r="M297" s="663">
        <v>78</v>
      </c>
      <c r="N297" s="663">
        <v>517</v>
      </c>
      <c r="O297" s="663">
        <v>40326</v>
      </c>
      <c r="P297" s="676">
        <v>0.90384615384615385</v>
      </c>
      <c r="Q297" s="664">
        <v>78</v>
      </c>
    </row>
    <row r="298" spans="1:17" ht="14.4" customHeight="1" x14ac:dyDescent="0.3">
      <c r="A298" s="659" t="s">
        <v>6722</v>
      </c>
      <c r="B298" s="660" t="s">
        <v>6723</v>
      </c>
      <c r="C298" s="660" t="s">
        <v>5024</v>
      </c>
      <c r="D298" s="660" t="s">
        <v>6745</v>
      </c>
      <c r="E298" s="660" t="s">
        <v>6746</v>
      </c>
      <c r="F298" s="663">
        <v>232</v>
      </c>
      <c r="G298" s="663">
        <v>70064</v>
      </c>
      <c r="H298" s="663">
        <v>1</v>
      </c>
      <c r="I298" s="663">
        <v>302</v>
      </c>
      <c r="J298" s="663">
        <v>223</v>
      </c>
      <c r="K298" s="663">
        <v>67569</v>
      </c>
      <c r="L298" s="663">
        <v>0.9643897008449418</v>
      </c>
      <c r="M298" s="663">
        <v>303</v>
      </c>
      <c r="N298" s="663">
        <v>232</v>
      </c>
      <c r="O298" s="663">
        <v>70839</v>
      </c>
      <c r="P298" s="676">
        <v>1.0110613153688057</v>
      </c>
      <c r="Q298" s="664">
        <v>305.3405172413793</v>
      </c>
    </row>
    <row r="299" spans="1:17" ht="14.4" customHeight="1" x14ac:dyDescent="0.3">
      <c r="A299" s="659" t="s">
        <v>6722</v>
      </c>
      <c r="B299" s="660" t="s">
        <v>6723</v>
      </c>
      <c r="C299" s="660" t="s">
        <v>5024</v>
      </c>
      <c r="D299" s="660" t="s">
        <v>6747</v>
      </c>
      <c r="E299" s="660" t="s">
        <v>6748</v>
      </c>
      <c r="F299" s="663">
        <v>507</v>
      </c>
      <c r="G299" s="663">
        <v>80613</v>
      </c>
      <c r="H299" s="663">
        <v>1</v>
      </c>
      <c r="I299" s="663">
        <v>159</v>
      </c>
      <c r="J299" s="663">
        <v>537</v>
      </c>
      <c r="K299" s="663">
        <v>85920</v>
      </c>
      <c r="L299" s="663">
        <v>1.0658330542220238</v>
      </c>
      <c r="M299" s="663">
        <v>160</v>
      </c>
      <c r="N299" s="663">
        <v>459</v>
      </c>
      <c r="O299" s="663">
        <v>73771</v>
      </c>
      <c r="P299" s="676">
        <v>0.91512535199037381</v>
      </c>
      <c r="Q299" s="664">
        <v>160.7211328976035</v>
      </c>
    </row>
    <row r="300" spans="1:17" ht="14.4" customHeight="1" x14ac:dyDescent="0.3">
      <c r="A300" s="659" t="s">
        <v>6722</v>
      </c>
      <c r="B300" s="660" t="s">
        <v>6723</v>
      </c>
      <c r="C300" s="660" t="s">
        <v>5024</v>
      </c>
      <c r="D300" s="660" t="s">
        <v>6749</v>
      </c>
      <c r="E300" s="660" t="s">
        <v>6725</v>
      </c>
      <c r="F300" s="663">
        <v>918</v>
      </c>
      <c r="G300" s="663">
        <v>64260</v>
      </c>
      <c r="H300" s="663">
        <v>1</v>
      </c>
      <c r="I300" s="663">
        <v>70</v>
      </c>
      <c r="J300" s="663">
        <v>898</v>
      </c>
      <c r="K300" s="663">
        <v>62860</v>
      </c>
      <c r="L300" s="663">
        <v>0.97821350762527237</v>
      </c>
      <c r="M300" s="663">
        <v>70</v>
      </c>
      <c r="N300" s="663">
        <v>843</v>
      </c>
      <c r="O300" s="663">
        <v>59635</v>
      </c>
      <c r="P300" s="676">
        <v>0.92802676626206038</v>
      </c>
      <c r="Q300" s="664">
        <v>70.741399762752081</v>
      </c>
    </row>
    <row r="301" spans="1:17" ht="14.4" customHeight="1" x14ac:dyDescent="0.3">
      <c r="A301" s="659" t="s">
        <v>6722</v>
      </c>
      <c r="B301" s="660" t="s">
        <v>6723</v>
      </c>
      <c r="C301" s="660" t="s">
        <v>5024</v>
      </c>
      <c r="D301" s="660" t="s">
        <v>6750</v>
      </c>
      <c r="E301" s="660" t="s">
        <v>6751</v>
      </c>
      <c r="F301" s="663">
        <v>1</v>
      </c>
      <c r="G301" s="663">
        <v>215</v>
      </c>
      <c r="H301" s="663">
        <v>1</v>
      </c>
      <c r="I301" s="663">
        <v>215</v>
      </c>
      <c r="J301" s="663"/>
      <c r="K301" s="663"/>
      <c r="L301" s="663"/>
      <c r="M301" s="663"/>
      <c r="N301" s="663">
        <v>3</v>
      </c>
      <c r="O301" s="663">
        <v>648</v>
      </c>
      <c r="P301" s="676">
        <v>3.0139534883720929</v>
      </c>
      <c r="Q301" s="664">
        <v>216</v>
      </c>
    </row>
    <row r="302" spans="1:17" ht="14.4" customHeight="1" x14ac:dyDescent="0.3">
      <c r="A302" s="659" t="s">
        <v>6722</v>
      </c>
      <c r="B302" s="660" t="s">
        <v>6723</v>
      </c>
      <c r="C302" s="660" t="s">
        <v>5024</v>
      </c>
      <c r="D302" s="660" t="s">
        <v>6752</v>
      </c>
      <c r="E302" s="660" t="s">
        <v>6753</v>
      </c>
      <c r="F302" s="663">
        <v>18</v>
      </c>
      <c r="G302" s="663">
        <v>21348</v>
      </c>
      <c r="H302" s="663">
        <v>1</v>
      </c>
      <c r="I302" s="663">
        <v>1186</v>
      </c>
      <c r="J302" s="663">
        <v>28</v>
      </c>
      <c r="K302" s="663">
        <v>33292</v>
      </c>
      <c r="L302" s="663">
        <v>1.5594903503841109</v>
      </c>
      <c r="M302" s="663">
        <v>1189</v>
      </c>
      <c r="N302" s="663">
        <v>35</v>
      </c>
      <c r="O302" s="663">
        <v>41707</v>
      </c>
      <c r="P302" s="676">
        <v>1.9536724751733183</v>
      </c>
      <c r="Q302" s="664">
        <v>1191.6285714285714</v>
      </c>
    </row>
    <row r="303" spans="1:17" ht="14.4" customHeight="1" x14ac:dyDescent="0.3">
      <c r="A303" s="659" t="s">
        <v>6722</v>
      </c>
      <c r="B303" s="660" t="s">
        <v>6723</v>
      </c>
      <c r="C303" s="660" t="s">
        <v>5024</v>
      </c>
      <c r="D303" s="660" t="s">
        <v>6754</v>
      </c>
      <c r="E303" s="660" t="s">
        <v>6755</v>
      </c>
      <c r="F303" s="663">
        <v>22</v>
      </c>
      <c r="G303" s="663">
        <v>2354</v>
      </c>
      <c r="H303" s="663">
        <v>1</v>
      </c>
      <c r="I303" s="663">
        <v>107</v>
      </c>
      <c r="J303" s="663">
        <v>25</v>
      </c>
      <c r="K303" s="663">
        <v>2700</v>
      </c>
      <c r="L303" s="663">
        <v>1.146983857264231</v>
      </c>
      <c r="M303" s="663">
        <v>108</v>
      </c>
      <c r="N303" s="663">
        <v>23</v>
      </c>
      <c r="O303" s="663">
        <v>2500</v>
      </c>
      <c r="P303" s="676">
        <v>1.0620220900594732</v>
      </c>
      <c r="Q303" s="664">
        <v>108.69565217391305</v>
      </c>
    </row>
    <row r="304" spans="1:17" ht="14.4" customHeight="1" x14ac:dyDescent="0.3">
      <c r="A304" s="659" t="s">
        <v>6722</v>
      </c>
      <c r="B304" s="660" t="s">
        <v>6723</v>
      </c>
      <c r="C304" s="660" t="s">
        <v>5024</v>
      </c>
      <c r="D304" s="660" t="s">
        <v>6756</v>
      </c>
      <c r="E304" s="660" t="s">
        <v>6757</v>
      </c>
      <c r="F304" s="663">
        <v>1</v>
      </c>
      <c r="G304" s="663">
        <v>318</v>
      </c>
      <c r="H304" s="663">
        <v>1</v>
      </c>
      <c r="I304" s="663">
        <v>318</v>
      </c>
      <c r="J304" s="663">
        <v>2</v>
      </c>
      <c r="K304" s="663">
        <v>638</v>
      </c>
      <c r="L304" s="663">
        <v>2.0062893081761008</v>
      </c>
      <c r="M304" s="663">
        <v>319</v>
      </c>
      <c r="N304" s="663">
        <v>2</v>
      </c>
      <c r="O304" s="663">
        <v>641</v>
      </c>
      <c r="P304" s="676">
        <v>2.0157232704402515</v>
      </c>
      <c r="Q304" s="664">
        <v>320.5</v>
      </c>
    </row>
    <row r="305" spans="1:17" ht="14.4" customHeight="1" x14ac:dyDescent="0.3">
      <c r="A305" s="659" t="s">
        <v>6722</v>
      </c>
      <c r="B305" s="660" t="s">
        <v>6723</v>
      </c>
      <c r="C305" s="660" t="s">
        <v>5024</v>
      </c>
      <c r="D305" s="660" t="s">
        <v>6758</v>
      </c>
      <c r="E305" s="660" t="s">
        <v>6759</v>
      </c>
      <c r="F305" s="663"/>
      <c r="G305" s="663"/>
      <c r="H305" s="663"/>
      <c r="I305" s="663"/>
      <c r="J305" s="663"/>
      <c r="K305" s="663"/>
      <c r="L305" s="663"/>
      <c r="M305" s="663"/>
      <c r="N305" s="663">
        <v>1</v>
      </c>
      <c r="O305" s="663">
        <v>1020</v>
      </c>
      <c r="P305" s="676"/>
      <c r="Q305" s="664">
        <v>1020</v>
      </c>
    </row>
    <row r="306" spans="1:17" ht="14.4" customHeight="1" x14ac:dyDescent="0.3">
      <c r="A306" s="659" t="s">
        <v>6722</v>
      </c>
      <c r="B306" s="660" t="s">
        <v>6723</v>
      </c>
      <c r="C306" s="660" t="s">
        <v>5024</v>
      </c>
      <c r="D306" s="660" t="s">
        <v>6760</v>
      </c>
      <c r="E306" s="660" t="s">
        <v>6761</v>
      </c>
      <c r="F306" s="663"/>
      <c r="G306" s="663"/>
      <c r="H306" s="663"/>
      <c r="I306" s="663"/>
      <c r="J306" s="663"/>
      <c r="K306" s="663"/>
      <c r="L306" s="663"/>
      <c r="M306" s="663"/>
      <c r="N306" s="663">
        <v>1</v>
      </c>
      <c r="O306" s="663">
        <v>293</v>
      </c>
      <c r="P306" s="676"/>
      <c r="Q306" s="664">
        <v>293</v>
      </c>
    </row>
    <row r="307" spans="1:17" ht="14.4" customHeight="1" x14ac:dyDescent="0.3">
      <c r="A307" s="659" t="s">
        <v>6762</v>
      </c>
      <c r="B307" s="660" t="s">
        <v>6763</v>
      </c>
      <c r="C307" s="660" t="s">
        <v>5024</v>
      </c>
      <c r="D307" s="660" t="s">
        <v>6764</v>
      </c>
      <c r="E307" s="660" t="s">
        <v>6765</v>
      </c>
      <c r="F307" s="663">
        <v>244</v>
      </c>
      <c r="G307" s="663">
        <v>12932</v>
      </c>
      <c r="H307" s="663">
        <v>1</v>
      </c>
      <c r="I307" s="663">
        <v>53</v>
      </c>
      <c r="J307" s="663">
        <v>190</v>
      </c>
      <c r="K307" s="663">
        <v>10070</v>
      </c>
      <c r="L307" s="663">
        <v>0.77868852459016391</v>
      </c>
      <c r="M307" s="663">
        <v>53</v>
      </c>
      <c r="N307" s="663">
        <v>172</v>
      </c>
      <c r="O307" s="663">
        <v>9236</v>
      </c>
      <c r="P307" s="676">
        <v>0.71419733993195178</v>
      </c>
      <c r="Q307" s="664">
        <v>53.697674418604649</v>
      </c>
    </row>
    <row r="308" spans="1:17" ht="14.4" customHeight="1" x14ac:dyDescent="0.3">
      <c r="A308" s="659" t="s">
        <v>6762</v>
      </c>
      <c r="B308" s="660" t="s">
        <v>6763</v>
      </c>
      <c r="C308" s="660" t="s">
        <v>5024</v>
      </c>
      <c r="D308" s="660" t="s">
        <v>6766</v>
      </c>
      <c r="E308" s="660" t="s">
        <v>6767</v>
      </c>
      <c r="F308" s="663">
        <v>24</v>
      </c>
      <c r="G308" s="663">
        <v>2880</v>
      </c>
      <c r="H308" s="663">
        <v>1</v>
      </c>
      <c r="I308" s="663">
        <v>120</v>
      </c>
      <c r="J308" s="663">
        <v>44</v>
      </c>
      <c r="K308" s="663">
        <v>5324</v>
      </c>
      <c r="L308" s="663">
        <v>1.8486111111111112</v>
      </c>
      <c r="M308" s="663">
        <v>121</v>
      </c>
      <c r="N308" s="663">
        <v>30</v>
      </c>
      <c r="O308" s="663">
        <v>3654</v>
      </c>
      <c r="P308" s="676">
        <v>1.26875</v>
      </c>
      <c r="Q308" s="664">
        <v>121.8</v>
      </c>
    </row>
    <row r="309" spans="1:17" ht="14.4" customHeight="1" x14ac:dyDescent="0.3">
      <c r="A309" s="659" t="s">
        <v>6762</v>
      </c>
      <c r="B309" s="660" t="s">
        <v>6763</v>
      </c>
      <c r="C309" s="660" t="s">
        <v>5024</v>
      </c>
      <c r="D309" s="660" t="s">
        <v>6768</v>
      </c>
      <c r="E309" s="660" t="s">
        <v>6769</v>
      </c>
      <c r="F309" s="663">
        <v>15</v>
      </c>
      <c r="G309" s="663">
        <v>5685</v>
      </c>
      <c r="H309" s="663">
        <v>1</v>
      </c>
      <c r="I309" s="663">
        <v>379</v>
      </c>
      <c r="J309" s="663">
        <v>6</v>
      </c>
      <c r="K309" s="663">
        <v>2280</v>
      </c>
      <c r="L309" s="663">
        <v>0.40105540897097625</v>
      </c>
      <c r="M309" s="663">
        <v>380</v>
      </c>
      <c r="N309" s="663">
        <v>6</v>
      </c>
      <c r="O309" s="663">
        <v>2298</v>
      </c>
      <c r="P309" s="676">
        <v>0.40422163588390503</v>
      </c>
      <c r="Q309" s="664">
        <v>383</v>
      </c>
    </row>
    <row r="310" spans="1:17" ht="14.4" customHeight="1" x14ac:dyDescent="0.3">
      <c r="A310" s="659" t="s">
        <v>6762</v>
      </c>
      <c r="B310" s="660" t="s">
        <v>6763</v>
      </c>
      <c r="C310" s="660" t="s">
        <v>5024</v>
      </c>
      <c r="D310" s="660" t="s">
        <v>6770</v>
      </c>
      <c r="E310" s="660" t="s">
        <v>6771</v>
      </c>
      <c r="F310" s="663">
        <v>64</v>
      </c>
      <c r="G310" s="663">
        <v>10688</v>
      </c>
      <c r="H310" s="663">
        <v>1</v>
      </c>
      <c r="I310" s="663">
        <v>167</v>
      </c>
      <c r="J310" s="663">
        <v>45</v>
      </c>
      <c r="K310" s="663">
        <v>7560</v>
      </c>
      <c r="L310" s="663">
        <v>0.70733532934131738</v>
      </c>
      <c r="M310" s="663">
        <v>168</v>
      </c>
      <c r="N310" s="663">
        <v>95</v>
      </c>
      <c r="O310" s="663">
        <v>16185</v>
      </c>
      <c r="P310" s="676">
        <v>1.5143151197604789</v>
      </c>
      <c r="Q310" s="664">
        <v>170.36842105263159</v>
      </c>
    </row>
    <row r="311" spans="1:17" ht="14.4" customHeight="1" x14ac:dyDescent="0.3">
      <c r="A311" s="659" t="s">
        <v>6762</v>
      </c>
      <c r="B311" s="660" t="s">
        <v>6763</v>
      </c>
      <c r="C311" s="660" t="s">
        <v>5024</v>
      </c>
      <c r="D311" s="660" t="s">
        <v>6772</v>
      </c>
      <c r="E311" s="660" t="s">
        <v>6773</v>
      </c>
      <c r="F311" s="663">
        <v>66</v>
      </c>
      <c r="G311" s="663">
        <v>20658</v>
      </c>
      <c r="H311" s="663">
        <v>1</v>
      </c>
      <c r="I311" s="663">
        <v>313</v>
      </c>
      <c r="J311" s="663">
        <v>71</v>
      </c>
      <c r="K311" s="663">
        <v>22436</v>
      </c>
      <c r="L311" s="663">
        <v>1.0860683512440701</v>
      </c>
      <c r="M311" s="663">
        <v>316</v>
      </c>
      <c r="N311" s="663">
        <v>51</v>
      </c>
      <c r="O311" s="663">
        <v>16272</v>
      </c>
      <c r="P311" s="676">
        <v>0.78768515829218699</v>
      </c>
      <c r="Q311" s="664">
        <v>319.05882352941177</v>
      </c>
    </row>
    <row r="312" spans="1:17" ht="14.4" customHeight="1" x14ac:dyDescent="0.3">
      <c r="A312" s="659" t="s">
        <v>6762</v>
      </c>
      <c r="B312" s="660" t="s">
        <v>6763</v>
      </c>
      <c r="C312" s="660" t="s">
        <v>5024</v>
      </c>
      <c r="D312" s="660" t="s">
        <v>6774</v>
      </c>
      <c r="E312" s="660" t="s">
        <v>6775</v>
      </c>
      <c r="F312" s="663">
        <v>1</v>
      </c>
      <c r="G312" s="663">
        <v>434</v>
      </c>
      <c r="H312" s="663">
        <v>1</v>
      </c>
      <c r="I312" s="663">
        <v>434</v>
      </c>
      <c r="J312" s="663">
        <v>2</v>
      </c>
      <c r="K312" s="663">
        <v>870</v>
      </c>
      <c r="L312" s="663">
        <v>2.0046082949308754</v>
      </c>
      <c r="M312" s="663">
        <v>435</v>
      </c>
      <c r="N312" s="663"/>
      <c r="O312" s="663"/>
      <c r="P312" s="676"/>
      <c r="Q312" s="664"/>
    </row>
    <row r="313" spans="1:17" ht="14.4" customHeight="1" x14ac:dyDescent="0.3">
      <c r="A313" s="659" t="s">
        <v>6762</v>
      </c>
      <c r="B313" s="660" t="s">
        <v>6763</v>
      </c>
      <c r="C313" s="660" t="s">
        <v>5024</v>
      </c>
      <c r="D313" s="660" t="s">
        <v>6776</v>
      </c>
      <c r="E313" s="660" t="s">
        <v>6777</v>
      </c>
      <c r="F313" s="663">
        <v>1209</v>
      </c>
      <c r="G313" s="663">
        <v>407433</v>
      </c>
      <c r="H313" s="663">
        <v>1</v>
      </c>
      <c r="I313" s="663">
        <v>337</v>
      </c>
      <c r="J313" s="663">
        <v>868</v>
      </c>
      <c r="K313" s="663">
        <v>293384</v>
      </c>
      <c r="L313" s="663">
        <v>0.72007912957467857</v>
      </c>
      <c r="M313" s="663">
        <v>338</v>
      </c>
      <c r="N313" s="663">
        <v>987</v>
      </c>
      <c r="O313" s="663">
        <v>335094</v>
      </c>
      <c r="P313" s="676">
        <v>0.82245178961939758</v>
      </c>
      <c r="Q313" s="664">
        <v>339.50759878419456</v>
      </c>
    </row>
    <row r="314" spans="1:17" ht="14.4" customHeight="1" x14ac:dyDescent="0.3">
      <c r="A314" s="659" t="s">
        <v>6762</v>
      </c>
      <c r="B314" s="660" t="s">
        <v>6763</v>
      </c>
      <c r="C314" s="660" t="s">
        <v>5024</v>
      </c>
      <c r="D314" s="660" t="s">
        <v>6778</v>
      </c>
      <c r="E314" s="660" t="s">
        <v>6779</v>
      </c>
      <c r="F314" s="663">
        <v>3</v>
      </c>
      <c r="G314" s="663">
        <v>321</v>
      </c>
      <c r="H314" s="663">
        <v>1</v>
      </c>
      <c r="I314" s="663">
        <v>107</v>
      </c>
      <c r="J314" s="663">
        <v>5</v>
      </c>
      <c r="K314" s="663">
        <v>540</v>
      </c>
      <c r="L314" s="663">
        <v>1.6822429906542056</v>
      </c>
      <c r="M314" s="663">
        <v>108</v>
      </c>
      <c r="N314" s="663"/>
      <c r="O314" s="663"/>
      <c r="P314" s="676"/>
      <c r="Q314" s="664"/>
    </row>
    <row r="315" spans="1:17" ht="14.4" customHeight="1" x14ac:dyDescent="0.3">
      <c r="A315" s="659" t="s">
        <v>6762</v>
      </c>
      <c r="B315" s="660" t="s">
        <v>6763</v>
      </c>
      <c r="C315" s="660" t="s">
        <v>5024</v>
      </c>
      <c r="D315" s="660" t="s">
        <v>6351</v>
      </c>
      <c r="E315" s="660" t="s">
        <v>6352</v>
      </c>
      <c r="F315" s="663">
        <v>3</v>
      </c>
      <c r="G315" s="663">
        <v>108</v>
      </c>
      <c r="H315" s="663">
        <v>1</v>
      </c>
      <c r="I315" s="663">
        <v>36</v>
      </c>
      <c r="J315" s="663">
        <v>5</v>
      </c>
      <c r="K315" s="663">
        <v>185</v>
      </c>
      <c r="L315" s="663">
        <v>1.712962962962963</v>
      </c>
      <c r="M315" s="663">
        <v>37</v>
      </c>
      <c r="N315" s="663"/>
      <c r="O315" s="663"/>
      <c r="P315" s="676"/>
      <c r="Q315" s="664"/>
    </row>
    <row r="316" spans="1:17" ht="14.4" customHeight="1" x14ac:dyDescent="0.3">
      <c r="A316" s="659" t="s">
        <v>6762</v>
      </c>
      <c r="B316" s="660" t="s">
        <v>6763</v>
      </c>
      <c r="C316" s="660" t="s">
        <v>5024</v>
      </c>
      <c r="D316" s="660" t="s">
        <v>6780</v>
      </c>
      <c r="E316" s="660" t="s">
        <v>6781</v>
      </c>
      <c r="F316" s="663"/>
      <c r="G316" s="663"/>
      <c r="H316" s="663"/>
      <c r="I316" s="663"/>
      <c r="J316" s="663">
        <v>1</v>
      </c>
      <c r="K316" s="663">
        <v>664</v>
      </c>
      <c r="L316" s="663"/>
      <c r="M316" s="663">
        <v>664</v>
      </c>
      <c r="N316" s="663"/>
      <c r="O316" s="663"/>
      <c r="P316" s="676"/>
      <c r="Q316" s="664"/>
    </row>
    <row r="317" spans="1:17" ht="14.4" customHeight="1" x14ac:dyDescent="0.3">
      <c r="A317" s="659" t="s">
        <v>6762</v>
      </c>
      <c r="B317" s="660" t="s">
        <v>6763</v>
      </c>
      <c r="C317" s="660" t="s">
        <v>5024</v>
      </c>
      <c r="D317" s="660" t="s">
        <v>6782</v>
      </c>
      <c r="E317" s="660" t="s">
        <v>6783</v>
      </c>
      <c r="F317" s="663">
        <v>69</v>
      </c>
      <c r="G317" s="663">
        <v>19320</v>
      </c>
      <c r="H317" s="663">
        <v>1</v>
      </c>
      <c r="I317" s="663">
        <v>280</v>
      </c>
      <c r="J317" s="663">
        <v>57</v>
      </c>
      <c r="K317" s="663">
        <v>16017</v>
      </c>
      <c r="L317" s="663">
        <v>0.82903726708074532</v>
      </c>
      <c r="M317" s="663">
        <v>281</v>
      </c>
      <c r="N317" s="663">
        <v>46</v>
      </c>
      <c r="O317" s="663">
        <v>13031</v>
      </c>
      <c r="P317" s="676">
        <v>0.67448240165631468</v>
      </c>
      <c r="Q317" s="664">
        <v>283.28260869565219</v>
      </c>
    </row>
    <row r="318" spans="1:17" ht="14.4" customHeight="1" x14ac:dyDescent="0.3">
      <c r="A318" s="659" t="s">
        <v>6762</v>
      </c>
      <c r="B318" s="660" t="s">
        <v>6763</v>
      </c>
      <c r="C318" s="660" t="s">
        <v>5024</v>
      </c>
      <c r="D318" s="660" t="s">
        <v>6784</v>
      </c>
      <c r="E318" s="660" t="s">
        <v>6785</v>
      </c>
      <c r="F318" s="663">
        <v>178</v>
      </c>
      <c r="G318" s="663">
        <v>80634</v>
      </c>
      <c r="H318" s="663">
        <v>1</v>
      </c>
      <c r="I318" s="663">
        <v>453</v>
      </c>
      <c r="J318" s="663">
        <v>155</v>
      </c>
      <c r="K318" s="663">
        <v>70680</v>
      </c>
      <c r="L318" s="663">
        <v>0.87655331497879307</v>
      </c>
      <c r="M318" s="663">
        <v>456</v>
      </c>
      <c r="N318" s="663">
        <v>197</v>
      </c>
      <c r="O318" s="663">
        <v>90416</v>
      </c>
      <c r="P318" s="676">
        <v>1.1213135898008284</v>
      </c>
      <c r="Q318" s="664">
        <v>458.96446700507613</v>
      </c>
    </row>
    <row r="319" spans="1:17" ht="14.4" customHeight="1" x14ac:dyDescent="0.3">
      <c r="A319" s="659" t="s">
        <v>6762</v>
      </c>
      <c r="B319" s="660" t="s">
        <v>6763</v>
      </c>
      <c r="C319" s="660" t="s">
        <v>5024</v>
      </c>
      <c r="D319" s="660" t="s">
        <v>6786</v>
      </c>
      <c r="E319" s="660" t="s">
        <v>6787</v>
      </c>
      <c r="F319" s="663">
        <v>250</v>
      </c>
      <c r="G319" s="663">
        <v>86250</v>
      </c>
      <c r="H319" s="663">
        <v>1</v>
      </c>
      <c r="I319" s="663">
        <v>345</v>
      </c>
      <c r="J319" s="663">
        <v>213</v>
      </c>
      <c r="K319" s="663">
        <v>74124</v>
      </c>
      <c r="L319" s="663">
        <v>0.85940869565217393</v>
      </c>
      <c r="M319" s="663">
        <v>348</v>
      </c>
      <c r="N319" s="663">
        <v>254</v>
      </c>
      <c r="O319" s="663">
        <v>89520</v>
      </c>
      <c r="P319" s="676">
        <v>1.0379130434782609</v>
      </c>
      <c r="Q319" s="664">
        <v>352.44094488188978</v>
      </c>
    </row>
    <row r="320" spans="1:17" ht="14.4" customHeight="1" x14ac:dyDescent="0.3">
      <c r="A320" s="659" t="s">
        <v>6762</v>
      </c>
      <c r="B320" s="660" t="s">
        <v>6763</v>
      </c>
      <c r="C320" s="660" t="s">
        <v>5024</v>
      </c>
      <c r="D320" s="660" t="s">
        <v>6788</v>
      </c>
      <c r="E320" s="660" t="s">
        <v>6789</v>
      </c>
      <c r="F320" s="663">
        <v>1</v>
      </c>
      <c r="G320" s="663">
        <v>102</v>
      </c>
      <c r="H320" s="663">
        <v>1</v>
      </c>
      <c r="I320" s="663">
        <v>102</v>
      </c>
      <c r="J320" s="663">
        <v>3</v>
      </c>
      <c r="K320" s="663">
        <v>309</v>
      </c>
      <c r="L320" s="663">
        <v>3.0294117647058822</v>
      </c>
      <c r="M320" s="663">
        <v>103</v>
      </c>
      <c r="N320" s="663">
        <v>1</v>
      </c>
      <c r="O320" s="663">
        <v>104</v>
      </c>
      <c r="P320" s="676">
        <v>1.0196078431372548</v>
      </c>
      <c r="Q320" s="664">
        <v>104</v>
      </c>
    </row>
    <row r="321" spans="1:17" ht="14.4" customHeight="1" x14ac:dyDescent="0.3">
      <c r="A321" s="659" t="s">
        <v>6762</v>
      </c>
      <c r="B321" s="660" t="s">
        <v>6763</v>
      </c>
      <c r="C321" s="660" t="s">
        <v>5024</v>
      </c>
      <c r="D321" s="660" t="s">
        <v>6790</v>
      </c>
      <c r="E321" s="660" t="s">
        <v>6791</v>
      </c>
      <c r="F321" s="663">
        <v>6</v>
      </c>
      <c r="G321" s="663">
        <v>690</v>
      </c>
      <c r="H321" s="663">
        <v>1</v>
      </c>
      <c r="I321" s="663">
        <v>115</v>
      </c>
      <c r="J321" s="663">
        <v>3</v>
      </c>
      <c r="K321" s="663">
        <v>345</v>
      </c>
      <c r="L321" s="663">
        <v>0.5</v>
      </c>
      <c r="M321" s="663">
        <v>115</v>
      </c>
      <c r="N321" s="663">
        <v>12</v>
      </c>
      <c r="O321" s="663">
        <v>1387</v>
      </c>
      <c r="P321" s="676">
        <v>2.0101449275362318</v>
      </c>
      <c r="Q321" s="664">
        <v>115.58333333333333</v>
      </c>
    </row>
    <row r="322" spans="1:17" ht="14.4" customHeight="1" x14ac:dyDescent="0.3">
      <c r="A322" s="659" t="s">
        <v>6762</v>
      </c>
      <c r="B322" s="660" t="s">
        <v>6763</v>
      </c>
      <c r="C322" s="660" t="s">
        <v>5024</v>
      </c>
      <c r="D322" s="660" t="s">
        <v>6206</v>
      </c>
      <c r="E322" s="660" t="s">
        <v>6207</v>
      </c>
      <c r="F322" s="663">
        <v>3</v>
      </c>
      <c r="G322" s="663">
        <v>1362</v>
      </c>
      <c r="H322" s="663">
        <v>1</v>
      </c>
      <c r="I322" s="663">
        <v>454</v>
      </c>
      <c r="J322" s="663">
        <v>5</v>
      </c>
      <c r="K322" s="663">
        <v>2285</v>
      </c>
      <c r="L322" s="663">
        <v>1.6776798825256976</v>
      </c>
      <c r="M322" s="663">
        <v>457</v>
      </c>
      <c r="N322" s="663"/>
      <c r="O322" s="663"/>
      <c r="P322" s="676"/>
      <c r="Q322" s="664"/>
    </row>
    <row r="323" spans="1:17" ht="14.4" customHeight="1" x14ac:dyDescent="0.3">
      <c r="A323" s="659" t="s">
        <v>6762</v>
      </c>
      <c r="B323" s="660" t="s">
        <v>6763</v>
      </c>
      <c r="C323" s="660" t="s">
        <v>5024</v>
      </c>
      <c r="D323" s="660" t="s">
        <v>6405</v>
      </c>
      <c r="E323" s="660" t="s">
        <v>6406</v>
      </c>
      <c r="F323" s="663">
        <v>3</v>
      </c>
      <c r="G323" s="663">
        <v>3708</v>
      </c>
      <c r="H323" s="663">
        <v>1</v>
      </c>
      <c r="I323" s="663">
        <v>1236</v>
      </c>
      <c r="J323" s="663"/>
      <c r="K323" s="663"/>
      <c r="L323" s="663"/>
      <c r="M323" s="663"/>
      <c r="N323" s="663">
        <v>1</v>
      </c>
      <c r="O323" s="663">
        <v>1261</v>
      </c>
      <c r="P323" s="676">
        <v>0.34007551240560951</v>
      </c>
      <c r="Q323" s="664">
        <v>1261</v>
      </c>
    </row>
    <row r="324" spans="1:17" ht="14.4" customHeight="1" x14ac:dyDescent="0.3">
      <c r="A324" s="659" t="s">
        <v>6762</v>
      </c>
      <c r="B324" s="660" t="s">
        <v>6763</v>
      </c>
      <c r="C324" s="660" t="s">
        <v>5024</v>
      </c>
      <c r="D324" s="660" t="s">
        <v>6792</v>
      </c>
      <c r="E324" s="660" t="s">
        <v>6793</v>
      </c>
      <c r="F324" s="663">
        <v>14</v>
      </c>
      <c r="G324" s="663">
        <v>5950</v>
      </c>
      <c r="H324" s="663">
        <v>1</v>
      </c>
      <c r="I324" s="663">
        <v>425</v>
      </c>
      <c r="J324" s="663">
        <v>21</v>
      </c>
      <c r="K324" s="663">
        <v>9009</v>
      </c>
      <c r="L324" s="663">
        <v>1.5141176470588236</v>
      </c>
      <c r="M324" s="663">
        <v>429</v>
      </c>
      <c r="N324" s="663">
        <v>38</v>
      </c>
      <c r="O324" s="663">
        <v>16442</v>
      </c>
      <c r="P324" s="676">
        <v>2.7633613445378153</v>
      </c>
      <c r="Q324" s="664">
        <v>432.68421052631578</v>
      </c>
    </row>
    <row r="325" spans="1:17" ht="14.4" customHeight="1" x14ac:dyDescent="0.3">
      <c r="A325" s="659" t="s">
        <v>6762</v>
      </c>
      <c r="B325" s="660" t="s">
        <v>6763</v>
      </c>
      <c r="C325" s="660" t="s">
        <v>5024</v>
      </c>
      <c r="D325" s="660" t="s">
        <v>6794</v>
      </c>
      <c r="E325" s="660" t="s">
        <v>6795</v>
      </c>
      <c r="F325" s="663">
        <v>550</v>
      </c>
      <c r="G325" s="663">
        <v>29150</v>
      </c>
      <c r="H325" s="663">
        <v>1</v>
      </c>
      <c r="I325" s="663">
        <v>53</v>
      </c>
      <c r="J325" s="663">
        <v>508</v>
      </c>
      <c r="K325" s="663">
        <v>26924</v>
      </c>
      <c r="L325" s="663">
        <v>0.92363636363636359</v>
      </c>
      <c r="M325" s="663">
        <v>53</v>
      </c>
      <c r="N325" s="663">
        <v>848</v>
      </c>
      <c r="O325" s="663">
        <v>45642</v>
      </c>
      <c r="P325" s="676">
        <v>1.565763293310463</v>
      </c>
      <c r="Q325" s="664">
        <v>53.823113207547166</v>
      </c>
    </row>
    <row r="326" spans="1:17" ht="14.4" customHeight="1" x14ac:dyDescent="0.3">
      <c r="A326" s="659" t="s">
        <v>6762</v>
      </c>
      <c r="B326" s="660" t="s">
        <v>6763</v>
      </c>
      <c r="C326" s="660" t="s">
        <v>5024</v>
      </c>
      <c r="D326" s="660" t="s">
        <v>6796</v>
      </c>
      <c r="E326" s="660" t="s">
        <v>6797</v>
      </c>
      <c r="F326" s="663">
        <v>2</v>
      </c>
      <c r="G326" s="663">
        <v>4322</v>
      </c>
      <c r="H326" s="663">
        <v>1</v>
      </c>
      <c r="I326" s="663">
        <v>2161</v>
      </c>
      <c r="J326" s="663"/>
      <c r="K326" s="663"/>
      <c r="L326" s="663"/>
      <c r="M326" s="663"/>
      <c r="N326" s="663">
        <v>2</v>
      </c>
      <c r="O326" s="663">
        <v>4340</v>
      </c>
      <c r="P326" s="676">
        <v>1.004164738546969</v>
      </c>
      <c r="Q326" s="664">
        <v>2170</v>
      </c>
    </row>
    <row r="327" spans="1:17" ht="14.4" customHeight="1" x14ac:dyDescent="0.3">
      <c r="A327" s="659" t="s">
        <v>6762</v>
      </c>
      <c r="B327" s="660" t="s">
        <v>6763</v>
      </c>
      <c r="C327" s="660" t="s">
        <v>5024</v>
      </c>
      <c r="D327" s="660" t="s">
        <v>6798</v>
      </c>
      <c r="E327" s="660" t="s">
        <v>6799</v>
      </c>
      <c r="F327" s="663">
        <v>453</v>
      </c>
      <c r="G327" s="663">
        <v>74292</v>
      </c>
      <c r="H327" s="663">
        <v>1</v>
      </c>
      <c r="I327" s="663">
        <v>164</v>
      </c>
      <c r="J327" s="663">
        <v>426</v>
      </c>
      <c r="K327" s="663">
        <v>70290</v>
      </c>
      <c r="L327" s="663">
        <v>0.94613148118236146</v>
      </c>
      <c r="M327" s="663">
        <v>165</v>
      </c>
      <c r="N327" s="663">
        <v>444</v>
      </c>
      <c r="O327" s="663">
        <v>74283</v>
      </c>
      <c r="P327" s="676">
        <v>0.99987885640445806</v>
      </c>
      <c r="Q327" s="664">
        <v>167.30405405405406</v>
      </c>
    </row>
    <row r="328" spans="1:17" ht="14.4" customHeight="1" x14ac:dyDescent="0.3">
      <c r="A328" s="659" t="s">
        <v>6762</v>
      </c>
      <c r="B328" s="660" t="s">
        <v>6763</v>
      </c>
      <c r="C328" s="660" t="s">
        <v>5024</v>
      </c>
      <c r="D328" s="660" t="s">
        <v>6208</v>
      </c>
      <c r="E328" s="660" t="s">
        <v>6209</v>
      </c>
      <c r="F328" s="663"/>
      <c r="G328" s="663"/>
      <c r="H328" s="663"/>
      <c r="I328" s="663"/>
      <c r="J328" s="663">
        <v>2</v>
      </c>
      <c r="K328" s="663">
        <v>158</v>
      </c>
      <c r="L328" s="663"/>
      <c r="M328" s="663">
        <v>79</v>
      </c>
      <c r="N328" s="663"/>
      <c r="O328" s="663"/>
      <c r="P328" s="676"/>
      <c r="Q328" s="664"/>
    </row>
    <row r="329" spans="1:17" ht="14.4" customHeight="1" x14ac:dyDescent="0.3">
      <c r="A329" s="659" t="s">
        <v>6762</v>
      </c>
      <c r="B329" s="660" t="s">
        <v>6763</v>
      </c>
      <c r="C329" s="660" t="s">
        <v>5024</v>
      </c>
      <c r="D329" s="660" t="s">
        <v>6800</v>
      </c>
      <c r="E329" s="660" t="s">
        <v>6801</v>
      </c>
      <c r="F329" s="663">
        <v>30</v>
      </c>
      <c r="G329" s="663">
        <v>4770</v>
      </c>
      <c r="H329" s="663">
        <v>1</v>
      </c>
      <c r="I329" s="663">
        <v>159</v>
      </c>
      <c r="J329" s="663">
        <v>31</v>
      </c>
      <c r="K329" s="663">
        <v>4960</v>
      </c>
      <c r="L329" s="663">
        <v>1.0398322851153039</v>
      </c>
      <c r="M329" s="663">
        <v>160</v>
      </c>
      <c r="N329" s="663">
        <v>31</v>
      </c>
      <c r="O329" s="663">
        <v>5002</v>
      </c>
      <c r="P329" s="676">
        <v>1.0486373165618448</v>
      </c>
      <c r="Q329" s="664">
        <v>161.35483870967741</v>
      </c>
    </row>
    <row r="330" spans="1:17" ht="14.4" customHeight="1" x14ac:dyDescent="0.3">
      <c r="A330" s="659" t="s">
        <v>6762</v>
      </c>
      <c r="B330" s="660" t="s">
        <v>6763</v>
      </c>
      <c r="C330" s="660" t="s">
        <v>5024</v>
      </c>
      <c r="D330" s="660" t="s">
        <v>6501</v>
      </c>
      <c r="E330" s="660" t="s">
        <v>6502</v>
      </c>
      <c r="F330" s="663">
        <v>10</v>
      </c>
      <c r="G330" s="663">
        <v>10000</v>
      </c>
      <c r="H330" s="663">
        <v>1</v>
      </c>
      <c r="I330" s="663">
        <v>1000</v>
      </c>
      <c r="J330" s="663"/>
      <c r="K330" s="663"/>
      <c r="L330" s="663"/>
      <c r="M330" s="663"/>
      <c r="N330" s="663">
        <v>4</v>
      </c>
      <c r="O330" s="663">
        <v>4024</v>
      </c>
      <c r="P330" s="676">
        <v>0.40239999999999998</v>
      </c>
      <c r="Q330" s="664">
        <v>1006</v>
      </c>
    </row>
    <row r="331" spans="1:17" ht="14.4" customHeight="1" x14ac:dyDescent="0.3">
      <c r="A331" s="659" t="s">
        <v>6762</v>
      </c>
      <c r="B331" s="660" t="s">
        <v>6763</v>
      </c>
      <c r="C331" s="660" t="s">
        <v>5024</v>
      </c>
      <c r="D331" s="660" t="s">
        <v>6802</v>
      </c>
      <c r="E331" s="660" t="s">
        <v>6803</v>
      </c>
      <c r="F331" s="663">
        <v>10</v>
      </c>
      <c r="G331" s="663">
        <v>22210</v>
      </c>
      <c r="H331" s="663">
        <v>1</v>
      </c>
      <c r="I331" s="663">
        <v>2221</v>
      </c>
      <c r="J331" s="663"/>
      <c r="K331" s="663"/>
      <c r="L331" s="663"/>
      <c r="M331" s="663"/>
      <c r="N331" s="663">
        <v>4</v>
      </c>
      <c r="O331" s="663">
        <v>9016</v>
      </c>
      <c r="P331" s="676">
        <v>0.40594326879783882</v>
      </c>
      <c r="Q331" s="664">
        <v>2254</v>
      </c>
    </row>
    <row r="332" spans="1:17" ht="14.4" customHeight="1" x14ac:dyDescent="0.3">
      <c r="A332" s="659" t="s">
        <v>6762</v>
      </c>
      <c r="B332" s="660" t="s">
        <v>6763</v>
      </c>
      <c r="C332" s="660" t="s">
        <v>5024</v>
      </c>
      <c r="D332" s="660" t="s">
        <v>6804</v>
      </c>
      <c r="E332" s="660" t="s">
        <v>6805</v>
      </c>
      <c r="F332" s="663"/>
      <c r="G332" s="663"/>
      <c r="H332" s="663"/>
      <c r="I332" s="663"/>
      <c r="J332" s="663">
        <v>1</v>
      </c>
      <c r="K332" s="663">
        <v>243</v>
      </c>
      <c r="L332" s="663"/>
      <c r="M332" s="663">
        <v>243</v>
      </c>
      <c r="N332" s="663"/>
      <c r="O332" s="663"/>
      <c r="P332" s="676"/>
      <c r="Q332" s="664"/>
    </row>
    <row r="333" spans="1:17" ht="14.4" customHeight="1" x14ac:dyDescent="0.3">
      <c r="A333" s="659" t="s">
        <v>6762</v>
      </c>
      <c r="B333" s="660" t="s">
        <v>6763</v>
      </c>
      <c r="C333" s="660" t="s">
        <v>5024</v>
      </c>
      <c r="D333" s="660" t="s">
        <v>6806</v>
      </c>
      <c r="E333" s="660" t="s">
        <v>6807</v>
      </c>
      <c r="F333" s="663">
        <v>145</v>
      </c>
      <c r="G333" s="663">
        <v>287825</v>
      </c>
      <c r="H333" s="663">
        <v>1</v>
      </c>
      <c r="I333" s="663">
        <v>1985</v>
      </c>
      <c r="J333" s="663">
        <v>176</v>
      </c>
      <c r="K333" s="663">
        <v>350768</v>
      </c>
      <c r="L333" s="663">
        <v>1.2186849648223748</v>
      </c>
      <c r="M333" s="663">
        <v>1993</v>
      </c>
      <c r="N333" s="663">
        <v>165</v>
      </c>
      <c r="O333" s="663">
        <v>329768</v>
      </c>
      <c r="P333" s="676">
        <v>1.1457239642143664</v>
      </c>
      <c r="Q333" s="664">
        <v>1998.5939393939393</v>
      </c>
    </row>
    <row r="334" spans="1:17" ht="14.4" customHeight="1" x14ac:dyDescent="0.3">
      <c r="A334" s="659" t="s">
        <v>6762</v>
      </c>
      <c r="B334" s="660" t="s">
        <v>6763</v>
      </c>
      <c r="C334" s="660" t="s">
        <v>5024</v>
      </c>
      <c r="D334" s="660" t="s">
        <v>6808</v>
      </c>
      <c r="E334" s="660" t="s">
        <v>6809</v>
      </c>
      <c r="F334" s="663">
        <v>3</v>
      </c>
      <c r="G334" s="663">
        <v>666</v>
      </c>
      <c r="H334" s="663">
        <v>1</v>
      </c>
      <c r="I334" s="663">
        <v>222</v>
      </c>
      <c r="J334" s="663">
        <v>5</v>
      </c>
      <c r="K334" s="663">
        <v>1115</v>
      </c>
      <c r="L334" s="663">
        <v>1.6741741741741742</v>
      </c>
      <c r="M334" s="663">
        <v>223</v>
      </c>
      <c r="N334" s="663"/>
      <c r="O334" s="663"/>
      <c r="P334" s="676"/>
      <c r="Q334" s="664"/>
    </row>
    <row r="335" spans="1:17" ht="14.4" customHeight="1" x14ac:dyDescent="0.3">
      <c r="A335" s="659" t="s">
        <v>6762</v>
      </c>
      <c r="B335" s="660" t="s">
        <v>6763</v>
      </c>
      <c r="C335" s="660" t="s">
        <v>5024</v>
      </c>
      <c r="D335" s="660" t="s">
        <v>6810</v>
      </c>
      <c r="E335" s="660" t="s">
        <v>6811</v>
      </c>
      <c r="F335" s="663">
        <v>6</v>
      </c>
      <c r="G335" s="663">
        <v>2394</v>
      </c>
      <c r="H335" s="663">
        <v>1</v>
      </c>
      <c r="I335" s="663">
        <v>399</v>
      </c>
      <c r="J335" s="663">
        <v>4</v>
      </c>
      <c r="K335" s="663">
        <v>1616</v>
      </c>
      <c r="L335" s="663">
        <v>0.6750208855472013</v>
      </c>
      <c r="M335" s="663">
        <v>404</v>
      </c>
      <c r="N335" s="663">
        <v>3</v>
      </c>
      <c r="O335" s="663">
        <v>1232</v>
      </c>
      <c r="P335" s="676">
        <v>0.51461988304093564</v>
      </c>
      <c r="Q335" s="664">
        <v>410.66666666666669</v>
      </c>
    </row>
    <row r="336" spans="1:17" ht="14.4" customHeight="1" x14ac:dyDescent="0.3">
      <c r="A336" s="659" t="s">
        <v>6762</v>
      </c>
      <c r="B336" s="660" t="s">
        <v>6763</v>
      </c>
      <c r="C336" s="660" t="s">
        <v>5024</v>
      </c>
      <c r="D336" s="660" t="s">
        <v>6812</v>
      </c>
      <c r="E336" s="660" t="s">
        <v>6813</v>
      </c>
      <c r="F336" s="663">
        <v>3</v>
      </c>
      <c r="G336" s="663">
        <v>795</v>
      </c>
      <c r="H336" s="663">
        <v>1</v>
      </c>
      <c r="I336" s="663">
        <v>265</v>
      </c>
      <c r="J336" s="663">
        <v>1</v>
      </c>
      <c r="K336" s="663">
        <v>266</v>
      </c>
      <c r="L336" s="663">
        <v>0.33459119496855344</v>
      </c>
      <c r="M336" s="663">
        <v>266</v>
      </c>
      <c r="N336" s="663">
        <v>4</v>
      </c>
      <c r="O336" s="663">
        <v>1072</v>
      </c>
      <c r="P336" s="676">
        <v>1.3484276729559748</v>
      </c>
      <c r="Q336" s="664">
        <v>268</v>
      </c>
    </row>
    <row r="337" spans="1:17" ht="14.4" customHeight="1" x14ac:dyDescent="0.3">
      <c r="A337" s="659" t="s">
        <v>6762</v>
      </c>
      <c r="B337" s="660" t="s">
        <v>6543</v>
      </c>
      <c r="C337" s="660" t="s">
        <v>5024</v>
      </c>
      <c r="D337" s="660" t="s">
        <v>6814</v>
      </c>
      <c r="E337" s="660" t="s">
        <v>6815</v>
      </c>
      <c r="F337" s="663"/>
      <c r="G337" s="663"/>
      <c r="H337" s="663"/>
      <c r="I337" s="663"/>
      <c r="J337" s="663">
        <v>4</v>
      </c>
      <c r="K337" s="663">
        <v>4140</v>
      </c>
      <c r="L337" s="663"/>
      <c r="M337" s="663">
        <v>1035</v>
      </c>
      <c r="N337" s="663"/>
      <c r="O337" s="663"/>
      <c r="P337" s="676"/>
      <c r="Q337" s="664"/>
    </row>
    <row r="338" spans="1:17" ht="14.4" customHeight="1" x14ac:dyDescent="0.3">
      <c r="A338" s="659" t="s">
        <v>6762</v>
      </c>
      <c r="B338" s="660" t="s">
        <v>6543</v>
      </c>
      <c r="C338" s="660" t="s">
        <v>5024</v>
      </c>
      <c r="D338" s="660" t="s">
        <v>6816</v>
      </c>
      <c r="E338" s="660" t="s">
        <v>6817</v>
      </c>
      <c r="F338" s="663"/>
      <c r="G338" s="663"/>
      <c r="H338" s="663"/>
      <c r="I338" s="663"/>
      <c r="J338" s="663">
        <v>2</v>
      </c>
      <c r="K338" s="663">
        <v>434</v>
      </c>
      <c r="L338" s="663"/>
      <c r="M338" s="663">
        <v>217</v>
      </c>
      <c r="N338" s="663"/>
      <c r="O338" s="663"/>
      <c r="P338" s="676"/>
      <c r="Q338" s="664"/>
    </row>
    <row r="339" spans="1:17" ht="14.4" customHeight="1" x14ac:dyDescent="0.3">
      <c r="A339" s="659" t="s">
        <v>6818</v>
      </c>
      <c r="B339" s="660" t="s">
        <v>615</v>
      </c>
      <c r="C339" s="660" t="s">
        <v>5024</v>
      </c>
      <c r="D339" s="660" t="s">
        <v>6819</v>
      </c>
      <c r="E339" s="660" t="s">
        <v>6820</v>
      </c>
      <c r="F339" s="663">
        <v>1654</v>
      </c>
      <c r="G339" s="663">
        <v>261332</v>
      </c>
      <c r="H339" s="663">
        <v>1</v>
      </c>
      <c r="I339" s="663">
        <v>158</v>
      </c>
      <c r="J339" s="663">
        <v>1836</v>
      </c>
      <c r="K339" s="663">
        <v>291924</v>
      </c>
      <c r="L339" s="663">
        <v>1.1170618217439885</v>
      </c>
      <c r="M339" s="663">
        <v>159</v>
      </c>
      <c r="N339" s="663">
        <v>2051</v>
      </c>
      <c r="O339" s="663">
        <v>327719</v>
      </c>
      <c r="P339" s="676">
        <v>1.2540331838427747</v>
      </c>
      <c r="Q339" s="664">
        <v>159.78498293515358</v>
      </c>
    </row>
    <row r="340" spans="1:17" ht="14.4" customHeight="1" x14ac:dyDescent="0.3">
      <c r="A340" s="659" t="s">
        <v>6818</v>
      </c>
      <c r="B340" s="660" t="s">
        <v>615</v>
      </c>
      <c r="C340" s="660" t="s">
        <v>5024</v>
      </c>
      <c r="D340" s="660" t="s">
        <v>6821</v>
      </c>
      <c r="E340" s="660" t="s">
        <v>6822</v>
      </c>
      <c r="F340" s="663">
        <v>4</v>
      </c>
      <c r="G340" s="663">
        <v>4656</v>
      </c>
      <c r="H340" s="663">
        <v>1</v>
      </c>
      <c r="I340" s="663">
        <v>1164</v>
      </c>
      <c r="J340" s="663">
        <v>3</v>
      </c>
      <c r="K340" s="663">
        <v>3495</v>
      </c>
      <c r="L340" s="663">
        <v>0.75064432989690721</v>
      </c>
      <c r="M340" s="663">
        <v>1165</v>
      </c>
      <c r="N340" s="663">
        <v>2</v>
      </c>
      <c r="O340" s="663">
        <v>2333</v>
      </c>
      <c r="P340" s="676">
        <v>0.50107388316151202</v>
      </c>
      <c r="Q340" s="664">
        <v>1166.5</v>
      </c>
    </row>
    <row r="341" spans="1:17" ht="14.4" customHeight="1" x14ac:dyDescent="0.3">
      <c r="A341" s="659" t="s">
        <v>6818</v>
      </c>
      <c r="B341" s="660" t="s">
        <v>615</v>
      </c>
      <c r="C341" s="660" t="s">
        <v>5024</v>
      </c>
      <c r="D341" s="660" t="s">
        <v>6823</v>
      </c>
      <c r="E341" s="660" t="s">
        <v>6824</v>
      </c>
      <c r="F341" s="663">
        <v>158</v>
      </c>
      <c r="G341" s="663">
        <v>6162</v>
      </c>
      <c r="H341" s="663">
        <v>1</v>
      </c>
      <c r="I341" s="663">
        <v>39</v>
      </c>
      <c r="J341" s="663">
        <v>169</v>
      </c>
      <c r="K341" s="663">
        <v>6591</v>
      </c>
      <c r="L341" s="663">
        <v>1.0696202531645569</v>
      </c>
      <c r="M341" s="663">
        <v>39</v>
      </c>
      <c r="N341" s="663">
        <v>162</v>
      </c>
      <c r="O341" s="663">
        <v>6447</v>
      </c>
      <c r="P341" s="676">
        <v>1.0462512171372931</v>
      </c>
      <c r="Q341" s="664">
        <v>39.796296296296298</v>
      </c>
    </row>
    <row r="342" spans="1:17" ht="14.4" customHeight="1" x14ac:dyDescent="0.3">
      <c r="A342" s="659" t="s">
        <v>6818</v>
      </c>
      <c r="B342" s="660" t="s">
        <v>615</v>
      </c>
      <c r="C342" s="660" t="s">
        <v>5024</v>
      </c>
      <c r="D342" s="660" t="s">
        <v>6825</v>
      </c>
      <c r="E342" s="660" t="s">
        <v>6826</v>
      </c>
      <c r="F342" s="663">
        <v>6</v>
      </c>
      <c r="G342" s="663">
        <v>2292</v>
      </c>
      <c r="H342" s="663">
        <v>1</v>
      </c>
      <c r="I342" s="663">
        <v>382</v>
      </c>
      <c r="J342" s="663">
        <v>11</v>
      </c>
      <c r="K342" s="663">
        <v>4202</v>
      </c>
      <c r="L342" s="663">
        <v>1.8333333333333333</v>
      </c>
      <c r="M342" s="663">
        <v>382</v>
      </c>
      <c r="N342" s="663">
        <v>1</v>
      </c>
      <c r="O342" s="663">
        <v>383</v>
      </c>
      <c r="P342" s="676">
        <v>0.16710296684118672</v>
      </c>
      <c r="Q342" s="664">
        <v>383</v>
      </c>
    </row>
    <row r="343" spans="1:17" ht="14.4" customHeight="1" x14ac:dyDescent="0.3">
      <c r="A343" s="659" t="s">
        <v>6818</v>
      </c>
      <c r="B343" s="660" t="s">
        <v>615</v>
      </c>
      <c r="C343" s="660" t="s">
        <v>5024</v>
      </c>
      <c r="D343" s="660" t="s">
        <v>6827</v>
      </c>
      <c r="E343" s="660" t="s">
        <v>6828</v>
      </c>
      <c r="F343" s="663"/>
      <c r="G343" s="663"/>
      <c r="H343" s="663"/>
      <c r="I343" s="663"/>
      <c r="J343" s="663">
        <v>12</v>
      </c>
      <c r="K343" s="663">
        <v>444</v>
      </c>
      <c r="L343" s="663"/>
      <c r="M343" s="663">
        <v>37</v>
      </c>
      <c r="N343" s="663">
        <v>17</v>
      </c>
      <c r="O343" s="663">
        <v>629</v>
      </c>
      <c r="P343" s="676"/>
      <c r="Q343" s="664">
        <v>37</v>
      </c>
    </row>
    <row r="344" spans="1:17" ht="14.4" customHeight="1" x14ac:dyDescent="0.3">
      <c r="A344" s="659" t="s">
        <v>6818</v>
      </c>
      <c r="B344" s="660" t="s">
        <v>615</v>
      </c>
      <c r="C344" s="660" t="s">
        <v>5024</v>
      </c>
      <c r="D344" s="660" t="s">
        <v>6829</v>
      </c>
      <c r="E344" s="660" t="s">
        <v>6830</v>
      </c>
      <c r="F344" s="663"/>
      <c r="G344" s="663"/>
      <c r="H344" s="663"/>
      <c r="I344" s="663"/>
      <c r="J344" s="663">
        <v>3</v>
      </c>
      <c r="K344" s="663">
        <v>1332</v>
      </c>
      <c r="L344" s="663"/>
      <c r="M344" s="663">
        <v>444</v>
      </c>
      <c r="N344" s="663">
        <v>3</v>
      </c>
      <c r="O344" s="663">
        <v>1332</v>
      </c>
      <c r="P344" s="676"/>
      <c r="Q344" s="664">
        <v>444</v>
      </c>
    </row>
    <row r="345" spans="1:17" ht="14.4" customHeight="1" x14ac:dyDescent="0.3">
      <c r="A345" s="659" t="s">
        <v>6818</v>
      </c>
      <c r="B345" s="660" t="s">
        <v>615</v>
      </c>
      <c r="C345" s="660" t="s">
        <v>5024</v>
      </c>
      <c r="D345" s="660" t="s">
        <v>6831</v>
      </c>
      <c r="E345" s="660" t="s">
        <v>6832</v>
      </c>
      <c r="F345" s="663">
        <v>133</v>
      </c>
      <c r="G345" s="663">
        <v>5320</v>
      </c>
      <c r="H345" s="663">
        <v>1</v>
      </c>
      <c r="I345" s="663">
        <v>40</v>
      </c>
      <c r="J345" s="663">
        <v>131</v>
      </c>
      <c r="K345" s="663">
        <v>5371</v>
      </c>
      <c r="L345" s="663">
        <v>1.0095864661654135</v>
      </c>
      <c r="M345" s="663">
        <v>41</v>
      </c>
      <c r="N345" s="663">
        <v>127</v>
      </c>
      <c r="O345" s="663">
        <v>5207</v>
      </c>
      <c r="P345" s="676">
        <v>0.97875939849624061</v>
      </c>
      <c r="Q345" s="664">
        <v>41</v>
      </c>
    </row>
    <row r="346" spans="1:17" ht="14.4" customHeight="1" x14ac:dyDescent="0.3">
      <c r="A346" s="659" t="s">
        <v>6818</v>
      </c>
      <c r="B346" s="660" t="s">
        <v>615</v>
      </c>
      <c r="C346" s="660" t="s">
        <v>5024</v>
      </c>
      <c r="D346" s="660" t="s">
        <v>6833</v>
      </c>
      <c r="E346" s="660" t="s">
        <v>6834</v>
      </c>
      <c r="F346" s="663">
        <v>3</v>
      </c>
      <c r="G346" s="663">
        <v>1470</v>
      </c>
      <c r="H346" s="663">
        <v>1</v>
      </c>
      <c r="I346" s="663">
        <v>490</v>
      </c>
      <c r="J346" s="663">
        <v>4</v>
      </c>
      <c r="K346" s="663">
        <v>1960</v>
      </c>
      <c r="L346" s="663">
        <v>1.3333333333333333</v>
      </c>
      <c r="M346" s="663">
        <v>490</v>
      </c>
      <c r="N346" s="663">
        <v>2</v>
      </c>
      <c r="O346" s="663">
        <v>981</v>
      </c>
      <c r="P346" s="676">
        <v>0.66734693877551021</v>
      </c>
      <c r="Q346" s="664">
        <v>490.5</v>
      </c>
    </row>
    <row r="347" spans="1:17" ht="14.4" customHeight="1" x14ac:dyDescent="0.3">
      <c r="A347" s="659" t="s">
        <v>6818</v>
      </c>
      <c r="B347" s="660" t="s">
        <v>615</v>
      </c>
      <c r="C347" s="660" t="s">
        <v>5024</v>
      </c>
      <c r="D347" s="660" t="s">
        <v>6835</v>
      </c>
      <c r="E347" s="660" t="s">
        <v>6836</v>
      </c>
      <c r="F347" s="663">
        <v>78</v>
      </c>
      <c r="G347" s="663">
        <v>2418</v>
      </c>
      <c r="H347" s="663">
        <v>1</v>
      </c>
      <c r="I347" s="663">
        <v>31</v>
      </c>
      <c r="J347" s="663">
        <v>98</v>
      </c>
      <c r="K347" s="663">
        <v>3038</v>
      </c>
      <c r="L347" s="663">
        <v>1.2564102564102564</v>
      </c>
      <c r="M347" s="663">
        <v>31</v>
      </c>
      <c r="N347" s="663">
        <v>54</v>
      </c>
      <c r="O347" s="663">
        <v>1674</v>
      </c>
      <c r="P347" s="676">
        <v>0.69230769230769229</v>
      </c>
      <c r="Q347" s="664">
        <v>31</v>
      </c>
    </row>
    <row r="348" spans="1:17" ht="14.4" customHeight="1" x14ac:dyDescent="0.3">
      <c r="A348" s="659" t="s">
        <v>6818</v>
      </c>
      <c r="B348" s="660" t="s">
        <v>615</v>
      </c>
      <c r="C348" s="660" t="s">
        <v>5024</v>
      </c>
      <c r="D348" s="660" t="s">
        <v>6837</v>
      </c>
      <c r="E348" s="660" t="s">
        <v>6838</v>
      </c>
      <c r="F348" s="663">
        <v>3</v>
      </c>
      <c r="G348" s="663">
        <v>612</v>
      </c>
      <c r="H348" s="663">
        <v>1</v>
      </c>
      <c r="I348" s="663">
        <v>204</v>
      </c>
      <c r="J348" s="663">
        <v>3</v>
      </c>
      <c r="K348" s="663">
        <v>615</v>
      </c>
      <c r="L348" s="663">
        <v>1.0049019607843137</v>
      </c>
      <c r="M348" s="663">
        <v>205</v>
      </c>
      <c r="N348" s="663">
        <v>4</v>
      </c>
      <c r="O348" s="663">
        <v>823</v>
      </c>
      <c r="P348" s="676">
        <v>1.3447712418300655</v>
      </c>
      <c r="Q348" s="664">
        <v>205.75</v>
      </c>
    </row>
    <row r="349" spans="1:17" ht="14.4" customHeight="1" x14ac:dyDescent="0.3">
      <c r="A349" s="659" t="s">
        <v>6818</v>
      </c>
      <c r="B349" s="660" t="s">
        <v>615</v>
      </c>
      <c r="C349" s="660" t="s">
        <v>5024</v>
      </c>
      <c r="D349" s="660" t="s">
        <v>6839</v>
      </c>
      <c r="E349" s="660" t="s">
        <v>6840</v>
      </c>
      <c r="F349" s="663">
        <v>3</v>
      </c>
      <c r="G349" s="663">
        <v>1128</v>
      </c>
      <c r="H349" s="663">
        <v>1</v>
      </c>
      <c r="I349" s="663">
        <v>376</v>
      </c>
      <c r="J349" s="663">
        <v>3</v>
      </c>
      <c r="K349" s="663">
        <v>1131</v>
      </c>
      <c r="L349" s="663">
        <v>1.0026595744680851</v>
      </c>
      <c r="M349" s="663">
        <v>377</v>
      </c>
      <c r="N349" s="663">
        <v>4</v>
      </c>
      <c r="O349" s="663">
        <v>1514</v>
      </c>
      <c r="P349" s="676">
        <v>1.3421985815602837</v>
      </c>
      <c r="Q349" s="664">
        <v>378.5</v>
      </c>
    </row>
    <row r="350" spans="1:17" ht="14.4" customHeight="1" x14ac:dyDescent="0.3">
      <c r="A350" s="659" t="s">
        <v>6818</v>
      </c>
      <c r="B350" s="660" t="s">
        <v>615</v>
      </c>
      <c r="C350" s="660" t="s">
        <v>5024</v>
      </c>
      <c r="D350" s="660" t="s">
        <v>6841</v>
      </c>
      <c r="E350" s="660" t="s">
        <v>6842</v>
      </c>
      <c r="F350" s="663">
        <v>797</v>
      </c>
      <c r="G350" s="663">
        <v>89264</v>
      </c>
      <c r="H350" s="663">
        <v>1</v>
      </c>
      <c r="I350" s="663">
        <v>112</v>
      </c>
      <c r="J350" s="663">
        <v>731</v>
      </c>
      <c r="K350" s="663">
        <v>82603</v>
      </c>
      <c r="L350" s="663">
        <v>0.92537865208818781</v>
      </c>
      <c r="M350" s="663">
        <v>113</v>
      </c>
      <c r="N350" s="663">
        <v>666</v>
      </c>
      <c r="O350" s="663">
        <v>76272</v>
      </c>
      <c r="P350" s="676">
        <v>0.85445420326223342</v>
      </c>
      <c r="Q350" s="664">
        <v>114.52252252252252</v>
      </c>
    </row>
    <row r="351" spans="1:17" ht="14.4" customHeight="1" x14ac:dyDescent="0.3">
      <c r="A351" s="659" t="s">
        <v>6818</v>
      </c>
      <c r="B351" s="660" t="s">
        <v>615</v>
      </c>
      <c r="C351" s="660" t="s">
        <v>5024</v>
      </c>
      <c r="D351" s="660" t="s">
        <v>6843</v>
      </c>
      <c r="E351" s="660" t="s">
        <v>6844</v>
      </c>
      <c r="F351" s="663">
        <v>342</v>
      </c>
      <c r="G351" s="663">
        <v>28386</v>
      </c>
      <c r="H351" s="663">
        <v>1</v>
      </c>
      <c r="I351" s="663">
        <v>83</v>
      </c>
      <c r="J351" s="663">
        <v>419</v>
      </c>
      <c r="K351" s="663">
        <v>35196</v>
      </c>
      <c r="L351" s="663">
        <v>1.2399069964066793</v>
      </c>
      <c r="M351" s="663">
        <v>84</v>
      </c>
      <c r="N351" s="663">
        <v>454</v>
      </c>
      <c r="O351" s="663">
        <v>38493</v>
      </c>
      <c r="P351" s="676">
        <v>1.3560558021559923</v>
      </c>
      <c r="Q351" s="664">
        <v>84.786343612334804</v>
      </c>
    </row>
    <row r="352" spans="1:17" ht="14.4" customHeight="1" x14ac:dyDescent="0.3">
      <c r="A352" s="659" t="s">
        <v>6818</v>
      </c>
      <c r="B352" s="660" t="s">
        <v>615</v>
      </c>
      <c r="C352" s="660" t="s">
        <v>5024</v>
      </c>
      <c r="D352" s="660" t="s">
        <v>6845</v>
      </c>
      <c r="E352" s="660" t="s">
        <v>6846</v>
      </c>
      <c r="F352" s="663">
        <v>3</v>
      </c>
      <c r="G352" s="663">
        <v>285</v>
      </c>
      <c r="H352" s="663">
        <v>1</v>
      </c>
      <c r="I352" s="663">
        <v>95</v>
      </c>
      <c r="J352" s="663">
        <v>1</v>
      </c>
      <c r="K352" s="663">
        <v>96</v>
      </c>
      <c r="L352" s="663">
        <v>0.33684210526315789</v>
      </c>
      <c r="M352" s="663">
        <v>96</v>
      </c>
      <c r="N352" s="663">
        <v>3</v>
      </c>
      <c r="O352" s="663">
        <v>291</v>
      </c>
      <c r="P352" s="676">
        <v>1.0210526315789474</v>
      </c>
      <c r="Q352" s="664">
        <v>97</v>
      </c>
    </row>
    <row r="353" spans="1:17" ht="14.4" customHeight="1" x14ac:dyDescent="0.3">
      <c r="A353" s="659" t="s">
        <v>6818</v>
      </c>
      <c r="B353" s="660" t="s">
        <v>615</v>
      </c>
      <c r="C353" s="660" t="s">
        <v>5024</v>
      </c>
      <c r="D353" s="660" t="s">
        <v>6847</v>
      </c>
      <c r="E353" s="660" t="s">
        <v>6848</v>
      </c>
      <c r="F353" s="663">
        <v>42</v>
      </c>
      <c r="G353" s="663">
        <v>882</v>
      </c>
      <c r="H353" s="663">
        <v>1</v>
      </c>
      <c r="I353" s="663">
        <v>21</v>
      </c>
      <c r="J353" s="663">
        <v>46</v>
      </c>
      <c r="K353" s="663">
        <v>966</v>
      </c>
      <c r="L353" s="663">
        <v>1.0952380952380953</v>
      </c>
      <c r="M353" s="663">
        <v>21</v>
      </c>
      <c r="N353" s="663">
        <v>60</v>
      </c>
      <c r="O353" s="663">
        <v>1260</v>
      </c>
      <c r="P353" s="676">
        <v>1.4285714285714286</v>
      </c>
      <c r="Q353" s="664">
        <v>21</v>
      </c>
    </row>
    <row r="354" spans="1:17" ht="14.4" customHeight="1" x14ac:dyDescent="0.3">
      <c r="A354" s="659" t="s">
        <v>6818</v>
      </c>
      <c r="B354" s="660" t="s">
        <v>615</v>
      </c>
      <c r="C354" s="660" t="s">
        <v>5024</v>
      </c>
      <c r="D354" s="660" t="s">
        <v>6849</v>
      </c>
      <c r="E354" s="660" t="s">
        <v>6850</v>
      </c>
      <c r="F354" s="663">
        <v>41</v>
      </c>
      <c r="G354" s="663">
        <v>19926</v>
      </c>
      <c r="H354" s="663">
        <v>1</v>
      </c>
      <c r="I354" s="663">
        <v>486</v>
      </c>
      <c r="J354" s="663">
        <v>71</v>
      </c>
      <c r="K354" s="663">
        <v>34506</v>
      </c>
      <c r="L354" s="663">
        <v>1.7317073170731707</v>
      </c>
      <c r="M354" s="663">
        <v>486</v>
      </c>
      <c r="N354" s="663">
        <v>47</v>
      </c>
      <c r="O354" s="663">
        <v>22878</v>
      </c>
      <c r="P354" s="676">
        <v>1.1481481481481481</v>
      </c>
      <c r="Q354" s="664">
        <v>486.7659574468085</v>
      </c>
    </row>
    <row r="355" spans="1:17" ht="14.4" customHeight="1" x14ac:dyDescent="0.3">
      <c r="A355" s="659" t="s">
        <v>6818</v>
      </c>
      <c r="B355" s="660" t="s">
        <v>615</v>
      </c>
      <c r="C355" s="660" t="s">
        <v>5024</v>
      </c>
      <c r="D355" s="660" t="s">
        <v>6851</v>
      </c>
      <c r="E355" s="660" t="s">
        <v>6852</v>
      </c>
      <c r="F355" s="663">
        <v>52</v>
      </c>
      <c r="G355" s="663">
        <v>2080</v>
      </c>
      <c r="H355" s="663">
        <v>1</v>
      </c>
      <c r="I355" s="663">
        <v>40</v>
      </c>
      <c r="J355" s="663">
        <v>67</v>
      </c>
      <c r="K355" s="663">
        <v>2680</v>
      </c>
      <c r="L355" s="663">
        <v>1.2884615384615385</v>
      </c>
      <c r="M355" s="663">
        <v>40</v>
      </c>
      <c r="N355" s="663">
        <v>77</v>
      </c>
      <c r="O355" s="663">
        <v>3146</v>
      </c>
      <c r="P355" s="676">
        <v>1.5125</v>
      </c>
      <c r="Q355" s="664">
        <v>40.857142857142854</v>
      </c>
    </row>
    <row r="356" spans="1:17" ht="14.4" customHeight="1" x14ac:dyDescent="0.3">
      <c r="A356" s="659" t="s">
        <v>6818</v>
      </c>
      <c r="B356" s="660" t="s">
        <v>615</v>
      </c>
      <c r="C356" s="660" t="s">
        <v>5024</v>
      </c>
      <c r="D356" s="660" t="s">
        <v>6853</v>
      </c>
      <c r="E356" s="660" t="s">
        <v>6854</v>
      </c>
      <c r="F356" s="663">
        <v>2</v>
      </c>
      <c r="G356" s="663">
        <v>4026</v>
      </c>
      <c r="H356" s="663">
        <v>1</v>
      </c>
      <c r="I356" s="663">
        <v>2013</v>
      </c>
      <c r="J356" s="663"/>
      <c r="K356" s="663"/>
      <c r="L356" s="663"/>
      <c r="M356" s="663"/>
      <c r="N356" s="663"/>
      <c r="O356" s="663"/>
      <c r="P356" s="676"/>
      <c r="Q356" s="664"/>
    </row>
    <row r="357" spans="1:17" ht="14.4" customHeight="1" x14ac:dyDescent="0.3">
      <c r="A357" s="659" t="s">
        <v>6818</v>
      </c>
      <c r="B357" s="660" t="s">
        <v>615</v>
      </c>
      <c r="C357" s="660" t="s">
        <v>5024</v>
      </c>
      <c r="D357" s="660" t="s">
        <v>6855</v>
      </c>
      <c r="E357" s="660" t="s">
        <v>6856</v>
      </c>
      <c r="F357" s="663">
        <v>1</v>
      </c>
      <c r="G357" s="663">
        <v>603</v>
      </c>
      <c r="H357" s="663">
        <v>1</v>
      </c>
      <c r="I357" s="663">
        <v>603</v>
      </c>
      <c r="J357" s="663"/>
      <c r="K357" s="663"/>
      <c r="L357" s="663"/>
      <c r="M357" s="663"/>
      <c r="N357" s="663">
        <v>2</v>
      </c>
      <c r="O357" s="663">
        <v>1214</v>
      </c>
      <c r="P357" s="676">
        <v>2.0132669983416251</v>
      </c>
      <c r="Q357" s="664">
        <v>607</v>
      </c>
    </row>
    <row r="358" spans="1:17" ht="14.4" customHeight="1" x14ac:dyDescent="0.3">
      <c r="A358" s="659" t="s">
        <v>6818</v>
      </c>
      <c r="B358" s="660" t="s">
        <v>615</v>
      </c>
      <c r="C358" s="660" t="s">
        <v>5024</v>
      </c>
      <c r="D358" s="660" t="s">
        <v>6857</v>
      </c>
      <c r="E358" s="660" t="s">
        <v>6858</v>
      </c>
      <c r="F358" s="663">
        <v>1</v>
      </c>
      <c r="G358" s="663">
        <v>961</v>
      </c>
      <c r="H358" s="663">
        <v>1</v>
      </c>
      <c r="I358" s="663">
        <v>961</v>
      </c>
      <c r="J358" s="663"/>
      <c r="K358" s="663"/>
      <c r="L358" s="663"/>
      <c r="M358" s="663"/>
      <c r="N358" s="663">
        <v>1</v>
      </c>
      <c r="O358" s="663">
        <v>962</v>
      </c>
      <c r="P358" s="676">
        <v>1.0010405827263267</v>
      </c>
      <c r="Q358" s="664">
        <v>962</v>
      </c>
    </row>
    <row r="359" spans="1:17" ht="14.4" customHeight="1" x14ac:dyDescent="0.3">
      <c r="A359" s="659" t="s">
        <v>6818</v>
      </c>
      <c r="B359" s="660" t="s">
        <v>615</v>
      </c>
      <c r="C359" s="660" t="s">
        <v>5024</v>
      </c>
      <c r="D359" s="660" t="s">
        <v>6859</v>
      </c>
      <c r="E359" s="660" t="s">
        <v>6860</v>
      </c>
      <c r="F359" s="663">
        <v>2</v>
      </c>
      <c r="G359" s="663">
        <v>302</v>
      </c>
      <c r="H359" s="663">
        <v>1</v>
      </c>
      <c r="I359" s="663">
        <v>151</v>
      </c>
      <c r="J359" s="663"/>
      <c r="K359" s="663"/>
      <c r="L359" s="663"/>
      <c r="M359" s="663"/>
      <c r="N359" s="663"/>
      <c r="O359" s="663"/>
      <c r="P359" s="676"/>
      <c r="Q359" s="664"/>
    </row>
    <row r="360" spans="1:17" ht="14.4" customHeight="1" x14ac:dyDescent="0.3">
      <c r="A360" s="659" t="s">
        <v>6818</v>
      </c>
      <c r="B360" s="660" t="s">
        <v>615</v>
      </c>
      <c r="C360" s="660" t="s">
        <v>5024</v>
      </c>
      <c r="D360" s="660" t="s">
        <v>6861</v>
      </c>
      <c r="E360" s="660" t="s">
        <v>6862</v>
      </c>
      <c r="F360" s="663"/>
      <c r="G360" s="663"/>
      <c r="H360" s="663"/>
      <c r="I360" s="663"/>
      <c r="J360" s="663"/>
      <c r="K360" s="663"/>
      <c r="L360" s="663"/>
      <c r="M360" s="663"/>
      <c r="N360" s="663">
        <v>5</v>
      </c>
      <c r="O360" s="663">
        <v>135</v>
      </c>
      <c r="P360" s="676"/>
      <c r="Q360" s="664">
        <v>27</v>
      </c>
    </row>
    <row r="361" spans="1:17" ht="14.4" customHeight="1" x14ac:dyDescent="0.3">
      <c r="A361" s="659" t="s">
        <v>6863</v>
      </c>
      <c r="B361" s="660" t="s">
        <v>6543</v>
      </c>
      <c r="C361" s="660" t="s">
        <v>5024</v>
      </c>
      <c r="D361" s="660" t="s">
        <v>6864</v>
      </c>
      <c r="E361" s="660" t="s">
        <v>6865</v>
      </c>
      <c r="F361" s="663"/>
      <c r="G361" s="663"/>
      <c r="H361" s="663"/>
      <c r="I361" s="663"/>
      <c r="J361" s="663"/>
      <c r="K361" s="663"/>
      <c r="L361" s="663"/>
      <c r="M361" s="663"/>
      <c r="N361" s="663">
        <v>2</v>
      </c>
      <c r="O361" s="663">
        <v>1306</v>
      </c>
      <c r="P361" s="676"/>
      <c r="Q361" s="664">
        <v>653</v>
      </c>
    </row>
    <row r="362" spans="1:17" ht="14.4" customHeight="1" x14ac:dyDescent="0.3">
      <c r="A362" s="659" t="s">
        <v>6863</v>
      </c>
      <c r="B362" s="660" t="s">
        <v>6543</v>
      </c>
      <c r="C362" s="660" t="s">
        <v>5024</v>
      </c>
      <c r="D362" s="660" t="s">
        <v>6866</v>
      </c>
      <c r="E362" s="660" t="s">
        <v>6867</v>
      </c>
      <c r="F362" s="663"/>
      <c r="G362" s="663"/>
      <c r="H362" s="663"/>
      <c r="I362" s="663"/>
      <c r="J362" s="663"/>
      <c r="K362" s="663"/>
      <c r="L362" s="663"/>
      <c r="M362" s="663"/>
      <c r="N362" s="663">
        <v>2</v>
      </c>
      <c r="O362" s="663">
        <v>1652</v>
      </c>
      <c r="P362" s="676"/>
      <c r="Q362" s="664">
        <v>826</v>
      </c>
    </row>
    <row r="363" spans="1:17" ht="14.4" customHeight="1" x14ac:dyDescent="0.3">
      <c r="A363" s="659" t="s">
        <v>6863</v>
      </c>
      <c r="B363" s="660" t="s">
        <v>6543</v>
      </c>
      <c r="C363" s="660" t="s">
        <v>5024</v>
      </c>
      <c r="D363" s="660" t="s">
        <v>6353</v>
      </c>
      <c r="E363" s="660" t="s">
        <v>6354</v>
      </c>
      <c r="F363" s="663">
        <v>1</v>
      </c>
      <c r="G363" s="663">
        <v>166</v>
      </c>
      <c r="H363" s="663">
        <v>1</v>
      </c>
      <c r="I363" s="663">
        <v>166</v>
      </c>
      <c r="J363" s="663"/>
      <c r="K363" s="663"/>
      <c r="L363" s="663"/>
      <c r="M363" s="663"/>
      <c r="N363" s="663"/>
      <c r="O363" s="663"/>
      <c r="P363" s="676"/>
      <c r="Q363" s="664"/>
    </row>
    <row r="364" spans="1:17" ht="14.4" customHeight="1" x14ac:dyDescent="0.3">
      <c r="A364" s="659" t="s">
        <v>6863</v>
      </c>
      <c r="B364" s="660" t="s">
        <v>6543</v>
      </c>
      <c r="C364" s="660" t="s">
        <v>5024</v>
      </c>
      <c r="D364" s="660" t="s">
        <v>6868</v>
      </c>
      <c r="E364" s="660" t="s">
        <v>6869</v>
      </c>
      <c r="F364" s="663">
        <v>1</v>
      </c>
      <c r="G364" s="663">
        <v>172</v>
      </c>
      <c r="H364" s="663">
        <v>1</v>
      </c>
      <c r="I364" s="663">
        <v>172</v>
      </c>
      <c r="J364" s="663"/>
      <c r="K364" s="663"/>
      <c r="L364" s="663"/>
      <c r="M364" s="663"/>
      <c r="N364" s="663"/>
      <c r="O364" s="663"/>
      <c r="P364" s="676"/>
      <c r="Q364" s="664"/>
    </row>
    <row r="365" spans="1:17" ht="14.4" customHeight="1" x14ac:dyDescent="0.3">
      <c r="A365" s="659" t="s">
        <v>6863</v>
      </c>
      <c r="B365" s="660" t="s">
        <v>6543</v>
      </c>
      <c r="C365" s="660" t="s">
        <v>5024</v>
      </c>
      <c r="D365" s="660" t="s">
        <v>6870</v>
      </c>
      <c r="E365" s="660" t="s">
        <v>6871</v>
      </c>
      <c r="F365" s="663">
        <v>1</v>
      </c>
      <c r="G365" s="663">
        <v>508</v>
      </c>
      <c r="H365" s="663">
        <v>1</v>
      </c>
      <c r="I365" s="663">
        <v>508</v>
      </c>
      <c r="J365" s="663"/>
      <c r="K365" s="663"/>
      <c r="L365" s="663"/>
      <c r="M365" s="663"/>
      <c r="N365" s="663"/>
      <c r="O365" s="663"/>
      <c r="P365" s="676"/>
      <c r="Q365" s="664"/>
    </row>
    <row r="366" spans="1:17" ht="14.4" customHeight="1" x14ac:dyDescent="0.3">
      <c r="A366" s="659" t="s">
        <v>6863</v>
      </c>
      <c r="B366" s="660" t="s">
        <v>6543</v>
      </c>
      <c r="C366" s="660" t="s">
        <v>5024</v>
      </c>
      <c r="D366" s="660" t="s">
        <v>6872</v>
      </c>
      <c r="E366" s="660" t="s">
        <v>6873</v>
      </c>
      <c r="F366" s="663">
        <v>1</v>
      </c>
      <c r="G366" s="663">
        <v>418</v>
      </c>
      <c r="H366" s="663">
        <v>1</v>
      </c>
      <c r="I366" s="663">
        <v>418</v>
      </c>
      <c r="J366" s="663"/>
      <c r="K366" s="663"/>
      <c r="L366" s="663"/>
      <c r="M366" s="663"/>
      <c r="N366" s="663"/>
      <c r="O366" s="663"/>
      <c r="P366" s="676"/>
      <c r="Q366" s="664"/>
    </row>
    <row r="367" spans="1:17" ht="14.4" customHeight="1" x14ac:dyDescent="0.3">
      <c r="A367" s="659" t="s">
        <v>6863</v>
      </c>
      <c r="B367" s="660" t="s">
        <v>6543</v>
      </c>
      <c r="C367" s="660" t="s">
        <v>5024</v>
      </c>
      <c r="D367" s="660" t="s">
        <v>6874</v>
      </c>
      <c r="E367" s="660" t="s">
        <v>6875</v>
      </c>
      <c r="F367" s="663">
        <v>1</v>
      </c>
      <c r="G367" s="663">
        <v>343</v>
      </c>
      <c r="H367" s="663">
        <v>1</v>
      </c>
      <c r="I367" s="663">
        <v>343</v>
      </c>
      <c r="J367" s="663"/>
      <c r="K367" s="663"/>
      <c r="L367" s="663"/>
      <c r="M367" s="663"/>
      <c r="N367" s="663"/>
      <c r="O367" s="663"/>
      <c r="P367" s="676"/>
      <c r="Q367" s="664"/>
    </row>
    <row r="368" spans="1:17" ht="14.4" customHeight="1" x14ac:dyDescent="0.3">
      <c r="A368" s="659" t="s">
        <v>6863</v>
      </c>
      <c r="B368" s="660" t="s">
        <v>6543</v>
      </c>
      <c r="C368" s="660" t="s">
        <v>5024</v>
      </c>
      <c r="D368" s="660" t="s">
        <v>6816</v>
      </c>
      <c r="E368" s="660" t="s">
        <v>6817</v>
      </c>
      <c r="F368" s="663"/>
      <c r="G368" s="663"/>
      <c r="H368" s="663"/>
      <c r="I368" s="663"/>
      <c r="J368" s="663"/>
      <c r="K368" s="663"/>
      <c r="L368" s="663"/>
      <c r="M368" s="663"/>
      <c r="N368" s="663">
        <v>2</v>
      </c>
      <c r="O368" s="663">
        <v>436</v>
      </c>
      <c r="P368" s="676"/>
      <c r="Q368" s="664">
        <v>218</v>
      </c>
    </row>
    <row r="369" spans="1:17" ht="14.4" customHeight="1" x14ac:dyDescent="0.3">
      <c r="A369" s="659" t="s">
        <v>6863</v>
      </c>
      <c r="B369" s="660" t="s">
        <v>6543</v>
      </c>
      <c r="C369" s="660" t="s">
        <v>5024</v>
      </c>
      <c r="D369" s="660" t="s">
        <v>6876</v>
      </c>
      <c r="E369" s="660" t="s">
        <v>6877</v>
      </c>
      <c r="F369" s="663">
        <v>4</v>
      </c>
      <c r="G369" s="663">
        <v>1388</v>
      </c>
      <c r="H369" s="663">
        <v>1</v>
      </c>
      <c r="I369" s="663">
        <v>347</v>
      </c>
      <c r="J369" s="663"/>
      <c r="K369" s="663"/>
      <c r="L369" s="663"/>
      <c r="M369" s="663"/>
      <c r="N369" s="663"/>
      <c r="O369" s="663"/>
      <c r="P369" s="676"/>
      <c r="Q369" s="664"/>
    </row>
    <row r="370" spans="1:17" ht="14.4" customHeight="1" x14ac:dyDescent="0.3">
      <c r="A370" s="659" t="s">
        <v>6863</v>
      </c>
      <c r="B370" s="660" t="s">
        <v>6543</v>
      </c>
      <c r="C370" s="660" t="s">
        <v>5024</v>
      </c>
      <c r="D370" s="660" t="s">
        <v>6878</v>
      </c>
      <c r="E370" s="660" t="s">
        <v>6879</v>
      </c>
      <c r="F370" s="663">
        <v>1</v>
      </c>
      <c r="G370" s="663">
        <v>38</v>
      </c>
      <c r="H370" s="663">
        <v>1</v>
      </c>
      <c r="I370" s="663">
        <v>38</v>
      </c>
      <c r="J370" s="663"/>
      <c r="K370" s="663"/>
      <c r="L370" s="663"/>
      <c r="M370" s="663"/>
      <c r="N370" s="663"/>
      <c r="O370" s="663"/>
      <c r="P370" s="676"/>
      <c r="Q370" s="664"/>
    </row>
    <row r="371" spans="1:17" ht="14.4" customHeight="1" x14ac:dyDescent="0.3">
      <c r="A371" s="659" t="s">
        <v>6863</v>
      </c>
      <c r="B371" s="660" t="s">
        <v>6543</v>
      </c>
      <c r="C371" s="660" t="s">
        <v>5024</v>
      </c>
      <c r="D371" s="660" t="s">
        <v>6451</v>
      </c>
      <c r="E371" s="660" t="s">
        <v>6452</v>
      </c>
      <c r="F371" s="663">
        <v>1</v>
      </c>
      <c r="G371" s="663">
        <v>169</v>
      </c>
      <c r="H371" s="663">
        <v>1</v>
      </c>
      <c r="I371" s="663">
        <v>169</v>
      </c>
      <c r="J371" s="663"/>
      <c r="K371" s="663"/>
      <c r="L371" s="663"/>
      <c r="M371" s="663"/>
      <c r="N371" s="663">
        <v>1</v>
      </c>
      <c r="O371" s="663">
        <v>169</v>
      </c>
      <c r="P371" s="676">
        <v>1</v>
      </c>
      <c r="Q371" s="664">
        <v>169</v>
      </c>
    </row>
    <row r="372" spans="1:17" ht="14.4" customHeight="1" x14ac:dyDescent="0.3">
      <c r="A372" s="659" t="s">
        <v>6863</v>
      </c>
      <c r="B372" s="660" t="s">
        <v>6543</v>
      </c>
      <c r="C372" s="660" t="s">
        <v>5024</v>
      </c>
      <c r="D372" s="660" t="s">
        <v>6880</v>
      </c>
      <c r="E372" s="660" t="s">
        <v>6881</v>
      </c>
      <c r="F372" s="663">
        <v>1</v>
      </c>
      <c r="G372" s="663">
        <v>347</v>
      </c>
      <c r="H372" s="663">
        <v>1</v>
      </c>
      <c r="I372" s="663">
        <v>347</v>
      </c>
      <c r="J372" s="663"/>
      <c r="K372" s="663"/>
      <c r="L372" s="663"/>
      <c r="M372" s="663"/>
      <c r="N372" s="663"/>
      <c r="O372" s="663"/>
      <c r="P372" s="676"/>
      <c r="Q372" s="664"/>
    </row>
    <row r="373" spans="1:17" ht="14.4" customHeight="1" x14ac:dyDescent="0.3">
      <c r="A373" s="659" t="s">
        <v>6863</v>
      </c>
      <c r="B373" s="660" t="s">
        <v>6543</v>
      </c>
      <c r="C373" s="660" t="s">
        <v>5024</v>
      </c>
      <c r="D373" s="660" t="s">
        <v>6479</v>
      </c>
      <c r="E373" s="660" t="s">
        <v>6480</v>
      </c>
      <c r="F373" s="663">
        <v>1</v>
      </c>
      <c r="G373" s="663">
        <v>172</v>
      </c>
      <c r="H373" s="663">
        <v>1</v>
      </c>
      <c r="I373" s="663">
        <v>172</v>
      </c>
      <c r="J373" s="663"/>
      <c r="K373" s="663"/>
      <c r="L373" s="663"/>
      <c r="M373" s="663"/>
      <c r="N373" s="663">
        <v>1</v>
      </c>
      <c r="O373" s="663">
        <v>172</v>
      </c>
      <c r="P373" s="676">
        <v>1</v>
      </c>
      <c r="Q373" s="664">
        <v>172</v>
      </c>
    </row>
    <row r="374" spans="1:17" ht="14.4" customHeight="1" x14ac:dyDescent="0.3">
      <c r="A374" s="659" t="s">
        <v>6863</v>
      </c>
      <c r="B374" s="660" t="s">
        <v>6543</v>
      </c>
      <c r="C374" s="660" t="s">
        <v>5024</v>
      </c>
      <c r="D374" s="660" t="s">
        <v>6882</v>
      </c>
      <c r="E374" s="660" t="s">
        <v>6883</v>
      </c>
      <c r="F374" s="663">
        <v>1</v>
      </c>
      <c r="G374" s="663">
        <v>286</v>
      </c>
      <c r="H374" s="663">
        <v>1</v>
      </c>
      <c r="I374" s="663">
        <v>286</v>
      </c>
      <c r="J374" s="663"/>
      <c r="K374" s="663"/>
      <c r="L374" s="663"/>
      <c r="M374" s="663"/>
      <c r="N374" s="663"/>
      <c r="O374" s="663"/>
      <c r="P374" s="676"/>
      <c r="Q374" s="664"/>
    </row>
    <row r="375" spans="1:17" ht="14.4" customHeight="1" x14ac:dyDescent="0.3">
      <c r="A375" s="659" t="s">
        <v>6863</v>
      </c>
      <c r="B375" s="660" t="s">
        <v>6543</v>
      </c>
      <c r="C375" s="660" t="s">
        <v>5024</v>
      </c>
      <c r="D375" s="660" t="s">
        <v>6884</v>
      </c>
      <c r="E375" s="660" t="s">
        <v>6885</v>
      </c>
      <c r="F375" s="663">
        <v>1</v>
      </c>
      <c r="G375" s="663">
        <v>166</v>
      </c>
      <c r="H375" s="663">
        <v>1</v>
      </c>
      <c r="I375" s="663">
        <v>166</v>
      </c>
      <c r="J375" s="663"/>
      <c r="K375" s="663"/>
      <c r="L375" s="663"/>
      <c r="M375" s="663"/>
      <c r="N375" s="663"/>
      <c r="O375" s="663"/>
      <c r="P375" s="676"/>
      <c r="Q375" s="664"/>
    </row>
    <row r="376" spans="1:17" ht="14.4" customHeight="1" x14ac:dyDescent="0.3">
      <c r="A376" s="659" t="s">
        <v>6863</v>
      </c>
      <c r="B376" s="660" t="s">
        <v>6543</v>
      </c>
      <c r="C376" s="660" t="s">
        <v>5024</v>
      </c>
      <c r="D376" s="660" t="s">
        <v>6886</v>
      </c>
      <c r="E376" s="660" t="s">
        <v>6887</v>
      </c>
      <c r="F376" s="663">
        <v>1</v>
      </c>
      <c r="G376" s="663">
        <v>852</v>
      </c>
      <c r="H376" s="663">
        <v>1</v>
      </c>
      <c r="I376" s="663">
        <v>852</v>
      </c>
      <c r="J376" s="663"/>
      <c r="K376" s="663"/>
      <c r="L376" s="663"/>
      <c r="M376" s="663"/>
      <c r="N376" s="663"/>
      <c r="O376" s="663"/>
      <c r="P376" s="676"/>
      <c r="Q376" s="664"/>
    </row>
    <row r="377" spans="1:17" ht="14.4" customHeight="1" x14ac:dyDescent="0.3">
      <c r="A377" s="659" t="s">
        <v>6888</v>
      </c>
      <c r="B377" s="660" t="s">
        <v>6240</v>
      </c>
      <c r="C377" s="660" t="s">
        <v>5024</v>
      </c>
      <c r="D377" s="660" t="s">
        <v>6405</v>
      </c>
      <c r="E377" s="660" t="s">
        <v>6406</v>
      </c>
      <c r="F377" s="663">
        <v>36</v>
      </c>
      <c r="G377" s="663">
        <v>44496</v>
      </c>
      <c r="H377" s="663">
        <v>1</v>
      </c>
      <c r="I377" s="663">
        <v>1236</v>
      </c>
      <c r="J377" s="663">
        <v>29</v>
      </c>
      <c r="K377" s="663">
        <v>36105</v>
      </c>
      <c r="L377" s="663">
        <v>0.81142125134843579</v>
      </c>
      <c r="M377" s="663">
        <v>1245</v>
      </c>
      <c r="N377" s="663">
        <v>40</v>
      </c>
      <c r="O377" s="663">
        <v>50360</v>
      </c>
      <c r="P377" s="676">
        <v>1.131787126932758</v>
      </c>
      <c r="Q377" s="664">
        <v>1259</v>
      </c>
    </row>
    <row r="378" spans="1:17" ht="14.4" customHeight="1" x14ac:dyDescent="0.3">
      <c r="A378" s="659" t="s">
        <v>6888</v>
      </c>
      <c r="B378" s="660" t="s">
        <v>6240</v>
      </c>
      <c r="C378" s="660" t="s">
        <v>5024</v>
      </c>
      <c r="D378" s="660" t="s">
        <v>6241</v>
      </c>
      <c r="E378" s="660" t="s">
        <v>6242</v>
      </c>
      <c r="F378" s="663">
        <v>462</v>
      </c>
      <c r="G378" s="663">
        <v>4294290</v>
      </c>
      <c r="H378" s="663">
        <v>1</v>
      </c>
      <c r="I378" s="663">
        <v>9295</v>
      </c>
      <c r="J378" s="663">
        <v>324</v>
      </c>
      <c r="K378" s="663">
        <v>3025188</v>
      </c>
      <c r="L378" s="663">
        <v>0.7044675604116164</v>
      </c>
      <c r="M378" s="663">
        <v>9337</v>
      </c>
      <c r="N378" s="663">
        <v>426</v>
      </c>
      <c r="O378" s="663">
        <v>4006362</v>
      </c>
      <c r="P378" s="676">
        <v>0.93295096511879727</v>
      </c>
      <c r="Q378" s="664">
        <v>9404.6056338028175</v>
      </c>
    </row>
    <row r="379" spans="1:17" ht="14.4" customHeight="1" x14ac:dyDescent="0.3">
      <c r="A379" s="659" t="s">
        <v>6888</v>
      </c>
      <c r="B379" s="660" t="s">
        <v>6240</v>
      </c>
      <c r="C379" s="660" t="s">
        <v>5024</v>
      </c>
      <c r="D379" s="660" t="s">
        <v>6802</v>
      </c>
      <c r="E379" s="660" t="s">
        <v>6803</v>
      </c>
      <c r="F379" s="663">
        <v>108</v>
      </c>
      <c r="G379" s="663">
        <v>239868</v>
      </c>
      <c r="H379" s="663">
        <v>1</v>
      </c>
      <c r="I379" s="663">
        <v>2221</v>
      </c>
      <c r="J379" s="663">
        <v>90</v>
      </c>
      <c r="K379" s="663">
        <v>200970</v>
      </c>
      <c r="L379" s="663">
        <v>0.83783580969533245</v>
      </c>
      <c r="M379" s="663">
        <v>2233</v>
      </c>
      <c r="N379" s="663">
        <v>114</v>
      </c>
      <c r="O379" s="663">
        <v>256641</v>
      </c>
      <c r="P379" s="676">
        <v>1.0699259592776027</v>
      </c>
      <c r="Q379" s="664">
        <v>2251.2368421052633</v>
      </c>
    </row>
    <row r="380" spans="1:17" ht="14.4" customHeight="1" thickBot="1" x14ac:dyDescent="0.35">
      <c r="A380" s="665" t="s">
        <v>6888</v>
      </c>
      <c r="B380" s="666" t="s">
        <v>6240</v>
      </c>
      <c r="C380" s="666" t="s">
        <v>5024</v>
      </c>
      <c r="D380" s="666" t="s">
        <v>6889</v>
      </c>
      <c r="E380" s="666" t="s">
        <v>6890</v>
      </c>
      <c r="F380" s="669">
        <v>1</v>
      </c>
      <c r="G380" s="669">
        <v>7546</v>
      </c>
      <c r="H380" s="669">
        <v>1</v>
      </c>
      <c r="I380" s="669">
        <v>7546</v>
      </c>
      <c r="J380" s="669"/>
      <c r="K380" s="669"/>
      <c r="L380" s="669"/>
      <c r="M380" s="669"/>
      <c r="N380" s="669">
        <v>5</v>
      </c>
      <c r="O380" s="669">
        <v>37765</v>
      </c>
      <c r="P380" s="677">
        <v>5.0046382189239331</v>
      </c>
      <c r="Q380" s="670">
        <v>7553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8999</v>
      </c>
      <c r="D3" s="197">
        <f>SUBTOTAL(9,D6:D1048576)</f>
        <v>8899</v>
      </c>
      <c r="E3" s="197">
        <f>SUBTOTAL(9,E6:E1048576)</f>
        <v>8703</v>
      </c>
      <c r="F3" s="198">
        <f>IF(OR(E3=0,C3=0),"",E3/C3)</f>
        <v>0.96710745638404272</v>
      </c>
      <c r="G3" s="452">
        <f>SUBTOTAL(9,G6:G1048576)</f>
        <v>41657.921099999985</v>
      </c>
      <c r="H3" s="453">
        <f>SUBTOTAL(9,H6:H1048576)</f>
        <v>40416.337800000016</v>
      </c>
      <c r="I3" s="453">
        <f>SUBTOTAL(9,I6:I1048576)</f>
        <v>36948.214700000004</v>
      </c>
      <c r="J3" s="198">
        <f>IF(OR(I3=0,G3=0),"",I3/G3)</f>
        <v>0.88694331652570191</v>
      </c>
      <c r="K3" s="452">
        <f>SUBTOTAL(9,K6:K1048576)</f>
        <v>11108.779999999999</v>
      </c>
      <c r="L3" s="453">
        <f>SUBTOTAL(9,L6:L1048576)</f>
        <v>10523.779999999999</v>
      </c>
      <c r="M3" s="453">
        <f>SUBTOTAL(9,M6:M1048576)</f>
        <v>9434.0499999999993</v>
      </c>
      <c r="N3" s="199">
        <f>IF(OR(M3=0,E3=0),"",M3/E3)</f>
        <v>1.0839997701941859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2012</v>
      </c>
      <c r="D5" s="911">
        <v>2013</v>
      </c>
      <c r="E5" s="911">
        <v>2014</v>
      </c>
      <c r="F5" s="912" t="s">
        <v>2</v>
      </c>
      <c r="G5" s="922">
        <v>2012</v>
      </c>
      <c r="H5" s="911">
        <v>2013</v>
      </c>
      <c r="I5" s="911">
        <v>2014</v>
      </c>
      <c r="J5" s="912" t="s">
        <v>2</v>
      </c>
      <c r="K5" s="922">
        <v>2012</v>
      </c>
      <c r="L5" s="911">
        <v>2013</v>
      </c>
      <c r="M5" s="911">
        <v>2014</v>
      </c>
      <c r="N5" s="923" t="s">
        <v>93</v>
      </c>
    </row>
    <row r="6" spans="1:14" ht="14.4" customHeight="1" x14ac:dyDescent="0.3">
      <c r="A6" s="905" t="s">
        <v>5660</v>
      </c>
      <c r="B6" s="908" t="s">
        <v>6892</v>
      </c>
      <c r="C6" s="913">
        <v>6798</v>
      </c>
      <c r="D6" s="914">
        <v>6648</v>
      </c>
      <c r="E6" s="914">
        <v>6605</v>
      </c>
      <c r="F6" s="919">
        <v>0.97160929685201525</v>
      </c>
      <c r="G6" s="913">
        <v>6568.1846999999998</v>
      </c>
      <c r="H6" s="914">
        <v>6587.0397000000012</v>
      </c>
      <c r="I6" s="914">
        <v>6570.8796999999959</v>
      </c>
      <c r="J6" s="919">
        <v>1.0004103112386586</v>
      </c>
      <c r="K6" s="913">
        <v>747.78</v>
      </c>
      <c r="L6" s="914">
        <v>731.28</v>
      </c>
      <c r="M6" s="914">
        <v>726.55</v>
      </c>
      <c r="N6" s="924">
        <v>110</v>
      </c>
    </row>
    <row r="7" spans="1:14" ht="14.4" customHeight="1" x14ac:dyDescent="0.3">
      <c r="A7" s="906" t="s">
        <v>5868</v>
      </c>
      <c r="B7" s="909" t="s">
        <v>6893</v>
      </c>
      <c r="C7" s="915">
        <v>77</v>
      </c>
      <c r="D7" s="916">
        <v>52</v>
      </c>
      <c r="E7" s="916">
        <v>53</v>
      </c>
      <c r="F7" s="920">
        <v>0.68831168831168832</v>
      </c>
      <c r="G7" s="915">
        <v>2214.9611999999997</v>
      </c>
      <c r="H7" s="916">
        <v>1496.0052000000001</v>
      </c>
      <c r="I7" s="916">
        <v>1524.7781999999997</v>
      </c>
      <c r="J7" s="920">
        <v>0.68839950785593895</v>
      </c>
      <c r="K7" s="915">
        <v>847</v>
      </c>
      <c r="L7" s="916">
        <v>572</v>
      </c>
      <c r="M7" s="916">
        <v>583</v>
      </c>
      <c r="N7" s="925">
        <v>11000</v>
      </c>
    </row>
    <row r="8" spans="1:14" ht="14.4" customHeight="1" x14ac:dyDescent="0.3">
      <c r="A8" s="906" t="s">
        <v>5884</v>
      </c>
      <c r="B8" s="909" t="s">
        <v>6893</v>
      </c>
      <c r="C8" s="915">
        <v>428</v>
      </c>
      <c r="D8" s="916">
        <v>392</v>
      </c>
      <c r="E8" s="916">
        <v>416</v>
      </c>
      <c r="F8" s="920">
        <v>0.9719626168224299</v>
      </c>
      <c r="G8" s="915">
        <v>10771.135199999997</v>
      </c>
      <c r="H8" s="916">
        <v>9866.368800000002</v>
      </c>
      <c r="I8" s="916">
        <v>10481.656800000002</v>
      </c>
      <c r="J8" s="920">
        <v>0.97312461550013829</v>
      </c>
      <c r="K8" s="915">
        <v>3852</v>
      </c>
      <c r="L8" s="916">
        <v>3528</v>
      </c>
      <c r="M8" s="916">
        <v>3744</v>
      </c>
      <c r="N8" s="925">
        <v>9000</v>
      </c>
    </row>
    <row r="9" spans="1:14" ht="14.4" customHeight="1" x14ac:dyDescent="0.3">
      <c r="A9" s="906" t="s">
        <v>5879</v>
      </c>
      <c r="B9" s="909" t="s">
        <v>6893</v>
      </c>
      <c r="C9" s="915">
        <v>541</v>
      </c>
      <c r="D9" s="916">
        <v>541</v>
      </c>
      <c r="E9" s="916">
        <v>365</v>
      </c>
      <c r="F9" s="920">
        <v>0.67467652495378927</v>
      </c>
      <c r="G9" s="915">
        <v>11667.394799999993</v>
      </c>
      <c r="H9" s="916">
        <v>11668.951800000006</v>
      </c>
      <c r="I9" s="916">
        <v>7872.8310000000029</v>
      </c>
      <c r="J9" s="920">
        <v>0.6747719722315394</v>
      </c>
      <c r="K9" s="915">
        <v>3787</v>
      </c>
      <c r="L9" s="916">
        <v>3787</v>
      </c>
      <c r="M9" s="916">
        <v>2555</v>
      </c>
      <c r="N9" s="925">
        <v>7000</v>
      </c>
    </row>
    <row r="10" spans="1:14" ht="14.4" customHeight="1" x14ac:dyDescent="0.3">
      <c r="A10" s="906" t="s">
        <v>5870</v>
      </c>
      <c r="B10" s="909" t="s">
        <v>6893</v>
      </c>
      <c r="C10" s="915">
        <v>766</v>
      </c>
      <c r="D10" s="916">
        <v>713</v>
      </c>
      <c r="E10" s="916">
        <v>662</v>
      </c>
      <c r="F10" s="920">
        <v>0.86422976501305482</v>
      </c>
      <c r="G10" s="915">
        <v>8199.4626000000007</v>
      </c>
      <c r="H10" s="916">
        <v>7634.189699999999</v>
      </c>
      <c r="I10" s="916">
        <v>7092.9913999999962</v>
      </c>
      <c r="J10" s="920">
        <v>0.86505564401257173</v>
      </c>
      <c r="K10" s="915">
        <v>1532</v>
      </c>
      <c r="L10" s="916">
        <v>1426</v>
      </c>
      <c r="M10" s="916">
        <v>1324</v>
      </c>
      <c r="N10" s="925">
        <v>2000</v>
      </c>
    </row>
    <row r="11" spans="1:14" ht="14.4" customHeight="1" x14ac:dyDescent="0.3">
      <c r="A11" s="906" t="s">
        <v>5881</v>
      </c>
      <c r="B11" s="909" t="s">
        <v>6893</v>
      </c>
      <c r="C11" s="915">
        <v>297</v>
      </c>
      <c r="D11" s="916">
        <v>406</v>
      </c>
      <c r="E11" s="916">
        <v>401</v>
      </c>
      <c r="F11" s="920">
        <v>1.3501683501683501</v>
      </c>
      <c r="G11" s="915">
        <v>1783.5714000000003</v>
      </c>
      <c r="H11" s="916">
        <v>2439.3149999999996</v>
      </c>
      <c r="I11" s="916">
        <v>2413.3739999999998</v>
      </c>
      <c r="J11" s="920">
        <v>1.3531131974867949</v>
      </c>
      <c r="K11" s="915">
        <v>297</v>
      </c>
      <c r="L11" s="916">
        <v>406</v>
      </c>
      <c r="M11" s="916">
        <v>401</v>
      </c>
      <c r="N11" s="925">
        <v>1000</v>
      </c>
    </row>
    <row r="12" spans="1:14" ht="14.4" customHeight="1" thickBot="1" x14ac:dyDescent="0.35">
      <c r="A12" s="907" t="s">
        <v>5877</v>
      </c>
      <c r="B12" s="910" t="s">
        <v>6893</v>
      </c>
      <c r="C12" s="917">
        <v>92</v>
      </c>
      <c r="D12" s="918">
        <v>147</v>
      </c>
      <c r="E12" s="918">
        <v>201</v>
      </c>
      <c r="F12" s="921">
        <v>2.1847826086956523</v>
      </c>
      <c r="G12" s="917">
        <v>453.21120000000008</v>
      </c>
      <c r="H12" s="918">
        <v>724.46760000000052</v>
      </c>
      <c r="I12" s="918">
        <v>991.70360000000005</v>
      </c>
      <c r="J12" s="921">
        <v>2.1881709895960202</v>
      </c>
      <c r="K12" s="917">
        <v>46</v>
      </c>
      <c r="L12" s="918">
        <v>73.5</v>
      </c>
      <c r="M12" s="918">
        <v>100.5</v>
      </c>
      <c r="N12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2015-01-30T10:47:56Z</dcterms:modified>
</cp:coreProperties>
</file>