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67" i="371" l="1"/>
  <c r="U67" i="371"/>
  <c r="T67" i="37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T64" i="371"/>
  <c r="V64" i="371" s="1"/>
  <c r="S64" i="371"/>
  <c r="R64" i="371"/>
  <c r="Q64" i="371"/>
  <c r="V63" i="371"/>
  <c r="U63" i="371"/>
  <c r="T63" i="371"/>
  <c r="S63" i="371"/>
  <c r="R63" i="371"/>
  <c r="Q63" i="371"/>
  <c r="T62" i="371"/>
  <c r="U62" i="371" s="1"/>
  <c r="S62" i="371"/>
  <c r="V62" i="371" s="1"/>
  <c r="R62" i="371"/>
  <c r="Q62" i="371"/>
  <c r="V61" i="371"/>
  <c r="U61" i="371"/>
  <c r="T61" i="371"/>
  <c r="S61" i="371"/>
  <c r="R61" i="371"/>
  <c r="Q61" i="371"/>
  <c r="T60" i="371"/>
  <c r="U60" i="371" s="1"/>
  <c r="S60" i="371"/>
  <c r="V60" i="371" s="1"/>
  <c r="R60" i="371"/>
  <c r="Q60" i="371"/>
  <c r="V59" i="371"/>
  <c r="U59" i="371"/>
  <c r="T59" i="371"/>
  <c r="S59" i="371"/>
  <c r="R59" i="371"/>
  <c r="Q59" i="371"/>
  <c r="T58" i="371"/>
  <c r="U58" i="371" s="1"/>
  <c r="S58" i="371"/>
  <c r="V58" i="371" s="1"/>
  <c r="R58" i="371"/>
  <c r="Q58" i="371"/>
  <c r="U57" i="371"/>
  <c r="T57" i="371"/>
  <c r="V57" i="371" s="1"/>
  <c r="S57" i="371"/>
  <c r="R57" i="371"/>
  <c r="Q57" i="371"/>
  <c r="T56" i="371"/>
  <c r="U56" i="371" s="1"/>
  <c r="S56" i="371"/>
  <c r="V56" i="371" s="1"/>
  <c r="R56" i="371"/>
  <c r="Q56" i="371"/>
  <c r="V55" i="371"/>
  <c r="U55" i="371"/>
  <c r="T55" i="371"/>
  <c r="S55" i="371"/>
  <c r="R55" i="371"/>
  <c r="Q55" i="371"/>
  <c r="T54" i="371"/>
  <c r="V54" i="371" s="1"/>
  <c r="S54" i="371"/>
  <c r="R54" i="371"/>
  <c r="Q54" i="371"/>
  <c r="V53" i="371"/>
  <c r="U53" i="371"/>
  <c r="T53" i="371"/>
  <c r="S53" i="371"/>
  <c r="R53" i="371"/>
  <c r="Q53" i="371"/>
  <c r="T52" i="371"/>
  <c r="V52" i="371" s="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U47" i="371"/>
  <c r="T47" i="371"/>
  <c r="V47" i="371" s="1"/>
  <c r="S47" i="371"/>
  <c r="R47" i="371"/>
  <c r="Q47" i="371"/>
  <c r="T46" i="371"/>
  <c r="V46" i="371" s="1"/>
  <c r="S46" i="371"/>
  <c r="R46" i="371"/>
  <c r="Q46" i="371"/>
  <c r="U45" i="371"/>
  <c r="T45" i="371"/>
  <c r="V45" i="371" s="1"/>
  <c r="S45" i="371"/>
  <c r="R45" i="371"/>
  <c r="Q45" i="371"/>
  <c r="T44" i="371"/>
  <c r="V44" i="371" s="1"/>
  <c r="S44" i="371"/>
  <c r="R44" i="371"/>
  <c r="Q44" i="371"/>
  <c r="V43" i="371"/>
  <c r="U43" i="371"/>
  <c r="T43" i="371"/>
  <c r="S43" i="371"/>
  <c r="R43" i="371"/>
  <c r="Q43" i="371"/>
  <c r="T42" i="371"/>
  <c r="V42" i="371" s="1"/>
  <c r="S42" i="371"/>
  <c r="R42" i="371"/>
  <c r="Q42" i="371"/>
  <c r="U41" i="371"/>
  <c r="T41" i="371"/>
  <c r="V41" i="371" s="1"/>
  <c r="S41" i="371"/>
  <c r="R41" i="371"/>
  <c r="Q41" i="371"/>
  <c r="V40" i="371"/>
  <c r="U40" i="371"/>
  <c r="T40" i="371"/>
  <c r="S40" i="371"/>
  <c r="R40" i="371"/>
  <c r="Q40" i="371"/>
  <c r="U39" i="371"/>
  <c r="T39" i="371"/>
  <c r="V39" i="371" s="1"/>
  <c r="S39" i="371"/>
  <c r="R39" i="371"/>
  <c r="Q39" i="371"/>
  <c r="T38" i="371"/>
  <c r="U38" i="371" s="1"/>
  <c r="S38" i="371"/>
  <c r="V38" i="371" s="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U35" i="371"/>
  <c r="T35" i="371"/>
  <c r="V35" i="371" s="1"/>
  <c r="S35" i="371"/>
  <c r="R35" i="371"/>
  <c r="Q35" i="371"/>
  <c r="T34" i="371"/>
  <c r="U34" i="371" s="1"/>
  <c r="S34" i="371"/>
  <c r="V34" i="371" s="1"/>
  <c r="R34" i="371"/>
  <c r="Q34" i="371"/>
  <c r="U33" i="371"/>
  <c r="T33" i="371"/>
  <c r="V33" i="371" s="1"/>
  <c r="S33" i="371"/>
  <c r="R33" i="371"/>
  <c r="Q33" i="371"/>
  <c r="T32" i="371"/>
  <c r="U32" i="371" s="1"/>
  <c r="S32" i="371"/>
  <c r="V32" i="371" s="1"/>
  <c r="R32" i="371"/>
  <c r="Q32" i="371"/>
  <c r="U31" i="371"/>
  <c r="T31" i="371"/>
  <c r="V31" i="371" s="1"/>
  <c r="S31" i="371"/>
  <c r="R31" i="371"/>
  <c r="Q31" i="371"/>
  <c r="V30" i="371"/>
  <c r="U30" i="371"/>
  <c r="T30" i="371"/>
  <c r="S30" i="371"/>
  <c r="R30" i="371"/>
  <c r="Q30" i="371"/>
  <c r="U29" i="371"/>
  <c r="T29" i="371"/>
  <c r="V29" i="371" s="1"/>
  <c r="S29" i="371"/>
  <c r="R29" i="371"/>
  <c r="Q29" i="371"/>
  <c r="V28" i="371"/>
  <c r="U28" i="371"/>
  <c r="T28" i="371"/>
  <c r="S28" i="371"/>
  <c r="R28" i="371"/>
  <c r="Q28" i="371"/>
  <c r="U27" i="371"/>
  <c r="T27" i="371"/>
  <c r="V27" i="371" s="1"/>
  <c r="S27" i="371"/>
  <c r="R27" i="371"/>
  <c r="Q27" i="371"/>
  <c r="T26" i="371"/>
  <c r="U26" i="371" s="1"/>
  <c r="S26" i="371"/>
  <c r="V26" i="371" s="1"/>
  <c r="R26" i="371"/>
  <c r="Q26" i="371"/>
  <c r="V25" i="371"/>
  <c r="U25" i="371"/>
  <c r="T25" i="371"/>
  <c r="S25" i="371"/>
  <c r="R25" i="371"/>
  <c r="Q25" i="371"/>
  <c r="T24" i="371"/>
  <c r="U24" i="371" s="1"/>
  <c r="S24" i="371"/>
  <c r="V24" i="371" s="1"/>
  <c r="R24" i="371"/>
  <c r="Q24" i="371"/>
  <c r="U23" i="371"/>
  <c r="T23" i="371"/>
  <c r="V23" i="371" s="1"/>
  <c r="S23" i="371"/>
  <c r="R23" i="371"/>
  <c r="Q23" i="371"/>
  <c r="V22" i="371"/>
  <c r="U22" i="371"/>
  <c r="T22" i="371"/>
  <c r="S22" i="371"/>
  <c r="R22" i="371"/>
  <c r="Q22" i="371"/>
  <c r="U21" i="371"/>
  <c r="T21" i="371"/>
  <c r="V21" i="371" s="1"/>
  <c r="S21" i="371"/>
  <c r="R21" i="371"/>
  <c r="Q21" i="371"/>
  <c r="V20" i="371"/>
  <c r="U20" i="371"/>
  <c r="T20" i="371"/>
  <c r="S20" i="371"/>
  <c r="R20" i="371"/>
  <c r="Q20" i="371"/>
  <c r="U19" i="371"/>
  <c r="T19" i="371"/>
  <c r="V19" i="371" s="1"/>
  <c r="S19" i="371"/>
  <c r="R19" i="371"/>
  <c r="Q19" i="371"/>
  <c r="T18" i="371"/>
  <c r="U18" i="371" s="1"/>
  <c r="S18" i="371"/>
  <c r="V18" i="371" s="1"/>
  <c r="R18" i="371"/>
  <c r="Q18" i="371"/>
  <c r="U17" i="371"/>
  <c r="T17" i="371"/>
  <c r="V17" i="371" s="1"/>
  <c r="S17" i="371"/>
  <c r="R17" i="371"/>
  <c r="Q17" i="371"/>
  <c r="T16" i="371"/>
  <c r="U16" i="371" s="1"/>
  <c r="S16" i="371"/>
  <c r="V16" i="371" s="1"/>
  <c r="R16" i="371"/>
  <c r="Q16" i="371"/>
  <c r="U15" i="371"/>
  <c r="T15" i="371"/>
  <c r="V15" i="371" s="1"/>
  <c r="S15" i="371"/>
  <c r="R15" i="371"/>
  <c r="Q15" i="371"/>
  <c r="T14" i="371"/>
  <c r="U14" i="371" s="1"/>
  <c r="S14" i="371"/>
  <c r="V14" i="371" s="1"/>
  <c r="R14" i="371"/>
  <c r="Q14" i="371"/>
  <c r="U13" i="371"/>
  <c r="T13" i="371"/>
  <c r="V13" i="371" s="1"/>
  <c r="S13" i="371"/>
  <c r="R13" i="371"/>
  <c r="Q13" i="371"/>
  <c r="T12" i="371"/>
  <c r="U12" i="371" s="1"/>
  <c r="S12" i="371"/>
  <c r="V12" i="371" s="1"/>
  <c r="R12" i="371"/>
  <c r="Q12" i="371"/>
  <c r="U11" i="371"/>
  <c r="T11" i="371"/>
  <c r="V11" i="371" s="1"/>
  <c r="S11" i="371"/>
  <c r="R11" i="371"/>
  <c r="Q11" i="371"/>
  <c r="V10" i="371"/>
  <c r="U10" i="371"/>
  <c r="T10" i="371"/>
  <c r="S10" i="371"/>
  <c r="R10" i="371"/>
  <c r="Q10" i="371"/>
  <c r="U9" i="371"/>
  <c r="T9" i="371"/>
  <c r="V9" i="371" s="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T6" i="371"/>
  <c r="U6" i="371" s="1"/>
  <c r="S6" i="371"/>
  <c r="V6" i="371" s="1"/>
  <c r="R6" i="371"/>
  <c r="Q6" i="371"/>
  <c r="V5" i="371"/>
  <c r="U5" i="371"/>
  <c r="T5" i="371"/>
  <c r="S5" i="371"/>
  <c r="R5" i="371"/>
  <c r="Q5" i="371"/>
  <c r="U42" i="371" l="1"/>
  <c r="U44" i="371"/>
  <c r="U46" i="371"/>
  <c r="U50" i="371"/>
  <c r="U52" i="371"/>
  <c r="U54" i="371"/>
  <c r="U64" i="371"/>
  <c r="F3" i="344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G23" i="419" s="1"/>
  <c r="AF20" i="419"/>
  <c r="AE20" i="419"/>
  <c r="AD20" i="419"/>
  <c r="AC20" i="419"/>
  <c r="AB20" i="419"/>
  <c r="AA20" i="419"/>
  <c r="Z20" i="419"/>
  <c r="Y20" i="419"/>
  <c r="Y23" i="419" s="1"/>
  <c r="X20" i="419"/>
  <c r="W20" i="419"/>
  <c r="V20" i="419"/>
  <c r="U20" i="419"/>
  <c r="T20" i="419"/>
  <c r="S20" i="419"/>
  <c r="R20" i="419"/>
  <c r="Q20" i="419"/>
  <c r="Q23" i="419" s="1"/>
  <c r="P20" i="419"/>
  <c r="O20" i="419"/>
  <c r="N20" i="419"/>
  <c r="M20" i="419"/>
  <c r="L20" i="419"/>
  <c r="K20" i="419"/>
  <c r="J20" i="419"/>
  <c r="I20" i="419"/>
  <c r="I23" i="419" s="1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V18" i="419" l="1"/>
  <c r="H23" i="419"/>
  <c r="L23" i="419"/>
  <c r="P23" i="419"/>
  <c r="T23" i="419"/>
  <c r="X23" i="419"/>
  <c r="AB23" i="419"/>
  <c r="AF23" i="419"/>
  <c r="M23" i="419"/>
  <c r="N18" i="419"/>
  <c r="AD18" i="419"/>
  <c r="U23" i="419"/>
  <c r="J18" i="419"/>
  <c r="R18" i="419"/>
  <c r="Z18" i="419"/>
  <c r="J23" i="419"/>
  <c r="N23" i="419"/>
  <c r="R23" i="419"/>
  <c r="Z23" i="419"/>
  <c r="AD23" i="419"/>
  <c r="AC23" i="419"/>
  <c r="N22" i="419"/>
  <c r="AD22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B6" i="419"/>
  <c r="T6" i="419"/>
  <c r="L6" i="419"/>
  <c r="AD6" i="419"/>
  <c r="N6" i="419"/>
  <c r="AF6" i="419"/>
  <c r="X6" i="419"/>
  <c r="P6" i="419"/>
  <c r="H6" i="419"/>
  <c r="V6" i="419"/>
  <c r="AH6" i="419"/>
  <c r="AE6" i="419"/>
  <c r="AA6" i="419"/>
  <c r="W6" i="419"/>
  <c r="S6" i="419"/>
  <c r="O6" i="419"/>
  <c r="K6" i="419"/>
  <c r="Z6" i="419"/>
  <c r="J6" i="419"/>
  <c r="R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2" i="414"/>
  <c r="C22" i="414"/>
  <c r="N3" i="372" l="1"/>
  <c r="P3" i="377"/>
  <c r="H3" i="390"/>
  <c r="Q3" i="347"/>
  <c r="S3" i="347"/>
  <c r="U3" i="347"/>
  <c r="H3" i="38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<sst xmlns="http://schemas.openxmlformats.org/spreadsheetml/2006/main" count="21280" uniqueCount="5172">
  <si>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</si>
  <si>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</si>
  <si>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</si>
  <si>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</si>
  <si>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</si>
  <si>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</si>
  <si>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</si>
  <si>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</si>
  <si>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</si>
  <si>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</si>
  <si>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</si>
  <si>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</si>
  <si>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</si>
  <si>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</si>
  <si>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</si>
  <si>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</si>
  <si>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</si>
  <si>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</si>
  <si>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</si>
  <si>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</si>
  <si>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</si>
  <si>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</si>
  <si>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</si>
  <si>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</si>
  <si>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</si>
  <si>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</si>
  <si>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</si>
  <si>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</si>
  <si>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</si>
  <si>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</si>
  <si>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</si>
  <si>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</si>
  <si>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</si>
  <si>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</si>
  <si>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</si>
  <si>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</si>
  <si>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</si>
  <si>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</si>
  <si>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</si>
  <si>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</si>
  <si>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</si>
  <si>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</si>
  <si>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</si>
  <si>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</si>
  <si>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</si>
  <si>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</si>
  <si>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</si>
  <si>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</si>
  <si>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</si>
  <si>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</si>
  <si>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</si>
  <si>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</si>
  <si>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</si>
  <si>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</si>
  <si>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</si>
  <si>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</si>
  <si>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</si>
  <si>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</si>
  <si>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</si>
  <si>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</si>
  <si>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</si>
  <si>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</si>
  <si>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</si>
  <si>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</si>
  <si>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</si>
  <si>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</si>
  <si>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</si>
  <si>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</si>
  <si>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</si>
  <si>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</si>
  <si>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</si>
  <si>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</si>
  <si>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</si>
  <si>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</si>
  <si>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</si>
  <si>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</si>
  <si>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</si>
  <si>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</si>
  <si>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</si>
  <si>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</si>
  <si>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</si>
  <si>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</si>
  <si>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</si>
  <si>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</si>
  <si>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</si>
  <si>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</si>
  <si>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</si>
  <si>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</si>
  <si>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</si>
  <si>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</si>
  <si>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</si>
  <si>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</si>
  <si>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</si>
  <si>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</si>
  <si>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</si>
  <si>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</si>
  <si>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</si>
  <si>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</si>
  <si>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</si>
  <si>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</si>
  <si>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</si>
  <si>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</si>
  <si>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</si>
  <si>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</si>
  <si>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</si>
  <si>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</si>
  <si>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</si>
  <si>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</si>
  <si>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</si>
  <si>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</si>
  <si>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</si>
  <si>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</si>
  <si>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</si>
  <si>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</si>
  <si>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</si>
  <si>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</si>
  <si>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</si>
  <si>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</si>
  <si>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</si>
  <si>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</si>
  <si>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</si>
  <si>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</si>
  <si>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</si>
  <si>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</si>
  <si>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</si>
  <si>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</si>
  <si>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</si>
  <si>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</si>
  <si>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</si>
  <si>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</si>
  <si>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</si>
  <si>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</si>
  <si>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</si>
  <si>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</si>
  <si>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</si>
  <si>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</si>
  <si>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</si>
  <si>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</si>
  <si>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</si>
  <si>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</si>
  <si>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</si>
  <si>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</si>
  <si>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</si>
  <si>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</si>
  <si>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</si>
  <si>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</si>
  <si>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</si>
  <si>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</si>
  <si>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</si>
  <si>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</si>
  <si>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</si>
  <si>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</si>
  <si>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</si>
  <si>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</si>
  <si>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</si>
  <si>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</si>
  <si>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</si>
  <si>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</si>
  <si>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</si>
  <si>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</si>
  <si>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</si>
  <si>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</si>
  <si>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</si>
  <si>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</si>
  <si>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</si>
  <si>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</si>
  <si>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</si>
  <si>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</si>
  <si>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</si>
  <si>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</si>
  <si>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</si>
  <si>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</si>
  <si>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</si>
  <si>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</si>
  <si>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</si>
  <si>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</si>
  <si>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</si>
  <si>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</si>
  <si>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</si>
  <si>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</si>
  <si>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</si>
  <si>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</si>
  <si>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</si>
  <si>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</si>
  <si>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</si>
  <si>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</si>
  <si>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</si>
  <si>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</si>
  <si>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</si>
  <si>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</si>
  <si>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</si>
  <si>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</si>
  <si>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</si>
  <si>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</si>
  <si>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</si>
  <si>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</si>
  <si>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</si>
  <si>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</si>
  <si>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</si>
  <si>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</si>
  <si>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</si>
  <si>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</si>
  <si>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</si>
  <si>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</si>
  <si>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</si>
  <si>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</si>
  <si>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</si>
  <si>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</si>
  <si>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</si>
  <si>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</si>
  <si>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</si>
  <si>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</si>
  <si>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</si>
  <si>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</si>
  <si>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</si>
  <si>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</si>
  <si>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</si>
  <si>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</si>
  <si>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</si>
  <si>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</si>
  <si>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</si>
  <si>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</si>
  <si>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</si>
  <si>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</si>
  <si>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</si>
  <si>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</si>
  <si>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</si>
  <si>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</si>
  <si>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</si>
  <si>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</si>
  <si>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</si>
  <si>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</si>
  <si>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</si>
  <si>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</si>
  <si>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</si>
  <si>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</si>
  <si>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</si>
  <si>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</si>
  <si>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</si>
  <si>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</si>
  <si>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</si>
  <si>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</si>
  <si>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</si>
  <si>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</si>
  <si>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</si>
  <si>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</si>
  <si>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</si>
  <si>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</si>
  <si>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</si>
  <si>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</si>
  <si>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</si>
  <si>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</si>
  <si>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</si>
  <si>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</si>
  <si>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</si>
  <si>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</si>
  <si>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</si>
  <si>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</si>
  <si>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</si>
  <si>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</si>
  <si>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</si>
  <si>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</si>
  <si>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</si>
  <si>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</si>
  <si>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</si>
  <si>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</si>
  <si>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</si>
  <si>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</si>
  <si>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</si>
  <si>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</si>
  <si>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</si>
  <si>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</si>
  <si>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</si>
  <si>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</si>
  <si>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</si>
  <si>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</si>
  <si>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</si>
  <si>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</si>
  <si>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</si>
  <si>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</si>
  <si>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</si>
  <si>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</si>
  <si>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</si>
  <si>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</si>
  <si>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</si>
  <si>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</si>
  <si>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</si>
  <si>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</si>
  <si>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</si>
  <si>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</si>
  <si>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</si>
  <si>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</si>
  <si>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</si>
  <si>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</si>
  <si>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</si>
  <si>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</si>
  <si>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</si>
  <si>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</si>
  <si>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</si>
  <si>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</si>
  <si>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</si>
  <si>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</si>
  <si>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</si>
  <si>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</si>
  <si>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</si>
  <si>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</si>
  <si>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</si>
  <si>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</si>
  <si>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</si>
  <si>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</si>
  <si>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</si>
  <si>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</si>
  <si>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</si>
  <si>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</si>
  <si>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</si>
  <si>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</si>
  <si>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</si>
  <si>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</si>
  <si>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</si>
  <si>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</si>
  <si>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</si>
  <si>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</si>
  <si>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</si>
  <si>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</si>
  <si>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</si>
  <si>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</si>
  <si>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</si>
  <si>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</si>
  <si>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</si>
  <si>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</si>
  <si>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</si>
  <si>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</si>
  <si>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</si>
  <si>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</si>
  <si>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</si>
  <si>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</si>
  <si>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</si>
  <si>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</si>
  <si>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</si>
  <si>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</si>
  <si>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</si>
  <si>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</si>
  <si>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</si>
  <si>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</si>
  <si>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</si>
  <si>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</si>
  <si>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</si>
  <si>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</si>
  <si>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50113009     léky - RTG diagnostika ZUL (LEK)</t>
  </si>
  <si>
    <t>50113013     léky (paušál) - antibiotika (LEK)</t>
  </si>
  <si>
    <t>50113014     léky (paušál) - antimykotika (LEK)</t>
  </si>
  <si>
    <t>50113017     léky - dle §16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</si>
  <si>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</si>
  <si>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</si>
  <si>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</si>
  <si>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</si>
  <si>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</si>
  <si>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</si>
  <si>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50115005     implant.umělé těl.náhr.-neuromodulace-ostatní.(s.Z_511)</t>
  </si>
  <si>
    <t>50115006     implant.umělé těl.náhr.-neuromod.-DBS(s.Z_508)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</si>
  <si>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</si>
  <si>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</si>
  <si>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</si>
  <si>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</si>
  <si>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</si>
  <si>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</si>
  <si>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</si>
  <si>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</si>
  <si>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</si>
  <si>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50115068     ostatní ZPr - čidla (sk.Z_522)</t>
  </si>
  <si>
    <t>50115070     ostatní ZPr - katetry (sk.Z_513)</t>
  </si>
  <si>
    <t>50115079     ostatní ZPr - intenzivní péče (sk.Z_542)</t>
  </si>
  <si>
    <t>--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</si>
  <si>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</si>
  <si>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</si>
  <si>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</si>
  <si>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</si>
  <si>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</si>
  <si>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</si>
  <si>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</si>
  <si>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</si>
  <si>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</si>
  <si>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</si>
  <si>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</si>
  <si>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</si>
  <si>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</si>
  <si>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</si>
  <si>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</si>
  <si>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</si>
  <si>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</si>
  <si>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</si>
  <si>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</si>
  <si>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</si>
  <si>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</si>
  <si>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</si>
  <si>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</si>
  <si>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</si>
  <si>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</si>
  <si>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</si>
  <si>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</si>
  <si>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</si>
  <si>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</si>
  <si>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</si>
  <si>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</si>
  <si>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</si>
  <si>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</si>
  <si>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</si>
  <si>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</si>
  <si>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</si>
  <si>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</si>
  <si>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</si>
  <si>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</si>
  <si>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</si>
  <si>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</si>
  <si>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</si>
  <si>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</si>
  <si>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</si>
  <si>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</si>
  <si>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</si>
  <si>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</si>
  <si>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</si>
  <si>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</si>
  <si>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</si>
  <si>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</si>
  <si>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</si>
  <si>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</si>
  <si>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</si>
  <si>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</si>
  <si>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</si>
  <si>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</si>
  <si>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</si>
  <si>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</si>
  <si>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</si>
  <si>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</si>
  <si>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</si>
  <si>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</si>
  <si>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</si>
  <si>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</si>
  <si>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</si>
  <si>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</si>
  <si>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</si>
  <si>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</si>
  <si>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</si>
  <si>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</si>
  <si>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</si>
  <si>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</si>
  <si>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</si>
  <si>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</si>
  <si>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</si>
  <si>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</si>
  <si>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</si>
  <si>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</si>
  <si>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</si>
  <si>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</si>
  <si>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</si>
  <si>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</si>
  <si>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</si>
  <si>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</si>
  <si>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</si>
  <si>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</si>
  <si>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</si>
  <si>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</si>
  <si>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</si>
  <si>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</si>
  <si>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</si>
  <si>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</si>
  <si>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</si>
  <si>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</si>
  <si>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</si>
  <si>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</si>
  <si>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</si>
  <si>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</si>
  <si>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</si>
  <si>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</si>
  <si>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</si>
  <si>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</si>
  <si>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</si>
  <si>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</si>
  <si>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</si>
  <si>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</si>
  <si>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</si>
  <si>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</si>
  <si>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</si>
  <si>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</si>
  <si>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</si>
  <si>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</si>
  <si>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</si>
  <si>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</si>
  <si>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</si>
  <si>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</si>
  <si>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</si>
  <si>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</si>
  <si>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</si>
  <si>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</si>
  <si>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</si>
  <si>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</si>
  <si>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</si>
  <si>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</si>
  <si>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</si>
  <si>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</si>
  <si>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</si>
  <si>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</si>
  <si>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</si>
  <si>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</si>
  <si>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</si>
  <si>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</si>
  <si>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</si>
  <si>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</si>
  <si>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</si>
  <si>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</si>
  <si>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</si>
  <si>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</si>
  <si>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</si>
  <si>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</si>
  <si>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</si>
  <si>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</si>
  <si>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</si>
  <si>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</si>
  <si>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</si>
  <si>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</si>
  <si>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</si>
  <si>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</si>
  <si>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</si>
  <si>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</si>
  <si>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</si>
  <si>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</si>
  <si>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</si>
  <si>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</si>
  <si>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</si>
  <si>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</si>
  <si>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</si>
  <si>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</si>
  <si>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</si>
  <si>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</si>
  <si>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</si>
  <si>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</si>
  <si>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</si>
  <si>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</si>
  <si>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</si>
  <si>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</si>
  <si>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</si>
  <si>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</si>
  <si>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</si>
  <si>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</si>
  <si>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06</t>
  </si>
  <si>
    <t>Neurochirurgická klinika</t>
  </si>
  <si>
    <t/>
  </si>
  <si>
    <t>50113011     léky - hemofilici ZUL (TO)</t>
  </si>
  <si>
    <t>Neurochirurgická klinika Celkem</t>
  </si>
  <si>
    <t>SumaKL</t>
  </si>
  <si>
    <t>0611</t>
  </si>
  <si>
    <t>lůžkové oddělení 34</t>
  </si>
  <si>
    <t>lůžkové oddělení 34 Celkem</t>
  </si>
  <si>
    <t>SumaNS</t>
  </si>
  <si>
    <t>mezeraNS</t>
  </si>
  <si>
    <t>0612</t>
  </si>
  <si>
    <t>lůžkové oddělení 36A</t>
  </si>
  <si>
    <t>lůžkové oddělení 36A Celkem</t>
  </si>
  <si>
    <t>0621</t>
  </si>
  <si>
    <t>ambulance</t>
  </si>
  <si>
    <t>ambulance Celkem</t>
  </si>
  <si>
    <t>0631</t>
  </si>
  <si>
    <t xml:space="preserve">JIP </t>
  </si>
  <si>
    <t>JIP  Celkem</t>
  </si>
  <si>
    <t>0662</t>
  </si>
  <si>
    <t>operační sál - lokální</t>
  </si>
  <si>
    <t>operační sál - lokální Celkem</t>
  </si>
  <si>
    <t>50113001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</si>
  <si>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</si>
  <si>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</si>
  <si>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</si>
  <si>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</si>
  <si>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</si>
  <si>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</si>
  <si>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</si>
  <si>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</si>
  <si>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</si>
  <si>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</si>
  <si>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</si>
  <si>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</si>
  <si>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</si>
  <si>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</si>
  <si>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</si>
  <si>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</si>
  <si>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</si>
  <si>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</si>
  <si>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</si>
  <si>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</si>
  <si>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</si>
  <si>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</si>
  <si>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</si>
  <si>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</si>
  <si>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</si>
  <si>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</si>
  <si>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</si>
  <si>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100876</t>
  </si>
  <si>
    <t>876</t>
  </si>
  <si>
    <t>OPHTHALMO-SEPTONEX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</si>
  <si>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</si>
  <si>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</si>
  <si>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</si>
  <si>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</si>
  <si>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</si>
  <si>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</si>
  <si>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</si>
  <si>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</si>
  <si>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</si>
  <si>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</si>
  <si>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</si>
  <si>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</si>
  <si>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102538</t>
  </si>
  <si>
    <t>2538</t>
  </si>
  <si>
    <t>HALOPERIDOL</t>
  </si>
  <si>
    <t>INJ 5X1ML/5MG</t>
  </si>
  <si>
    <t>103575</t>
  </si>
  <si>
    <t>3575</t>
  </si>
  <si>
    <t>HEPAROID LECIVA</t>
  </si>
  <si>
    <t>UNG 1X30GM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</si>
  <si>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</si>
  <si>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</si>
  <si>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</si>
  <si>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</si>
  <si>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</si>
  <si>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</si>
  <si>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</si>
  <si>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</si>
  <si>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111671</t>
  </si>
  <si>
    <t>11671</t>
  </si>
  <si>
    <t>PLASMALYTE ROZTOK</t>
  </si>
  <si>
    <t>INF SOL 10X1000ML</t>
  </si>
  <si>
    <t>116462</t>
  </si>
  <si>
    <t>16462</t>
  </si>
  <si>
    <t>EXCIPIAL U LIPOLOTIO</t>
  </si>
  <si>
    <t>DRM EML 1X200ML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</si>
  <si>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</si>
  <si>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</si>
  <si>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</si>
  <si>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</si>
  <si>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</si>
  <si>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</si>
  <si>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</si>
  <si>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</si>
  <si>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</si>
  <si>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</si>
  <si>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</si>
  <si>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131215</t>
  </si>
  <si>
    <t>31215</t>
  </si>
  <si>
    <t>TENSIOMIN</t>
  </si>
  <si>
    <t>TBL 30X25MG</t>
  </si>
  <si>
    <t>147193</t>
  </si>
  <si>
    <t>47193</t>
  </si>
  <si>
    <t>HUMULIN R 100 M.J./ML</t>
  </si>
  <si>
    <t>INJ 1X10ML/1KU</t>
  </si>
  <si>
    <t>148578</t>
  </si>
  <si>
    <t>48578</t>
  </si>
  <si>
    <t>TIAPRIDAL</t>
  </si>
  <si>
    <t>POR TBLNOB 50X100MG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</si>
  <si>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</si>
  <si>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</si>
  <si>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</si>
  <si>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</si>
  <si>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</si>
  <si>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</si>
  <si>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</si>
  <si>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</si>
  <si>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</si>
  <si>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</si>
  <si>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</si>
  <si>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158041</t>
  </si>
  <si>
    <t>58041</t>
  </si>
  <si>
    <t>BETALOC ZOK 200 MG</t>
  </si>
  <si>
    <t>POR TBL PRO 30X200MG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</si>
  <si>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</si>
  <si>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</si>
  <si>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</si>
  <si>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</si>
  <si>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</si>
  <si>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</si>
  <si>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</si>
  <si>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</si>
  <si>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</si>
  <si>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</si>
  <si>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</si>
  <si>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</si>
  <si>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193104</t>
  </si>
  <si>
    <t>93104</t>
  </si>
  <si>
    <t>DEGAN</t>
  </si>
  <si>
    <t>TBL 40X10MG</t>
  </si>
  <si>
    <t>198219</t>
  </si>
  <si>
    <t>98219</t>
  </si>
  <si>
    <t>FURON</t>
  </si>
  <si>
    <t>TBL 50X40MG</t>
  </si>
  <si>
    <t>840220</t>
  </si>
  <si>
    <t>Lactobacillus acidophil.cps.75 bez laktózy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</si>
  <si>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</si>
  <si>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</si>
  <si>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</si>
  <si>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</si>
  <si>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</si>
  <si>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</si>
  <si>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845008</t>
  </si>
  <si>
    <t>107806</t>
  </si>
  <si>
    <t>AESCIN-TEVA</t>
  </si>
  <si>
    <t>POR TBL FLM 30X20MG</t>
  </si>
  <si>
    <t>846413</t>
  </si>
  <si>
    <t>57585</t>
  </si>
  <si>
    <t>Espumisan cps.100x40mg-blistr</t>
  </si>
  <si>
    <t>0057585</t>
  </si>
  <si>
    <t>847713</t>
  </si>
  <si>
    <t>125526</t>
  </si>
  <si>
    <t>APO-IBUPROFEN 400 MG</t>
  </si>
  <si>
    <t>POR TBL FLM 100X400MG</t>
  </si>
  <si>
    <t>848632</t>
  </si>
  <si>
    <t>125315</t>
  </si>
  <si>
    <t>INJ SOL 12X2ML/100MG</t>
  </si>
  <si>
    <t>848950</t>
  </si>
  <si>
    <t>155148</t>
  </si>
  <si>
    <t>PARALEN 500</t>
  </si>
  <si>
    <t>POR TBL NOB 12X500MG</t>
  </si>
  <si>
    <t>905097</t>
  </si>
  <si>
    <t>158767</t>
  </si>
  <si>
    <t>DZ OCTENISEPT 250 ml</t>
  </si>
  <si>
    <t>sprej</t>
  </si>
  <si>
    <t>100489</t>
  </si>
  <si>
    <t>489</t>
  </si>
  <si>
    <t>KANAVIT</t>
  </si>
  <si>
    <t>INJ 5X1ML/10MG</t>
  </si>
  <si>
    <t>100536</t>
  </si>
  <si>
    <t>536</t>
  </si>
  <si>
    <t>NORADRENALIN LECIVA</t>
  </si>
  <si>
    <t>102818</t>
  </si>
  <si>
    <t>2818</t>
  </si>
  <si>
    <t>ENDIARON</t>
  </si>
  <si>
    <t>TBL OBD 20X250MG</t>
  </si>
  <si>
    <t>109139</t>
  </si>
  <si>
    <t>176129</t>
  </si>
  <si>
    <t>HEMINEVRIN 300 MG</t>
  </si>
  <si>
    <t>POR CPS MOL 100X300MG</t>
  </si>
  <si>
    <t>109844</t>
  </si>
  <si>
    <t>9844</t>
  </si>
  <si>
    <t>DRG 50X6.5MG</t>
  </si>
  <si>
    <t>117983</t>
  </si>
  <si>
    <t>17983</t>
  </si>
  <si>
    <t>OXYPHYLLIN</t>
  </si>
  <si>
    <t>TBL 50X100MG</t>
  </si>
  <si>
    <t>118305</t>
  </si>
  <si>
    <t>18305</t>
  </si>
  <si>
    <t>RINGERFUNDIN B.BRAUN</t>
  </si>
  <si>
    <t>INF SOL10X1000ML PE</t>
  </si>
  <si>
    <t>155824</t>
  </si>
  <si>
    <t>55824</t>
  </si>
  <si>
    <t>INJ 5X5ML/2500MG</t>
  </si>
  <si>
    <t>196610</t>
  </si>
  <si>
    <t>96610</t>
  </si>
  <si>
    <t>APAURIN</t>
  </si>
  <si>
    <t>INJ 10X2ML/10MG</t>
  </si>
  <si>
    <t>702549</t>
  </si>
  <si>
    <t>Emspoma O 250g/hřejivá</t>
  </si>
  <si>
    <t>841541</t>
  </si>
  <si>
    <t>MENALIND Mycí emulze 500ml</t>
  </si>
  <si>
    <t>102684</t>
  </si>
  <si>
    <t>2684</t>
  </si>
  <si>
    <t>GEL 1X20GM</t>
  </si>
  <si>
    <t>145274</t>
  </si>
  <si>
    <t>45274</t>
  </si>
  <si>
    <t>ENAP 10MG</t>
  </si>
  <si>
    <t>TBL 30X10MG</t>
  </si>
  <si>
    <t>116445</t>
  </si>
  <si>
    <t>16445</t>
  </si>
  <si>
    <t>TEGRETOL CR 400</t>
  </si>
  <si>
    <t>TBL RET 30X400MG</t>
  </si>
  <si>
    <t>119757</t>
  </si>
  <si>
    <t>19757</t>
  </si>
  <si>
    <t>BELODERM</t>
  </si>
  <si>
    <t>DRM UNG1X30GM 0.05%</t>
  </si>
  <si>
    <t>841550</t>
  </si>
  <si>
    <t>Emspoma Z 300 ml/proti bolesti</t>
  </si>
  <si>
    <t>102360</t>
  </si>
  <si>
    <t>2360</t>
  </si>
  <si>
    <t>UBRETID</t>
  </si>
  <si>
    <t>114929</t>
  </si>
  <si>
    <t>14929</t>
  </si>
  <si>
    <t>INHIBACE 5 MG</t>
  </si>
  <si>
    <t>POR TBL FLM 28X5MG</t>
  </si>
  <si>
    <t>152334</t>
  </si>
  <si>
    <t>52334</t>
  </si>
  <si>
    <t>FORTECORTIN 4</t>
  </si>
  <si>
    <t>POR TBL NOB 20X4MG</t>
  </si>
  <si>
    <t>167547</t>
  </si>
  <si>
    <t>67547</t>
  </si>
  <si>
    <t>ALMIRAL</t>
  </si>
  <si>
    <t>INJ 10X3ML/75MG</t>
  </si>
  <si>
    <t>176205</t>
  </si>
  <si>
    <t>180825</t>
  </si>
  <si>
    <t>HYDROCORTISON 10MG</t>
  </si>
  <si>
    <t>777144</t>
  </si>
  <si>
    <t>Emspoma Z 500g/proti bolesti</t>
  </si>
  <si>
    <t>790011</t>
  </si>
  <si>
    <t>Emspoma M 500g/chladivá</t>
  </si>
  <si>
    <t>842056</t>
  </si>
  <si>
    <t>2426</t>
  </si>
  <si>
    <t>FENOLAX</t>
  </si>
  <si>
    <t>POR TBL ENT 30X5MG</t>
  </si>
  <si>
    <t>108499</t>
  </si>
  <si>
    <t>8499</t>
  </si>
  <si>
    <t>DIPIDOLOR</t>
  </si>
  <si>
    <t>INJ 5X2ML 7.5MG/ML</t>
  </si>
  <si>
    <t>120401</t>
  </si>
  <si>
    <t>20401</t>
  </si>
  <si>
    <t>IBALGIN GEL 50G</t>
  </si>
  <si>
    <t>DRM GEL 1X50GM</t>
  </si>
  <si>
    <t>169743</t>
  </si>
  <si>
    <t>69743</t>
  </si>
  <si>
    <t>ARDEAOSMOSOL MA 15 (Mannitol)</t>
  </si>
  <si>
    <t>INF 1X80ML</t>
  </si>
  <si>
    <t>187299</t>
  </si>
  <si>
    <t>87299</t>
  </si>
  <si>
    <t>IMUNOR</t>
  </si>
  <si>
    <t>LYO 4X10MG</t>
  </si>
  <si>
    <t>199466</t>
  </si>
  <si>
    <t>BURONIL 25 MG</t>
  </si>
  <si>
    <t>POR TBL OBD 50X25MG</t>
  </si>
  <si>
    <t>840155</t>
  </si>
  <si>
    <t>Vincentka nosní sprej  25ml (30ml)</t>
  </si>
  <si>
    <t>900493</t>
  </si>
  <si>
    <t>KL SUPP.BISACODYLI 0,01G  30KS</t>
  </si>
  <si>
    <t>702489</t>
  </si>
  <si>
    <t>Emspoma M 300ml/chladivá</t>
  </si>
  <si>
    <t>788943</t>
  </si>
  <si>
    <t>Dermo-chlorophyl spray 30g (Dr.Muller)</t>
  </si>
  <si>
    <t>920358</t>
  </si>
  <si>
    <t>KL SOL.BORGLYCEROLI 3% 200 G</t>
  </si>
  <si>
    <t>500355</t>
  </si>
  <si>
    <t>15879</t>
  </si>
  <si>
    <t>DZ BRAUNOL 250 ML</t>
  </si>
  <si>
    <t>790012</t>
  </si>
  <si>
    <t>Emspoma O 500g/hřejivá</t>
  </si>
  <si>
    <t>187906</t>
  </si>
  <si>
    <t>87906</t>
  </si>
  <si>
    <t>KORYLAN</t>
  </si>
  <si>
    <t>TBL 10</t>
  </si>
  <si>
    <t>843067</t>
  </si>
  <si>
    <t>KL SUPP.BISACODYLI 0,01G  40KS</t>
  </si>
  <si>
    <t>920359</t>
  </si>
  <si>
    <t>KL SOL.BORGLYCEROLI 3% 250 G</t>
  </si>
  <si>
    <t>380759</t>
  </si>
  <si>
    <t>169469</t>
  </si>
  <si>
    <t>OPSITE SPRAY 240 ML</t>
  </si>
  <si>
    <t>TRANSPARENTNÍ FILM</t>
  </si>
  <si>
    <t>194763</t>
  </si>
  <si>
    <t>94763</t>
  </si>
  <si>
    <t>NALOXONE POLFA</t>
  </si>
  <si>
    <t>INJ 10X1ML/0.4MG</t>
  </si>
  <si>
    <t>121856</t>
  </si>
  <si>
    <t>21856</t>
  </si>
  <si>
    <t>CORYOL 3.125</t>
  </si>
  <si>
    <t>PORTBLNOB30X3.125MG</t>
  </si>
  <si>
    <t>845908</t>
  </si>
  <si>
    <t>122520</t>
  </si>
  <si>
    <t>SEPTONEX</t>
  </si>
  <si>
    <t>DRM. SPR. SOL. 1x100ml</t>
  </si>
  <si>
    <t>58159</t>
  </si>
  <si>
    <t>SANORIN 1 PM</t>
  </si>
  <si>
    <t>NAS SPR SOL 1X10ML</t>
  </si>
  <si>
    <t>176954</t>
  </si>
  <si>
    <t>ALGIFEN NEO</t>
  </si>
  <si>
    <t>POR GTT SOL 1X50ML</t>
  </si>
  <si>
    <t>200863</t>
  </si>
  <si>
    <t>OPH GTT SOL 1X10ML PLAST</t>
  </si>
  <si>
    <t>202701</t>
  </si>
  <si>
    <t>POR TBL ENT 90X20MG</t>
  </si>
  <si>
    <t>23987</t>
  </si>
  <si>
    <t>DZ OCTENISEPT drm. sol. 250 ml</t>
  </si>
  <si>
    <t>DRM SOL 1X250ML</t>
  </si>
  <si>
    <t>P</t>
  </si>
  <si>
    <t>49115</t>
  </si>
  <si>
    <t>CONTROLOC 20 MG</t>
  </si>
  <si>
    <t>POR TBL ENT 100X20MG</t>
  </si>
  <si>
    <t>109709</t>
  </si>
  <si>
    <t>9709</t>
  </si>
  <si>
    <t>SOLU-MEDROL</t>
  </si>
  <si>
    <t>INJ SIC 1X40MG+1ML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</si>
  <si>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</si>
  <si>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</si>
  <si>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</si>
  <si>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</si>
  <si>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</si>
  <si>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</si>
  <si>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</si>
  <si>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</si>
  <si>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</si>
  <si>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</si>
  <si>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</si>
  <si>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</si>
  <si>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149113</t>
  </si>
  <si>
    <t>49113</t>
  </si>
  <si>
    <t>POR TBL ENT 28X20MG</t>
  </si>
  <si>
    <t>154316</t>
  </si>
  <si>
    <t>54316</t>
  </si>
  <si>
    <t>FRAXIPARIN MULTI</t>
  </si>
  <si>
    <t>INJ 10X5ML/47.5KU</t>
  </si>
  <si>
    <t>166030</t>
  </si>
  <si>
    <t>66030</t>
  </si>
  <si>
    <t>ZODAC</t>
  </si>
  <si>
    <t>TBL OBD 30X10MG</t>
  </si>
  <si>
    <t>846338</t>
  </si>
  <si>
    <t>122685</t>
  </si>
  <si>
    <t>PRESTARIUM NEO COMBI 5mg/1,25mg</t>
  </si>
  <si>
    <t>POR TBL FLM 30</t>
  </si>
  <si>
    <t>112891</t>
  </si>
  <si>
    <t>12891</t>
  </si>
  <si>
    <t>AULIN</t>
  </si>
  <si>
    <t>TBL 15X100MG</t>
  </si>
  <si>
    <t>117425</t>
  </si>
  <si>
    <t>17425</t>
  </si>
  <si>
    <t>CITALEC 10 ZENTIVA</t>
  </si>
  <si>
    <t>POR TBL FLM30X10MG</t>
  </si>
  <si>
    <t>149531</t>
  </si>
  <si>
    <t>49531</t>
  </si>
  <si>
    <t>CONTROLOC I.V.</t>
  </si>
  <si>
    <t>INJ PLV SOL 1X40MG</t>
  </si>
  <si>
    <t>192587</t>
  </si>
  <si>
    <t>92587</t>
  </si>
  <si>
    <t>DEPAKINE CHRONO 500MG(PULENE)</t>
  </si>
  <si>
    <t>TBL RET 30X500MG</t>
  </si>
  <si>
    <t>848947</t>
  </si>
  <si>
    <t>135928</t>
  </si>
  <si>
    <t>ESOPREX 10 MG</t>
  </si>
  <si>
    <t>POR TBL FLM 30X10MG</t>
  </si>
  <si>
    <t>117431</t>
  </si>
  <si>
    <t>17431</t>
  </si>
  <si>
    <t>CITALEC 20 ZENTIVA</t>
  </si>
  <si>
    <t>POR TBL FLM30X20MG</t>
  </si>
  <si>
    <t>850148</t>
  </si>
  <si>
    <t>115590</t>
  </si>
  <si>
    <t>MEDORAM PLUS H 5/25 MG</t>
  </si>
  <si>
    <t>POR TBL NOB 30</t>
  </si>
  <si>
    <t>50113013</t>
  </si>
  <si>
    <t>108807</t>
  </si>
  <si>
    <t>8807</t>
  </si>
  <si>
    <t>DALACIN C PHOSPHATE</t>
  </si>
  <si>
    <t>INJ 1X4ML 600MG</t>
  </si>
  <si>
    <t>101066</t>
  </si>
  <si>
    <t>1066</t>
  </si>
  <si>
    <t>FRAMYKOIN</t>
  </si>
  <si>
    <t>UNG 1X10GM</t>
  </si>
  <si>
    <t>101076</t>
  </si>
  <si>
    <t>1076</t>
  </si>
  <si>
    <t>OPHTHALMO-FRAMYKOIN</t>
  </si>
  <si>
    <t>103377</t>
  </si>
  <si>
    <t>3377</t>
  </si>
  <si>
    <t>BISEPTOL 480</t>
  </si>
  <si>
    <t>TBL 20X480MG</t>
  </si>
  <si>
    <t>106264</t>
  </si>
  <si>
    <t>6264</t>
  </si>
  <si>
    <t>SUMETROLIM</t>
  </si>
  <si>
    <t>147727</t>
  </si>
  <si>
    <t>47727</t>
  </si>
  <si>
    <t>ZINNAT 500 MG</t>
  </si>
  <si>
    <t>TBL OBD 10X500MG</t>
  </si>
  <si>
    <t>153202</t>
  </si>
  <si>
    <t>53202</t>
  </si>
  <si>
    <t>CIPHIN 500</t>
  </si>
  <si>
    <t>147725</t>
  </si>
  <si>
    <t>47725</t>
  </si>
  <si>
    <t>ZINNAT 250 MG</t>
  </si>
  <si>
    <t>TBL OBD 10X250MG</t>
  </si>
  <si>
    <t>148261</t>
  </si>
  <si>
    <t>48261</t>
  </si>
  <si>
    <t>PLV ADS 1X20GM</t>
  </si>
  <si>
    <t>148262</t>
  </si>
  <si>
    <t>48262</t>
  </si>
  <si>
    <t>PLV ADS 1X5GM</t>
  </si>
  <si>
    <t>101077</t>
  </si>
  <si>
    <t>1077</t>
  </si>
  <si>
    <t>OPHTHALMO-FRAMYKOIN COMPOSITUM</t>
  </si>
  <si>
    <t>153189</t>
  </si>
  <si>
    <t>53189</t>
  </si>
  <si>
    <t>KLACID SR</t>
  </si>
  <si>
    <t>TBL RET 7X500MG</t>
  </si>
  <si>
    <t>162187</t>
  </si>
  <si>
    <t>CIPROFLOXACIN KABI 400 MG/200 ML INFUZNÍ ROZTOK</t>
  </si>
  <si>
    <t>INF SOL 10X400MG/200ML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</si>
  <si>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</si>
  <si>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</si>
  <si>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</si>
  <si>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</si>
  <si>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</si>
  <si>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</si>
  <si>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</si>
  <si>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172972</t>
  </si>
  <si>
    <t>72972</t>
  </si>
  <si>
    <t>AMOKSIKLAV 1.2GM</t>
  </si>
  <si>
    <t>INJ SIC 5X1.2GM</t>
  </si>
  <si>
    <t>185525</t>
  </si>
  <si>
    <t>85525</t>
  </si>
  <si>
    <t>AMOKSIKLAV</t>
  </si>
  <si>
    <t>TBL OBD 21X625MG</t>
  </si>
  <si>
    <t>131656</t>
  </si>
  <si>
    <t>CEFTAZIDIM KABI 2 GM</t>
  </si>
  <si>
    <t>INJ+INF PLV SOL 10X2GM</t>
  </si>
  <si>
    <t>94176</t>
  </si>
  <si>
    <t>CEFOTAXIME LEK 1 G PRÁŠEK PRO INJEKČNÍ ROZTOK</t>
  </si>
  <si>
    <t>INJ PLV SOL 1X1GM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</si>
  <si>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</si>
  <si>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</si>
  <si>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</si>
  <si>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</si>
  <si>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</si>
  <si>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</si>
  <si>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</si>
  <si>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</si>
  <si>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</si>
  <si>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</si>
  <si>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</si>
  <si>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</si>
  <si>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</si>
  <si>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845376</t>
  </si>
  <si>
    <t>107641</t>
  </si>
  <si>
    <t>MIRTAZAPIN SANDOZ 30 MG</t>
  </si>
  <si>
    <t>POR TBL FLM 30X30MG</t>
  </si>
  <si>
    <t>136083</t>
  </si>
  <si>
    <t>AMPICILLIN AND SULBACTAM IBI 1 G + 500 MG PRÁŠEK P</t>
  </si>
  <si>
    <t>INJ PLV SOL 10X1G+500MG/LAH</t>
  </si>
  <si>
    <t>849268</t>
  </si>
  <si>
    <t>126623</t>
  </si>
  <si>
    <t>BETAHISTIN-RATIOPHARM 24 MG</t>
  </si>
  <si>
    <t>POR TBL NOB 60X24MG</t>
  </si>
  <si>
    <t>51367</t>
  </si>
  <si>
    <t>INF SOL 10X250MLPELAH</t>
  </si>
  <si>
    <t>100269</t>
  </si>
  <si>
    <t>269</t>
  </si>
  <si>
    <t>PREDNISON 5 LECIVA</t>
  </si>
  <si>
    <t>100527</t>
  </si>
  <si>
    <t>527</t>
  </si>
  <si>
    <t>NATRIUM SALICYLICUM BIOTIKA</t>
  </si>
  <si>
    <t>INJ 10X10ML 10%</t>
  </si>
  <si>
    <t>102592</t>
  </si>
  <si>
    <t>2592</t>
  </si>
  <si>
    <t>MILURIT</t>
  </si>
  <si>
    <t>103550</t>
  </si>
  <si>
    <t>3550</t>
  </si>
  <si>
    <t>VEROSPIRON</t>
  </si>
  <si>
    <t>TBL 20X25MG</t>
  </si>
  <si>
    <t>112894</t>
  </si>
  <si>
    <t>12894</t>
  </si>
  <si>
    <t>GRA 15X100MG(SACKY)</t>
  </si>
  <si>
    <t>114937</t>
  </si>
  <si>
    <t>14937</t>
  </si>
  <si>
    <t>ROCALTROL 0.25 MCG</t>
  </si>
  <si>
    <t>POR CPSMOL30X0.25RG</t>
  </si>
  <si>
    <t>114957</t>
  </si>
  <si>
    <t>14957</t>
  </si>
  <si>
    <t>RIVOTRIL 0.5 MG</t>
  </si>
  <si>
    <t>TBL 50X0.5MG</t>
  </si>
  <si>
    <t>125366</t>
  </si>
  <si>
    <t>25366</t>
  </si>
  <si>
    <t>POR CPS ETD 90X20MG</t>
  </si>
  <si>
    <t>126578</t>
  </si>
  <si>
    <t>26578</t>
  </si>
  <si>
    <t>MICARDISPLUS 80/12.5 MG</t>
  </si>
  <si>
    <t>POR TBL NOB 28</t>
  </si>
  <si>
    <t>132225</t>
  </si>
  <si>
    <t>32225</t>
  </si>
  <si>
    <t>BETALOC ZOK 25 MG</t>
  </si>
  <si>
    <t>TBL RET 28X25MG</t>
  </si>
  <si>
    <t>157525</t>
  </si>
  <si>
    <t>57525</t>
  </si>
  <si>
    <t>MYDOCALM 150MG</t>
  </si>
  <si>
    <t>TBL OBD 30X150MG</t>
  </si>
  <si>
    <t>158249</t>
  </si>
  <si>
    <t>58249</t>
  </si>
  <si>
    <t>GUAJACURAN « 5 % INJ</t>
  </si>
  <si>
    <t>162316</t>
  </si>
  <si>
    <t>62316</t>
  </si>
  <si>
    <t>BETADINE - zelená</t>
  </si>
  <si>
    <t>LIQ 1X120ML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</si>
  <si>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</si>
  <si>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</si>
  <si>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</si>
  <si>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</si>
  <si>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</si>
  <si>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</si>
  <si>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</si>
  <si>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</si>
  <si>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183270</t>
  </si>
  <si>
    <t>83270</t>
  </si>
  <si>
    <t>EBRANTIL 30 RETARD</t>
  </si>
  <si>
    <t>POR CPS PRO 50X30MG</t>
  </si>
  <si>
    <t>187076</t>
  </si>
  <si>
    <t>87076</t>
  </si>
  <si>
    <t>ERDOMED 300MG</t>
  </si>
  <si>
    <t>CPS 20X300MG</t>
  </si>
  <si>
    <t>188219</t>
  </si>
  <si>
    <t>88219</t>
  </si>
  <si>
    <t>TBL 30X3MG</t>
  </si>
  <si>
    <t>189212</t>
  </si>
  <si>
    <t>89212</t>
  </si>
  <si>
    <t>INJECTIO PROCAIN.CHLOR.0.2% ARD</t>
  </si>
  <si>
    <t>INJ 1X200ML 0.2%</t>
  </si>
  <si>
    <t>193582</t>
  </si>
  <si>
    <t>93582</t>
  </si>
  <si>
    <t>ANACID 5ML</t>
  </si>
  <si>
    <t>SUS 30X5ML</t>
  </si>
  <si>
    <t>194959</t>
  </si>
  <si>
    <t>94959</t>
  </si>
  <si>
    <t>ACCUPRO 10</t>
  </si>
  <si>
    <t>197402</t>
  </si>
  <si>
    <t>97402</t>
  </si>
  <si>
    <t>SORBIFER DURULES</t>
  </si>
  <si>
    <t>TBL FC 50X100MG</t>
  </si>
  <si>
    <t>197522</t>
  </si>
  <si>
    <t>97522</t>
  </si>
  <si>
    <t>DETRALEX</t>
  </si>
  <si>
    <t>TBL OBD 30</t>
  </si>
  <si>
    <t>395997</t>
  </si>
  <si>
    <t>DZ SOFTASEPT N BEZBARVÝ 250 ml</t>
  </si>
  <si>
    <t>841059</t>
  </si>
  <si>
    <t>Indulona olivová ung.100g</t>
  </si>
  <si>
    <t>841535</t>
  </si>
  <si>
    <t>MENALIND Kožní ochranný krém 200 ml</t>
  </si>
  <si>
    <t>846341</t>
  </si>
  <si>
    <t>Indulona Heřmánková</t>
  </si>
  <si>
    <t>1x100g</t>
  </si>
  <si>
    <t>847488</t>
  </si>
  <si>
    <t>107869</t>
  </si>
  <si>
    <t>APO-ALLOPURINOL</t>
  </si>
  <si>
    <t>POR TBL NOB 100X100MG</t>
  </si>
  <si>
    <t>848866</t>
  </si>
  <si>
    <t>119654</t>
  </si>
  <si>
    <t>POR TBL FLM 100X100MG</t>
  </si>
  <si>
    <t>849713</t>
  </si>
  <si>
    <t>125046</t>
  </si>
  <si>
    <t>APO-AMLO 10</t>
  </si>
  <si>
    <t>POR TBL NOB 30X10MG</t>
  </si>
  <si>
    <t>849941</t>
  </si>
  <si>
    <t>162142</t>
  </si>
  <si>
    <t>POR TBL NOB 24X500MG</t>
  </si>
  <si>
    <t>850642</t>
  </si>
  <si>
    <t>169673</t>
  </si>
  <si>
    <t>CALTRATE PLUS</t>
  </si>
  <si>
    <t>987464</t>
  </si>
  <si>
    <t>Menalind Professional čistící pěna 400ml</t>
  </si>
  <si>
    <t>102546</t>
  </si>
  <si>
    <t>2546</t>
  </si>
  <si>
    <t>MAXITROL</t>
  </si>
  <si>
    <t>SUS OPH 1X5ML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</si>
  <si>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</si>
  <si>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</si>
  <si>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</si>
  <si>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</si>
  <si>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</si>
  <si>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</si>
  <si>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</si>
  <si>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</si>
  <si>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111337</t>
  </si>
  <si>
    <t>52421</t>
  </si>
  <si>
    <t>GERATAM 3 G</t>
  </si>
  <si>
    <t>INJ SOL 4X15ML/3GM</t>
  </si>
  <si>
    <t>117162</t>
  </si>
  <si>
    <t>17162</t>
  </si>
  <si>
    <t>SPASMED 15</t>
  </si>
  <si>
    <t>POR TBL FLM 30X15MG</t>
  </si>
  <si>
    <t>154094</t>
  </si>
  <si>
    <t>54094</t>
  </si>
  <si>
    <t>TRITTICO AC 75</t>
  </si>
  <si>
    <t>TBL RET 30X75MG</t>
  </si>
  <si>
    <t>159357</t>
  </si>
  <si>
    <t>59357</t>
  </si>
  <si>
    <t>RINGERUV ROZTOK BRAUN</t>
  </si>
  <si>
    <t>INF 10X500ML(LDPE)</t>
  </si>
  <si>
    <t>193724</t>
  </si>
  <si>
    <t>93724</t>
  </si>
  <si>
    <t>INDOMETACIN 100 BERLIN-CHEMIE</t>
  </si>
  <si>
    <t>SUP 10X100MG</t>
  </si>
  <si>
    <t>100874</t>
  </si>
  <si>
    <t>874</t>
  </si>
  <si>
    <t>OPHTHALMO-AZULEN</t>
  </si>
  <si>
    <t>841498</t>
  </si>
  <si>
    <t>Carbosorb tbl.20-blistr</t>
  </si>
  <si>
    <t>176432</t>
  </si>
  <si>
    <t>76432</t>
  </si>
  <si>
    <t>UROLOGICKÁ ČAJOVÁ SMĚS</t>
  </si>
  <si>
    <t>SPC 20X1.5GM(SACKY)</t>
  </si>
  <si>
    <t>185060</t>
  </si>
  <si>
    <t>85060</t>
  </si>
  <si>
    <t>ATARAX</t>
  </si>
  <si>
    <t>TBL OBD 25X25MG</t>
  </si>
  <si>
    <t>194234</t>
  </si>
  <si>
    <t>94234</t>
  </si>
  <si>
    <t>GUAJACURAN</t>
  </si>
  <si>
    <t>DRG 30X200MG-BLISTR</t>
  </si>
  <si>
    <t>845265</t>
  </si>
  <si>
    <t>107935</t>
  </si>
  <si>
    <t>GLYVENOL 400</t>
  </si>
  <si>
    <t>POR CPS MOL 60X400MG</t>
  </si>
  <si>
    <t>104178</t>
  </si>
  <si>
    <t>4178</t>
  </si>
  <si>
    <t>TRIAMCINOLON E LECIVA</t>
  </si>
  <si>
    <t>UNG 1X20GM</t>
  </si>
  <si>
    <t>930661</t>
  </si>
  <si>
    <t>KL AQUA PURIF. BAG IN BOX 5 l</t>
  </si>
  <si>
    <t>114808</t>
  </si>
  <si>
    <t>14808</t>
  </si>
  <si>
    <t>COAXIL</t>
  </si>
  <si>
    <t>TBL OBD 90X12.5MG</t>
  </si>
  <si>
    <t>847962</t>
  </si>
  <si>
    <t>AESCIN 30mg tbl.60 VULM</t>
  </si>
  <si>
    <t>86148</t>
  </si>
  <si>
    <t>AUGMENTIN 625 MG</t>
  </si>
  <si>
    <t>POR TBL FLM 21X625MG+SÁ</t>
  </si>
  <si>
    <t>141824</t>
  </si>
  <si>
    <t>41824</t>
  </si>
  <si>
    <t>DHC CONTINUS 60 MG</t>
  </si>
  <si>
    <t>PORTBLRET60X60MG B</t>
  </si>
  <si>
    <t>155911</t>
  </si>
  <si>
    <t>55911</t>
  </si>
  <si>
    <t>PEROXID VODÍKU 3% COO</t>
  </si>
  <si>
    <t>DRM SOL 1X100ML 3%</t>
  </si>
  <si>
    <t>380758</t>
  </si>
  <si>
    <t>80758</t>
  </si>
  <si>
    <t>OPSITE SPRAY 100 ML TRANSPARENT</t>
  </si>
  <si>
    <t>NI FILM PRO KRYTI R</t>
  </si>
  <si>
    <t>798827</t>
  </si>
  <si>
    <t>Dermo-chlorophyl gel 50ml (Dr.Muller)</t>
  </si>
  <si>
    <t>126324</t>
  </si>
  <si>
    <t>26324</t>
  </si>
  <si>
    <t>AERIUS</t>
  </si>
  <si>
    <t>POR TBL FLM 10X5MG</t>
  </si>
  <si>
    <t>130521</t>
  </si>
  <si>
    <t>30521</t>
  </si>
  <si>
    <t>ZIBOR 2500 IU</t>
  </si>
  <si>
    <t>INJ SOL 10X0.2ML</t>
  </si>
  <si>
    <t>130526</t>
  </si>
  <si>
    <t>30526</t>
  </si>
  <si>
    <t>ZIBOR 3500 IU</t>
  </si>
  <si>
    <t>396473</t>
  </si>
  <si>
    <t>99130</t>
  </si>
  <si>
    <t>ARDEAOSMOSOL MA 20 (Mannitol)</t>
  </si>
  <si>
    <t>INF 1X100 ML</t>
  </si>
  <si>
    <t>146475</t>
  </si>
  <si>
    <t>46475</t>
  </si>
  <si>
    <t>DILCEREN PRO INFUSIONE</t>
  </si>
  <si>
    <t>INF 1X50ML/10MG</t>
  </si>
  <si>
    <t>188860</t>
  </si>
  <si>
    <t>154078</t>
  </si>
  <si>
    <t>NIMOTOP S</t>
  </si>
  <si>
    <t>POR TBL FLM 100X30MG</t>
  </si>
  <si>
    <t>100812</t>
  </si>
  <si>
    <t>812</t>
  </si>
  <si>
    <t>SANORIN</t>
  </si>
  <si>
    <t>LIQ 10ML 0.1%</t>
  </si>
  <si>
    <t>900007</t>
  </si>
  <si>
    <t>KL SOL.HYD.PEROX.3% 100G</t>
  </si>
  <si>
    <t>920362</t>
  </si>
  <si>
    <t>KL SOL.BORGLYCEROLI 3% 1000 G</t>
  </si>
  <si>
    <t>143996</t>
  </si>
  <si>
    <t>43996</t>
  </si>
  <si>
    <t>BROMHEXIN 8 KM KAPKY</t>
  </si>
  <si>
    <t>GTT 1X50ML 8MG/ML</t>
  </si>
  <si>
    <t>501029</t>
  </si>
  <si>
    <t>Diamox inj.sicc.1x500mg</t>
  </si>
  <si>
    <t>12026</t>
  </si>
  <si>
    <t>GLIMEPIRID SANDOZ 1 MG TABLETY</t>
  </si>
  <si>
    <t>POR TBL NOB 30X1MG</t>
  </si>
  <si>
    <t>158893</t>
  </si>
  <si>
    <t>58893</t>
  </si>
  <si>
    <t>XALATAN</t>
  </si>
  <si>
    <t>GTT OPH 1X2.5ML</t>
  </si>
  <si>
    <t>164738</t>
  </si>
  <si>
    <t>VENDAL RETARD 100 MG</t>
  </si>
  <si>
    <t>POR TBL PRO 30X100MG</t>
  </si>
  <si>
    <t>198054</t>
  </si>
  <si>
    <t>SANVAL 10 MG</t>
  </si>
  <si>
    <t>POR TBL FLM 20X10MG</t>
  </si>
  <si>
    <t>201452</t>
  </si>
  <si>
    <t>OPHTAL</t>
  </si>
  <si>
    <t>OPH AQA 4X25ML PLAST</t>
  </si>
  <si>
    <t>190973</t>
  </si>
  <si>
    <t>TRIPLIXAM 10 MG/2,5 MG/10 MG</t>
  </si>
  <si>
    <t>988837</t>
  </si>
  <si>
    <t>Calcium pantothenicum krém Generica  30g</t>
  </si>
  <si>
    <t>844041</t>
  </si>
  <si>
    <t>Emspoma základní 250g/bílá</t>
  </si>
  <si>
    <t>115316</t>
  </si>
  <si>
    <t>15316</t>
  </si>
  <si>
    <t>LOZAP H</t>
  </si>
  <si>
    <t>115864</t>
  </si>
  <si>
    <t>15864</t>
  </si>
  <si>
    <t>TRITACE 10</t>
  </si>
  <si>
    <t>116932</t>
  </si>
  <si>
    <t>16932</t>
  </si>
  <si>
    <t>MOXOSTAD 0.4 MG</t>
  </si>
  <si>
    <t>POR TBL FLM30X0.4MG</t>
  </si>
  <si>
    <t>149909</t>
  </si>
  <si>
    <t>49909</t>
  </si>
  <si>
    <t>LOKREN 20 MG</t>
  </si>
  <si>
    <t>POR TBL FLM 28X20MG</t>
  </si>
  <si>
    <t>159672</t>
  </si>
  <si>
    <t>59672</t>
  </si>
  <si>
    <t>TRALGIT SR 100</t>
  </si>
  <si>
    <t>POR TBL RET30X100MG</t>
  </si>
  <si>
    <t>159808</t>
  </si>
  <si>
    <t>59808</t>
  </si>
  <si>
    <t>FRAXIPARINE FORTE</t>
  </si>
  <si>
    <t>INJ 10X0.8ML/15.2KU</t>
  </si>
  <si>
    <t>159810</t>
  </si>
  <si>
    <t>59810</t>
  </si>
  <si>
    <t>INJ SOL 10X1.0ML</t>
  </si>
  <si>
    <t>190957</t>
  </si>
  <si>
    <t>90957</t>
  </si>
  <si>
    <t>XANAX</t>
  </si>
  <si>
    <t>TBL 30X0.25MG</t>
  </si>
  <si>
    <t>191280</t>
  </si>
  <si>
    <t>91280</t>
  </si>
  <si>
    <t>RANITAL</t>
  </si>
  <si>
    <t>TBL 30X150MG</t>
  </si>
  <si>
    <t>193013</t>
  </si>
  <si>
    <t>93013</t>
  </si>
  <si>
    <t>SORTIS 10MG</t>
  </si>
  <si>
    <t>193016</t>
  </si>
  <si>
    <t>93016</t>
  </si>
  <si>
    <t>SORTIS 20MG</t>
  </si>
  <si>
    <t>TBL OBD 30X20MG</t>
  </si>
  <si>
    <t>193969</t>
  </si>
  <si>
    <t>93969</t>
  </si>
  <si>
    <t>INJ 5X2ML/50MG</t>
  </si>
  <si>
    <t>844554</t>
  </si>
  <si>
    <t>114065</t>
  </si>
  <si>
    <t>LOZAP 50 ZENTIVA</t>
  </si>
  <si>
    <t>POR TBL FLM 30X50MG</t>
  </si>
  <si>
    <t>844651</t>
  </si>
  <si>
    <t>101205</t>
  </si>
  <si>
    <t>PRESTARIUM NEO</t>
  </si>
  <si>
    <t>POR TBL FLM 30X5MG</t>
  </si>
  <si>
    <t>849059</t>
  </si>
  <si>
    <t>107885</t>
  </si>
  <si>
    <t>APO-SERTRAL 50</t>
  </si>
  <si>
    <t>POR CPS DUR 30X50MG</t>
  </si>
  <si>
    <t>116923</t>
  </si>
  <si>
    <t>16923</t>
  </si>
  <si>
    <t>MOXOSTAD 0.3 MG</t>
  </si>
  <si>
    <t>POR TBL FLM30X0.3MG</t>
  </si>
  <si>
    <t>128216</t>
  </si>
  <si>
    <t>28216</t>
  </si>
  <si>
    <t>LYRICA 75 MG</t>
  </si>
  <si>
    <t>POR CPSDUR14X75MG</t>
  </si>
  <si>
    <t>142546</t>
  </si>
  <si>
    <t>42546</t>
  </si>
  <si>
    <t>LACTULOSE AL SIRUP</t>
  </si>
  <si>
    <t>POR SIR 1X200ML</t>
  </si>
  <si>
    <t>145215</t>
  </si>
  <si>
    <t>45215</t>
  </si>
  <si>
    <t>ZOXON 4</t>
  </si>
  <si>
    <t>TBL 30X4MG</t>
  </si>
  <si>
    <t>169189</t>
  </si>
  <si>
    <t>69189</t>
  </si>
  <si>
    <t>EUTHYROX 50</t>
  </si>
  <si>
    <t>TBL 100X50RG</t>
  </si>
  <si>
    <t>846980</t>
  </si>
  <si>
    <t>124129</t>
  </si>
  <si>
    <t>PRESTANCE 10 MG/10 MG</t>
  </si>
  <si>
    <t>848925</t>
  </si>
  <si>
    <t>148068</t>
  </si>
  <si>
    <t>ROSUCARD 10 MG POTAHOVANÉ TABLETY</t>
  </si>
  <si>
    <t>849187</t>
  </si>
  <si>
    <t>111902</t>
  </si>
  <si>
    <t>NITRESAN 20 MG</t>
  </si>
  <si>
    <t>POR TBL NOB 30X20MG</t>
  </si>
  <si>
    <t>130652</t>
  </si>
  <si>
    <t>30652</t>
  </si>
  <si>
    <t>REASEC</t>
  </si>
  <si>
    <t>TBL 20X2.5MG</t>
  </si>
  <si>
    <t>175080</t>
  </si>
  <si>
    <t>DRETACEN 250 MG</t>
  </si>
  <si>
    <t>POR TBL FLM 50X250MG</t>
  </si>
  <si>
    <t>59805</t>
  </si>
  <si>
    <t>INJ SOL 2X0.6ML</t>
  </si>
  <si>
    <t>849997</t>
  </si>
  <si>
    <t>500278</t>
  </si>
  <si>
    <t>OPRYMEA 0,7 MG</t>
  </si>
  <si>
    <t>POR TBL NOB 30X0.7MG</t>
  </si>
  <si>
    <t>113895</t>
  </si>
  <si>
    <t>13895</t>
  </si>
  <si>
    <t>LOZAP 100 ZENTIVA</t>
  </si>
  <si>
    <t>POR TBLFLM 30X100MG</t>
  </si>
  <si>
    <t>13605</t>
  </si>
  <si>
    <t>LODOZ 10 MG</t>
  </si>
  <si>
    <t>176360</t>
  </si>
  <si>
    <t>76360</t>
  </si>
  <si>
    <t>ZINACEF AD INJ.</t>
  </si>
  <si>
    <t>INJ SIC 1X1.5GM</t>
  </si>
  <si>
    <t>102427</t>
  </si>
  <si>
    <t>2427</t>
  </si>
  <si>
    <t>ENTIZOL</t>
  </si>
  <si>
    <t>TBL 20X250MG</t>
  </si>
  <si>
    <t>117149</t>
  </si>
  <si>
    <t>17149</t>
  </si>
  <si>
    <t>UNASYN</t>
  </si>
  <si>
    <t>POR TBL FLM12X375MG</t>
  </si>
  <si>
    <t>153853</t>
  </si>
  <si>
    <t>53853</t>
  </si>
  <si>
    <t>KLACID 500</t>
  </si>
  <si>
    <t>TBL OBD 14X500MG</t>
  </si>
  <si>
    <t>844576</t>
  </si>
  <si>
    <t>100339</t>
  </si>
  <si>
    <t>DALACIN C 300 MG</t>
  </si>
  <si>
    <t>POR CPS DUR 16X300MG</t>
  </si>
  <si>
    <t>850012</t>
  </si>
  <si>
    <t>154748</t>
  </si>
  <si>
    <t>NITROFURANTOIN - RATIOPHARM 100 MG</t>
  </si>
  <si>
    <t>POR CPS PRO 50X100MG</t>
  </si>
  <si>
    <t>117170</t>
  </si>
  <si>
    <t>17170</t>
  </si>
  <si>
    <t>BELOGENT KRÉM</t>
  </si>
  <si>
    <t>CRM 1X30GM</t>
  </si>
  <si>
    <t>191291</t>
  </si>
  <si>
    <t>91291</t>
  </si>
  <si>
    <t>SIR 100ML 240MG/5ML</t>
  </si>
  <si>
    <t>193207</t>
  </si>
  <si>
    <t>93207</t>
  </si>
  <si>
    <t>TOBREX</t>
  </si>
  <si>
    <t>UNG OPH 3.5GM 0.3%</t>
  </si>
  <si>
    <t>116600</t>
  </si>
  <si>
    <t>16600</t>
  </si>
  <si>
    <t>INJ PLV SOL 1X1.5GM</t>
  </si>
  <si>
    <t>930065</t>
  </si>
  <si>
    <t>DZ PRONTOSAN ROZTOK 350ml</t>
  </si>
  <si>
    <t>102439</t>
  </si>
  <si>
    <t>2439</t>
  </si>
  <si>
    <t>MARCAINE 0.5%</t>
  </si>
  <si>
    <t>INJ SOL5X20ML/100MG</t>
  </si>
  <si>
    <t>192143</t>
  </si>
  <si>
    <t>DIPROPHOS</t>
  </si>
  <si>
    <t>INJ SUS 5X1ML/7MG</t>
  </si>
  <si>
    <t>930561</t>
  </si>
  <si>
    <t>DZ SKINSEPT F 500 ml</t>
  </si>
  <si>
    <t>UN 1219</t>
  </si>
  <si>
    <t>186204</t>
  </si>
  <si>
    <t>ISOPTIN 80 MG</t>
  </si>
  <si>
    <t>POR TBL FLM 50X80MG</t>
  </si>
  <si>
    <t>33866</t>
  </si>
  <si>
    <t>NUTRIDRINK COMPACT S PŘÍCHUTÍ MERUŇKOVOU</t>
  </si>
  <si>
    <t>POR SOL 4X125ML</t>
  </si>
  <si>
    <t>102133</t>
  </si>
  <si>
    <t>2133</t>
  </si>
  <si>
    <t>FUROSEMID BIOTIKA</t>
  </si>
  <si>
    <t>INJ 5X2ML/20MG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</si>
  <si>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</si>
  <si>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</si>
  <si>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</si>
  <si>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</si>
  <si>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</si>
  <si>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</si>
  <si>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</si>
  <si>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</si>
  <si>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109159</t>
  </si>
  <si>
    <t>9159</t>
  </si>
  <si>
    <t>HYLAK FORTE</t>
  </si>
  <si>
    <t>GTT 1X100ML</t>
  </si>
  <si>
    <t>112770</t>
  </si>
  <si>
    <t>12770</t>
  </si>
  <si>
    <t>YAL</t>
  </si>
  <si>
    <t>SOL 2X67.5ML</t>
  </si>
  <si>
    <t>114075</t>
  </si>
  <si>
    <t>14075</t>
  </si>
  <si>
    <t>POR TBL FLM 60</t>
  </si>
  <si>
    <t>114773</t>
  </si>
  <si>
    <t>1055525</t>
  </si>
  <si>
    <t>ISUPREL inj.</t>
  </si>
  <si>
    <t>5x1 ml</t>
  </si>
  <si>
    <t>118304</t>
  </si>
  <si>
    <t>18304</t>
  </si>
  <si>
    <t>INF SOL 10X500ML PE</t>
  </si>
  <si>
    <t>130434</t>
  </si>
  <si>
    <t>30434</t>
  </si>
  <si>
    <t>TBL 100X25MG</t>
  </si>
  <si>
    <t>145244</t>
  </si>
  <si>
    <t>45244</t>
  </si>
  <si>
    <t>ISICOM 250MG</t>
  </si>
  <si>
    <t>TBL 100X275MG</t>
  </si>
  <si>
    <t>146117</t>
  </si>
  <si>
    <t>IBALGIN KRÉM 50G</t>
  </si>
  <si>
    <t>DRM CRM 1X50GM</t>
  </si>
  <si>
    <t>149317</t>
  </si>
  <si>
    <t>49317</t>
  </si>
  <si>
    <t>CALCIUM GLUCONICUM 10% B.BRAUN</t>
  </si>
  <si>
    <t>INJ SOL 20X10ML</t>
  </si>
  <si>
    <t>162320</t>
  </si>
  <si>
    <t>62320</t>
  </si>
  <si>
    <t>BETADINE</t>
  </si>
  <si>
    <t>169623</t>
  </si>
  <si>
    <t>KAPIDIN 10 MG</t>
  </si>
  <si>
    <t>176155</t>
  </si>
  <si>
    <t>76155</t>
  </si>
  <si>
    <t>CORVATON FORTE</t>
  </si>
  <si>
    <t>180058</t>
  </si>
  <si>
    <t>80058</t>
  </si>
  <si>
    <t>SECTRAL 400</t>
  </si>
  <si>
    <t>TBL OBD 30X400MG</t>
  </si>
  <si>
    <t>183974</t>
  </si>
  <si>
    <t>83974</t>
  </si>
  <si>
    <t>BETALOC</t>
  </si>
  <si>
    <t>INJ 5X5ML/5MG</t>
  </si>
  <si>
    <t>184284</t>
  </si>
  <si>
    <t>CONCOR COMBI 5 MG/5 MG</t>
  </si>
  <si>
    <t>184360</t>
  </si>
  <si>
    <t>84360</t>
  </si>
  <si>
    <t>TENAXUM</t>
  </si>
  <si>
    <t>TBL 30X1MG</t>
  </si>
  <si>
    <t>184700</t>
  </si>
  <si>
    <t>84700</t>
  </si>
  <si>
    <t>OTOBACID N</t>
  </si>
  <si>
    <t>AUR GTT SOL 1X5ML</t>
  </si>
  <si>
    <t>192729</t>
  </si>
  <si>
    <t>92729</t>
  </si>
  <si>
    <t>ACIDUM ASCORBICUM</t>
  </si>
  <si>
    <t>INJ 5X5ML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</si>
  <si>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</si>
  <si>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</si>
  <si>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</si>
  <si>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</si>
  <si>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</si>
  <si>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</si>
  <si>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</si>
  <si>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199333</t>
  </si>
  <si>
    <t>99333</t>
  </si>
  <si>
    <t>FUROSEMID BIOTIKA FORTE</t>
  </si>
  <si>
    <t>INJ 10X10ML/125MG</t>
  </si>
  <si>
    <t>395210</t>
  </si>
  <si>
    <t>Aqua Touch Jelly 25x6ml</t>
  </si>
  <si>
    <t>395294</t>
  </si>
  <si>
    <t>180306</t>
  </si>
  <si>
    <t>TANTUM VERDE</t>
  </si>
  <si>
    <t>LIQ 1X240ML-PET TR</t>
  </si>
  <si>
    <t>773465</t>
  </si>
  <si>
    <t>Indulona Rakytníková</t>
  </si>
  <si>
    <t>777140</t>
  </si>
  <si>
    <t>Emspoma základní 500g/bílá</t>
  </si>
  <si>
    <t>840169</t>
  </si>
  <si>
    <t>Indulona  Měsíčková 100g</t>
  </si>
  <si>
    <t>844960</t>
  </si>
  <si>
    <t>125114</t>
  </si>
  <si>
    <t>ANOPYRIN 100MG</t>
  </si>
  <si>
    <t>TBL 60X100 MG</t>
  </si>
  <si>
    <t>845075</t>
  </si>
  <si>
    <t>125641</t>
  </si>
  <si>
    <t>POR TBL NOB 90X1MG</t>
  </si>
  <si>
    <t>845697</t>
  </si>
  <si>
    <t>125599</t>
  </si>
  <si>
    <t>KALNORMIN</t>
  </si>
  <si>
    <t>POR TBL PRO 30X1GM</t>
  </si>
  <si>
    <t>846629</t>
  </si>
  <si>
    <t>100013</t>
  </si>
  <si>
    <t>IBALGIN 400 TBL 24</t>
  </si>
  <si>
    <t xml:space="preserve">POR TBL FLM 24X400MG </t>
  </si>
  <si>
    <t>848793</t>
  </si>
  <si>
    <t>Emspoma U mas.eml základní 300g</t>
  </si>
  <si>
    <t>849712</t>
  </si>
  <si>
    <t>125053</t>
  </si>
  <si>
    <t>POR TBL NOB 100X10MG</t>
  </si>
  <si>
    <t>51384</t>
  </si>
  <si>
    <t>INF SOL 10X1000MLPLAH</t>
  </si>
  <si>
    <t>100513</t>
  </si>
  <si>
    <t>513</t>
  </si>
  <si>
    <t>NATRIUM CHLORATUM BIOTIKA 10%</t>
  </si>
  <si>
    <t>104380</t>
  </si>
  <si>
    <t>4380</t>
  </si>
  <si>
    <t>TENSAMIN</t>
  </si>
  <si>
    <t>INJ 10X5ML</t>
  </si>
  <si>
    <t>145981</t>
  </si>
  <si>
    <t>45981</t>
  </si>
  <si>
    <t>CERNEVIT</t>
  </si>
  <si>
    <t>INJ PLV SOL10X750MG</t>
  </si>
  <si>
    <t>153487</t>
  </si>
  <si>
    <t>53487</t>
  </si>
  <si>
    <t>COSOPT</t>
  </si>
  <si>
    <t>GTT OPH 1X5ML</t>
  </si>
  <si>
    <t>156779</t>
  </si>
  <si>
    <t>56779</t>
  </si>
  <si>
    <t>GERATAM 800MG</t>
  </si>
  <si>
    <t>TBL OBD 60X800MG</t>
  </si>
  <si>
    <t>157866</t>
  </si>
  <si>
    <t>57866</t>
  </si>
  <si>
    <t>TOBRADEX</t>
  </si>
  <si>
    <t>188708</t>
  </si>
  <si>
    <t>88708</t>
  </si>
  <si>
    <t>ALGIFEN</t>
  </si>
  <si>
    <t>TBL 20</t>
  </si>
  <si>
    <t>189244</t>
  </si>
  <si>
    <t>89244</t>
  </si>
  <si>
    <t>AQUA PRO INJECTIONE ARDEAPHARMA</t>
  </si>
  <si>
    <t>INF 1X250ML</t>
  </si>
  <si>
    <t>191731</t>
  </si>
  <si>
    <t>91731</t>
  </si>
  <si>
    <t>PROSTAVASIN</t>
  </si>
  <si>
    <t>INJ SIC 10X20RG</t>
  </si>
  <si>
    <t>846346</t>
  </si>
  <si>
    <t>119672</t>
  </si>
  <si>
    <t>DICLOFENAC DUO PHARMASWISS 75 MG</t>
  </si>
  <si>
    <t>POR CPS RDR 30X75MG</t>
  </si>
  <si>
    <t>847635</t>
  </si>
  <si>
    <t>Biopron9    PREMIUM tob.120</t>
  </si>
  <si>
    <t>849034</t>
  </si>
  <si>
    <t>Emspoma M 200ml/chladivá tuba</t>
  </si>
  <si>
    <t>849276</t>
  </si>
  <si>
    <t>155875</t>
  </si>
  <si>
    <t>TRENTAL</t>
  </si>
  <si>
    <t>INF SOL 5X5ML/100MG</t>
  </si>
  <si>
    <t>850072</t>
  </si>
  <si>
    <t>162502</t>
  </si>
  <si>
    <t>TRIAMCINOLON TEVA</t>
  </si>
  <si>
    <t>DRM EML 1X30GM</t>
  </si>
  <si>
    <t>104071</t>
  </si>
  <si>
    <t>4071</t>
  </si>
  <si>
    <t>INJ 10X2ML</t>
  </si>
  <si>
    <t>109210</t>
  </si>
  <si>
    <t>9210</t>
  </si>
  <si>
    <t>LEKOPTIN</t>
  </si>
  <si>
    <t>INJ 50X2ML/5MG</t>
  </si>
  <si>
    <t>158838</t>
  </si>
  <si>
    <t>58838</t>
  </si>
  <si>
    <t>PROPANORM 300MG</t>
  </si>
  <si>
    <t>POR TBL FLM50X300MG</t>
  </si>
  <si>
    <t>110555</t>
  </si>
  <si>
    <t>10555</t>
  </si>
  <si>
    <t>AQUA PRO INJECTIONE BRAUN</t>
  </si>
  <si>
    <t>PAR LQF 20X100ML-PE</t>
  </si>
  <si>
    <t>112319</t>
  </si>
  <si>
    <t>12319</t>
  </si>
  <si>
    <t>TRANSMETIL 500MG INJEKCE</t>
  </si>
  <si>
    <t>INJ SIC 5X500MG+5ML</t>
  </si>
  <si>
    <t>118167</t>
  </si>
  <si>
    <t>18167</t>
  </si>
  <si>
    <t>PROPOFOL 1% MCT/LCT FRESENIUS</t>
  </si>
  <si>
    <t>INJ EML 5X20ML</t>
  </si>
  <si>
    <t>118175</t>
  </si>
  <si>
    <t>18175</t>
  </si>
  <si>
    <t>INJ EML 10X100ML</t>
  </si>
  <si>
    <t>159398</t>
  </si>
  <si>
    <t>59398</t>
  </si>
  <si>
    <t>TRACUTIL</t>
  </si>
  <si>
    <t>INF 5X10ML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</si>
  <si>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</si>
  <si>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</si>
  <si>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</si>
  <si>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</si>
  <si>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</si>
  <si>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</si>
  <si>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</si>
  <si>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</si>
  <si>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</si>
  <si>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</si>
  <si>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</si>
  <si>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</si>
  <si>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</si>
  <si>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</si>
  <si>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</si>
  <si>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</si>
  <si>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921458</t>
  </si>
  <si>
    <t>KL ETHER 200G</t>
  </si>
  <si>
    <t>705608</t>
  </si>
  <si>
    <t>Indulona modrá 100ml</t>
  </si>
  <si>
    <t>846618</t>
  </si>
  <si>
    <t>100014</t>
  </si>
  <si>
    <t>IBALGIN 200</t>
  </si>
  <si>
    <t>POR TBL FLM 24X200MG</t>
  </si>
  <si>
    <t>100512</t>
  </si>
  <si>
    <t>512</t>
  </si>
  <si>
    <t>INJ 10X5ML 10%</t>
  </si>
  <si>
    <t>100641</t>
  </si>
  <si>
    <t>641</t>
  </si>
  <si>
    <t>VITAMIN B12 LECIVA 300RG</t>
  </si>
  <si>
    <t>INJ 5X1ML/300RG</t>
  </si>
  <si>
    <t>101127</t>
  </si>
  <si>
    <t>1127</t>
  </si>
  <si>
    <t>MORPHIN BIOTIKA 1%</t>
  </si>
  <si>
    <t>INJ 10X2ML/20MG</t>
  </si>
  <si>
    <t>102957</t>
  </si>
  <si>
    <t>2957</t>
  </si>
  <si>
    <t>PRESID 5 MG</t>
  </si>
  <si>
    <t>TBL RET 30X5MG</t>
  </si>
  <si>
    <t>112317</t>
  </si>
  <si>
    <t>12317</t>
  </si>
  <si>
    <t>TRANSMETIL 500MG TABLETY</t>
  </si>
  <si>
    <t>TBL ENT 10X500MG</t>
  </si>
  <si>
    <t>117011</t>
  </si>
  <si>
    <t>17011</t>
  </si>
  <si>
    <t>DICYNONE 250</t>
  </si>
  <si>
    <t>INJ SOL 4X2ML/250MG</t>
  </si>
  <si>
    <t>144357</t>
  </si>
  <si>
    <t>44357</t>
  </si>
  <si>
    <t>REMESTYP 1.0</t>
  </si>
  <si>
    <t>INJ 5X10ML/1MG</t>
  </si>
  <si>
    <t>155936</t>
  </si>
  <si>
    <t>HERPESIN 400</t>
  </si>
  <si>
    <t>POR TBL NOB 25X400MG</t>
  </si>
  <si>
    <t>157351</t>
  </si>
  <si>
    <t>57351</t>
  </si>
  <si>
    <t>OXANTIL</t>
  </si>
  <si>
    <t>INJ 5X2ML</t>
  </si>
  <si>
    <t>193723</t>
  </si>
  <si>
    <t>93723</t>
  </si>
  <si>
    <t>INDOMETACIN 50 BERLIN-CHEMIE</t>
  </si>
  <si>
    <t>SUP 10X50MG</t>
  </si>
  <si>
    <t>394619</t>
  </si>
  <si>
    <t>Menalind Professional masážní gel 200ml</t>
  </si>
  <si>
    <t>703722</t>
  </si>
  <si>
    <t>MENALIND Olejový spray na ochranu kůže</t>
  </si>
  <si>
    <t>705048</t>
  </si>
  <si>
    <t>Emspoma Z 200ml/proti bolesti tuba</t>
  </si>
  <si>
    <t>841543</t>
  </si>
  <si>
    <t>MENALIND Krém na ruce 200ml</t>
  </si>
  <si>
    <t>102668</t>
  </si>
  <si>
    <t>2668</t>
  </si>
  <si>
    <t>OPHTHALMO-HYDROCORTISON LECIVA</t>
  </si>
  <si>
    <t>UNG OPH 1X5GM 0.5%</t>
  </si>
  <si>
    <t>116320</t>
  </si>
  <si>
    <t>16320</t>
  </si>
  <si>
    <t>BRAUNOVIDON MAST</t>
  </si>
  <si>
    <t>UNG 1X100GM-TUBA</t>
  </si>
  <si>
    <t>142630</t>
  </si>
  <si>
    <t>42630</t>
  </si>
  <si>
    <t>PAMBA</t>
  </si>
  <si>
    <t>INJ SOL 5X5ML/50MG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</si>
  <si>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</si>
  <si>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</si>
  <si>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</si>
  <si>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</si>
  <si>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</si>
  <si>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</si>
  <si>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</si>
  <si>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</si>
  <si>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849390</t>
  </si>
  <si>
    <t>163314</t>
  </si>
  <si>
    <t>ATROPIN-POS 0,5% gtt.</t>
  </si>
  <si>
    <t>GTT. OPh .1 x 10 ml</t>
  </si>
  <si>
    <t>102547</t>
  </si>
  <si>
    <t>2547</t>
  </si>
  <si>
    <t>UNG OPH 1X3.5GM</t>
  </si>
  <si>
    <t>500224</t>
  </si>
  <si>
    <t>Parodontax Extra 300ml ústní voda</t>
  </si>
  <si>
    <t>106091</t>
  </si>
  <si>
    <t>6091</t>
  </si>
  <si>
    <t>GUTRON 2.5MG</t>
  </si>
  <si>
    <t>106092</t>
  </si>
  <si>
    <t>6092</t>
  </si>
  <si>
    <t>GUTRON 5MG</t>
  </si>
  <si>
    <t>TBL 50X5MG</t>
  </si>
  <si>
    <t>118563</t>
  </si>
  <si>
    <t>18563</t>
  </si>
  <si>
    <t>MINIRIN MELT 60 MCG</t>
  </si>
  <si>
    <t>POR LYO 30X60RG</t>
  </si>
  <si>
    <t>175025</t>
  </si>
  <si>
    <t>75025</t>
  </si>
  <si>
    <t>THIAMIN LECIVA</t>
  </si>
  <si>
    <t>TBL 20X50MG(BLISTR)</t>
  </si>
  <si>
    <t>169667</t>
  </si>
  <si>
    <t>69667</t>
  </si>
  <si>
    <t>ARDEAELYTOSOL NA.HYDR.FOSF.8.7%</t>
  </si>
  <si>
    <t>INF 1X200ML</t>
  </si>
  <si>
    <t>193779</t>
  </si>
  <si>
    <t>93779</t>
  </si>
  <si>
    <t>FLORSALMIN</t>
  </si>
  <si>
    <t>GTT 1X50ML</t>
  </si>
  <si>
    <t>850729</t>
  </si>
  <si>
    <t>157875</t>
  </si>
  <si>
    <t>PARACETAMOL KABI 10MG/ML</t>
  </si>
  <si>
    <t>INF SOL 10X100ML/1000MG</t>
  </si>
  <si>
    <t>850675</t>
  </si>
  <si>
    <t>Menalind professional tělové mléko 500ml</t>
  </si>
  <si>
    <t>111243</t>
  </si>
  <si>
    <t>11243</t>
  </si>
  <si>
    <t>TBL OBD 100X1200MG</t>
  </si>
  <si>
    <t>844242</t>
  </si>
  <si>
    <t>105937</t>
  </si>
  <si>
    <t>TETRASPAN 6%</t>
  </si>
  <si>
    <t>100616</t>
  </si>
  <si>
    <t>616</t>
  </si>
  <si>
    <t>INJ 10X2ML/100MG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</si>
  <si>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</si>
  <si>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</si>
  <si>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</si>
  <si>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</si>
  <si>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</si>
  <si>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</si>
  <si>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192414</t>
  </si>
  <si>
    <t>92414</t>
  </si>
  <si>
    <t>SPR 1X45ML</t>
  </si>
  <si>
    <t>902094</t>
  </si>
  <si>
    <t>IR  OMNIFLUSH NaCl 0,9% 10 ml v 10 ml</t>
  </si>
  <si>
    <t>F1/1 ve stříkačce</t>
  </si>
  <si>
    <t>920056</t>
  </si>
  <si>
    <t>KL ETHANOLUM 70% 800 g</t>
  </si>
  <si>
    <t>930224</t>
  </si>
  <si>
    <t>KL BENZINUM 900ml/ 600g</t>
  </si>
  <si>
    <t>UN 3295</t>
  </si>
  <si>
    <t>114989</t>
  </si>
  <si>
    <t>14989</t>
  </si>
  <si>
    <t>RIVOTRIL</t>
  </si>
  <si>
    <t>INJ 5X1ML/1MG+SOLV.</t>
  </si>
  <si>
    <t>844864</t>
  </si>
  <si>
    <t>85346</t>
  </si>
  <si>
    <t>INFECTOSCAB 5% KRÉM DRM</t>
  </si>
  <si>
    <t>1X30G</t>
  </si>
  <si>
    <t>157119</t>
  </si>
  <si>
    <t>METHOTREXAT EBEWE 2,5 MG TABLETY</t>
  </si>
  <si>
    <t>POR TBL NOB 50X2.5MG</t>
  </si>
  <si>
    <t>900034</t>
  </si>
  <si>
    <t>KL POLYSAN, OL.HELIANTHI AA AD 100G</t>
  </si>
  <si>
    <t>395712</t>
  </si>
  <si>
    <t>HBF Calcium panthotenát mast 30g</t>
  </si>
  <si>
    <t>83538</t>
  </si>
  <si>
    <t>NITRO POHL</t>
  </si>
  <si>
    <t>INF SOL 1X50ML/50MG</t>
  </si>
  <si>
    <t>989187</t>
  </si>
  <si>
    <t>Hemagel 100g</t>
  </si>
  <si>
    <t>150660</t>
  </si>
  <si>
    <t>CEREBROLYSIN</t>
  </si>
  <si>
    <t>INJ SOL 5X10ML</t>
  </si>
  <si>
    <t>397407</t>
  </si>
  <si>
    <t>F1/1 ve stříkačce 21%</t>
  </si>
  <si>
    <t>987860</t>
  </si>
  <si>
    <t>Biopron9 tob.60+20 ZDARMA VÁNOČNÍ BALENÍ 2012</t>
  </si>
  <si>
    <t>990275</t>
  </si>
  <si>
    <t>ActiMaris Gel na rány 20g</t>
  </si>
  <si>
    <t>990276</t>
  </si>
  <si>
    <t>ActiMaris Sensitiv 300ml roztok výplach a čišt.ran</t>
  </si>
  <si>
    <t>130898</t>
  </si>
  <si>
    <t>Emspoma základní 950g/bílá</t>
  </si>
  <si>
    <t>990408</t>
  </si>
  <si>
    <t>ActiMaris Forte 300ml roztok čištění a hojení ran</t>
  </si>
  <si>
    <t>56976</t>
  </si>
  <si>
    <t>TRITACE 2,5 MG</t>
  </si>
  <si>
    <t>POR TBL NOB 20X2.5MG</t>
  </si>
  <si>
    <t>112892</t>
  </si>
  <si>
    <t>12892</t>
  </si>
  <si>
    <t>TBL 30X100MG</t>
  </si>
  <si>
    <t>113768</t>
  </si>
  <si>
    <t>13768</t>
  </si>
  <si>
    <t>CORDARONE</t>
  </si>
  <si>
    <t>POR TBL NOB60X200MG</t>
  </si>
  <si>
    <t>128222</t>
  </si>
  <si>
    <t>28222</t>
  </si>
  <si>
    <t>LYRICA 150 MG</t>
  </si>
  <si>
    <t>POR CPSDUR14X150MG</t>
  </si>
  <si>
    <t>140368</t>
  </si>
  <si>
    <t>40368</t>
  </si>
  <si>
    <t>MEDROL 4 MG</t>
  </si>
  <si>
    <t>POR TBL NOB30X4MG-L</t>
  </si>
  <si>
    <t>142547</t>
  </si>
  <si>
    <t>42547</t>
  </si>
  <si>
    <t>POR SIR 1X500ML</t>
  </si>
  <si>
    <t>147740</t>
  </si>
  <si>
    <t>47740</t>
  </si>
  <si>
    <t>RIVOCOR 5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</si>
  <si>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</si>
  <si>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</si>
  <si>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</si>
  <si>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</si>
  <si>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</si>
  <si>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</si>
  <si>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</si>
  <si>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</si>
  <si>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159673</t>
  </si>
  <si>
    <t>59673</t>
  </si>
  <si>
    <t>POR TBL RET50X100MG</t>
  </si>
  <si>
    <t>164788</t>
  </si>
  <si>
    <t>64788</t>
  </si>
  <si>
    <t>ACCUZIDE 20</t>
  </si>
  <si>
    <t>184399</t>
  </si>
  <si>
    <t>84399</t>
  </si>
  <si>
    <t>NEURONTIN 300MG</t>
  </si>
  <si>
    <t>CPS 50X300MG</t>
  </si>
  <si>
    <t>844738</t>
  </si>
  <si>
    <t>101227</t>
  </si>
  <si>
    <t>PRESTARIUM NEO FORTE</t>
  </si>
  <si>
    <t>845220</t>
  </si>
  <si>
    <t>101211</t>
  </si>
  <si>
    <t>POR TBL FLM 90X5MG</t>
  </si>
  <si>
    <t>846446</t>
  </si>
  <si>
    <t>124343</t>
  </si>
  <si>
    <t>CEZERA 5 MG</t>
  </si>
  <si>
    <t>848765</t>
  </si>
  <si>
    <t>107938</t>
  </si>
  <si>
    <t>INJ SOL 6X3ML/150MG</t>
  </si>
  <si>
    <t>849430</t>
  </si>
  <si>
    <t>124091</t>
  </si>
  <si>
    <t>PRESTANCE 5 MG/5 MG</t>
  </si>
  <si>
    <t>POR TBL NOB 90</t>
  </si>
  <si>
    <t>849453</t>
  </si>
  <si>
    <t>163077</t>
  </si>
  <si>
    <t>AMARYL 2 MG</t>
  </si>
  <si>
    <t>POR TBL NOB 30X2MG</t>
  </si>
  <si>
    <t>849831</t>
  </si>
  <si>
    <t>162008</t>
  </si>
  <si>
    <t>PRESTARIUM NEO COMBI 10 MG/2,5 MG</t>
  </si>
  <si>
    <t>850124</t>
  </si>
  <si>
    <t>125082</t>
  </si>
  <si>
    <t>APO-SIMVA 20</t>
  </si>
  <si>
    <t>844377</t>
  </si>
  <si>
    <t>BETAHISTIN ACTAVIS 16 MG</t>
  </si>
  <si>
    <t>POR TBL NOB 60X16MG</t>
  </si>
  <si>
    <t>846824</t>
  </si>
  <si>
    <t>124087</t>
  </si>
  <si>
    <t>185325</t>
  </si>
  <si>
    <t>85325</t>
  </si>
  <si>
    <t>DORMICUM</t>
  </si>
  <si>
    <t>INJ SOL 5X3ML/15MG</t>
  </si>
  <si>
    <t>109711</t>
  </si>
  <si>
    <t>9711</t>
  </si>
  <si>
    <t>INJ SIC 1X500MG+8ML</t>
  </si>
  <si>
    <t>846823</t>
  </si>
  <si>
    <t>124101</t>
  </si>
  <si>
    <t>PRESTANCE 5 MG/10 MG</t>
  </si>
  <si>
    <t>848477</t>
  </si>
  <si>
    <t>124346</t>
  </si>
  <si>
    <t>110820</t>
  </si>
  <si>
    <t>10820</t>
  </si>
  <si>
    <t>ZOFRAN</t>
  </si>
  <si>
    <t>INJ SOL 5X4ML/8MG</t>
  </si>
  <si>
    <t>147454</t>
  </si>
  <si>
    <t>EUTHYROX 88 MIKROGRAMŮ</t>
  </si>
  <si>
    <t>POR TBL NOB 100X88RG II</t>
  </si>
  <si>
    <t>109712</t>
  </si>
  <si>
    <t>9712</t>
  </si>
  <si>
    <t>INJ SIC 1X1GM+16ML</t>
  </si>
  <si>
    <t>197563</t>
  </si>
  <si>
    <t>97563</t>
  </si>
  <si>
    <t>ZOFRAN ZYDIS 8 MG</t>
  </si>
  <si>
    <t>TBL SOL 10X8MG</t>
  </si>
  <si>
    <t>847149</t>
  </si>
  <si>
    <t>124115</t>
  </si>
  <si>
    <t>PRESTANCE 10 MG/5 MG</t>
  </si>
  <si>
    <t>187804</t>
  </si>
  <si>
    <t>TONARSSA 8 MG/5 MG</t>
  </si>
  <si>
    <t>846979</t>
  </si>
  <si>
    <t>124133</t>
  </si>
  <si>
    <t>115317</t>
  </si>
  <si>
    <t>15317</t>
  </si>
  <si>
    <t>POR TBL FLM 90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</si>
  <si>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</si>
  <si>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</si>
  <si>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</si>
  <si>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</si>
  <si>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</si>
  <si>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</si>
  <si>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</si>
  <si>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</si>
  <si>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142780</t>
  </si>
  <si>
    <t>42780</t>
  </si>
  <si>
    <t>TRALGIT SR 200</t>
  </si>
  <si>
    <t>POR TBL RET30X200MG</t>
  </si>
  <si>
    <t>16913</t>
  </si>
  <si>
    <t>MOXOSTAD 0,2 MG</t>
  </si>
  <si>
    <t>POR TBL FLM 30X0.2MG</t>
  </si>
  <si>
    <t>33850</t>
  </si>
  <si>
    <t>NUTRIDRINK PROTEIN S PŘÍCHUTÍ ČOKOLÁDOVOU</t>
  </si>
  <si>
    <t>POR SOL 4X200ML</t>
  </si>
  <si>
    <t>213477</t>
  </si>
  <si>
    <t>INJ SOL 10X5ML</t>
  </si>
  <si>
    <t>50113006</t>
  </si>
  <si>
    <t>33865</t>
  </si>
  <si>
    <t>NUTRIDRINK COMPACT S PŘÍCHUTÍ LESNÍHO OVOCE</t>
  </si>
  <si>
    <t>158628</t>
  </si>
  <si>
    <t>58628</t>
  </si>
  <si>
    <t>NUTRAMIN VLI</t>
  </si>
  <si>
    <t>INF 1X500ML</t>
  </si>
  <si>
    <t>846016</t>
  </si>
  <si>
    <t>Nutrison Advanced Protison 500ml</t>
  </si>
  <si>
    <t>1X500ML</t>
  </si>
  <si>
    <t>103414</t>
  </si>
  <si>
    <t>3414</t>
  </si>
  <si>
    <t>NUTRIFLEX PERI</t>
  </si>
  <si>
    <t>INF SOL 5X2000ML</t>
  </si>
  <si>
    <t>110996</t>
  </si>
  <si>
    <t>10996</t>
  </si>
  <si>
    <t>NUTRIFLEX PLUS</t>
  </si>
  <si>
    <t>116337</t>
  </si>
  <si>
    <t>16337</t>
  </si>
  <si>
    <t>LIPOPLUS 20%</t>
  </si>
  <si>
    <t>INFEML10X250ML-SKLO</t>
  </si>
  <si>
    <t>195638</t>
  </si>
  <si>
    <t>95638</t>
  </si>
  <si>
    <t>NUTRIFLEX LIPID PLUS</t>
  </si>
  <si>
    <t>INF EML 5X2500ML</t>
  </si>
  <si>
    <t>195641</t>
  </si>
  <si>
    <t>95641</t>
  </si>
  <si>
    <t>NUTRIFLEX LIPID PERI</t>
  </si>
  <si>
    <t>988740</t>
  </si>
  <si>
    <t>Nutrison Advanced Diason 1000ml</t>
  </si>
  <si>
    <t>841761</t>
  </si>
  <si>
    <t>PreOp 4x200ml</t>
  </si>
  <si>
    <t>152196</t>
  </si>
  <si>
    <t>NUTRIFLEX OMEGA SPECIAL</t>
  </si>
  <si>
    <t>397303</t>
  </si>
  <si>
    <t>152193</t>
  </si>
  <si>
    <t>INF EML 5X625ML</t>
  </si>
  <si>
    <t>397302</t>
  </si>
  <si>
    <t>3290</t>
  </si>
  <si>
    <t>INF SOL 5X1000ML</t>
  </si>
  <si>
    <t>501394</t>
  </si>
  <si>
    <t>152199</t>
  </si>
  <si>
    <t>NUTRIFLEX OMEGA plus 2 500 ml</t>
  </si>
  <si>
    <t>133339</t>
  </si>
  <si>
    <t>33339</t>
  </si>
  <si>
    <t>DIASIP S PŘÍCHUTÍ JAHODOVOU (SOL)</t>
  </si>
  <si>
    <t>POR SOL 1X200ML</t>
  </si>
  <si>
    <t>133340</t>
  </si>
  <si>
    <t>33340</t>
  </si>
  <si>
    <t>DIASIP S PŘÍCHUTÍ VANILKOVOU (SOL)</t>
  </si>
  <si>
    <t>33740</t>
  </si>
  <si>
    <t>NUTRIDRINK COMPACT PROTEIN S PŘÍCHUTÍ KÁVY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</si>
  <si>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</si>
  <si>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</si>
  <si>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</si>
  <si>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</si>
  <si>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</si>
  <si>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</si>
  <si>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</si>
  <si>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33424</t>
  </si>
  <si>
    <t>NUTRISON ADVANCED CUBISON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</si>
  <si>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</si>
  <si>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</si>
  <si>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</si>
  <si>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</si>
  <si>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</si>
  <si>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</si>
  <si>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</si>
  <si>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</si>
  <si>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</si>
  <si>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987792</t>
  </si>
  <si>
    <t>33749</t>
  </si>
  <si>
    <t>NUTRIDRINK CREME S PŘÍCHUTÍ BANÁNOVOU</t>
  </si>
  <si>
    <t>33833</t>
  </si>
  <si>
    <t>DIASIP S PŘÍCHUTÍ CAPPUCCINO</t>
  </si>
  <si>
    <t>33848</t>
  </si>
  <si>
    <t>NUTRIDRINK S PŘÍCHUTÍ ČOKOLÁDOVOU</t>
  </si>
  <si>
    <t>33847</t>
  </si>
  <si>
    <t>NUTRIDRINK S PŘÍCHUTÍ VANILKOVOU</t>
  </si>
  <si>
    <t>33863</t>
  </si>
  <si>
    <t>NUTRIDRINK MULTI FIBRE S PŘÍCHUTÍ JAHODOVOU</t>
  </si>
  <si>
    <t>33851</t>
  </si>
  <si>
    <t>NUTRIDRINK PROTEIN S PŘÍCHUTÍ VANILKOVOU</t>
  </si>
  <si>
    <t>33858</t>
  </si>
  <si>
    <t>NUTRIDRINK JUICE STYLE S PŘÍCHUTÍ JAHODOVOU</t>
  </si>
  <si>
    <t>111592</t>
  </si>
  <si>
    <t>11592</t>
  </si>
  <si>
    <t>METRONIDAZOL 500MG BRAUN</t>
  </si>
  <si>
    <t>INJ 10X100ML(LDPE)</t>
  </si>
  <si>
    <t>847476</t>
  </si>
  <si>
    <t>112782</t>
  </si>
  <si>
    <t xml:space="preserve">GENTAMICIN B.BRAUN 3 MG/ML INFUZNÍ ROZTOK </t>
  </si>
  <si>
    <t>INF SOL 20X80ML</t>
  </si>
  <si>
    <t>117171</t>
  </si>
  <si>
    <t>17171</t>
  </si>
  <si>
    <t>BELOGENT MAST</t>
  </si>
  <si>
    <t>111706</t>
  </si>
  <si>
    <t>11706</t>
  </si>
  <si>
    <t>147977</t>
  </si>
  <si>
    <t>MEROPENEM HOSPIRA 1 G</t>
  </si>
  <si>
    <t>INJ+INF PLV SOL 10X1GM</t>
  </si>
  <si>
    <t>145634</t>
  </si>
  <si>
    <t>MEROPENEM RANBAXY 1 G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</si>
  <si>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</si>
  <si>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</si>
  <si>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</si>
  <si>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</si>
  <si>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</si>
  <si>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</si>
  <si>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</si>
  <si>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168998</t>
  </si>
  <si>
    <t>68998</t>
  </si>
  <si>
    <t>AMPICILIN BIOTIKA</t>
  </si>
  <si>
    <t>INJ 10X1000MG</t>
  </si>
  <si>
    <t>166137</t>
  </si>
  <si>
    <t>66137</t>
  </si>
  <si>
    <t>OFLOXIN INF</t>
  </si>
  <si>
    <t>INF 1X100ML/200MG</t>
  </si>
  <si>
    <t>197000</t>
  </si>
  <si>
    <t>97000</t>
  </si>
  <si>
    <t>METRONIDAZOLE 0.5% POLFA</t>
  </si>
  <si>
    <t>INJ 1X100ML 5MG/1ML</t>
  </si>
  <si>
    <t>103952</t>
  </si>
  <si>
    <t>3952</t>
  </si>
  <si>
    <t>AMIKIN</t>
  </si>
  <si>
    <t>INJ 1X2ML/500MG</t>
  </si>
  <si>
    <t>196413</t>
  </si>
  <si>
    <t>96413</t>
  </si>
  <si>
    <t>GENTAMICIN 40MG LEK</t>
  </si>
  <si>
    <t>INJ 10X2ML/40MG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</si>
  <si>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</si>
  <si>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</si>
  <si>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</si>
  <si>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</si>
  <si>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</si>
  <si>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</si>
  <si>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</si>
  <si>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137499</t>
  </si>
  <si>
    <t>KLACID I.V.</t>
  </si>
  <si>
    <t>INF PLV SOL 1X500MG</t>
  </si>
  <si>
    <t>50113014</t>
  </si>
  <si>
    <t>165989</t>
  </si>
  <si>
    <t>65989</t>
  </si>
  <si>
    <t>MYCOMAX « INF. INFUZ</t>
  </si>
  <si>
    <t>176150</t>
  </si>
  <si>
    <t>76150</t>
  </si>
  <si>
    <t>BATRAFEN</t>
  </si>
  <si>
    <t>CRM 1X20GM</t>
  </si>
  <si>
    <t>164401</t>
  </si>
  <si>
    <t>FLUCONAZOL KABI 2 MG/ML</t>
  </si>
  <si>
    <t>INF SOL 10X100ML/200MG</t>
  </si>
  <si>
    <t>50113008</t>
  </si>
  <si>
    <t>0062464</t>
  </si>
  <si>
    <t>Haemocomplettan P 1000mg</t>
  </si>
  <si>
    <t>75634</t>
  </si>
  <si>
    <t>Prothromplex Total 600 I.U.BAXTER</t>
  </si>
  <si>
    <t>6480</t>
  </si>
  <si>
    <t>Ocplex 20ml 500 I.U. Phoenix</t>
  </si>
  <si>
    <t>847132</t>
  </si>
  <si>
    <t>137238</t>
  </si>
  <si>
    <t>ADENOCOR</t>
  </si>
  <si>
    <t>INJ SOL 6X2ML/6MG</t>
  </si>
  <si>
    <t>900441</t>
  </si>
  <si>
    <t>KL ETHER  LÉKOPISNÝ 1000 ml Fagron, Kulich</t>
  </si>
  <si>
    <t>jednotka 1 ks   UN 1155</t>
  </si>
  <si>
    <t>930444</t>
  </si>
  <si>
    <t>KL AQUA PURIF. KUL., FAG. 1 kg</t>
  </si>
  <si>
    <t>193109</t>
  </si>
  <si>
    <t>93109</t>
  </si>
  <si>
    <t>SUPRACAIN 4%</t>
  </si>
  <si>
    <t>198864</t>
  </si>
  <si>
    <t>98864</t>
  </si>
  <si>
    <t>FYZIOLOGICKÝ ROZTOK VIAFLO</t>
  </si>
  <si>
    <t>INF SOL 50X100ML</t>
  </si>
  <si>
    <t>900321</t>
  </si>
  <si>
    <t>KL PRIPRAVEK</t>
  </si>
  <si>
    <t>169755</t>
  </si>
  <si>
    <t>69755</t>
  </si>
  <si>
    <t>ARDEANUTRISOL G 40</t>
  </si>
  <si>
    <t>930589</t>
  </si>
  <si>
    <t>KL ETHANOLUM BENZ.DENAT. 900 ml / 720g/</t>
  </si>
  <si>
    <t>UN 1170</t>
  </si>
  <si>
    <t>198880</t>
  </si>
  <si>
    <t>98880</t>
  </si>
  <si>
    <t>920200</t>
  </si>
  <si>
    <t>15877</t>
  </si>
  <si>
    <t>DZ BRAUNOL 1 L</t>
  </si>
  <si>
    <t>921564</t>
  </si>
  <si>
    <t>KL VASELINUM ALBUM STERILNI,  10G</t>
  </si>
  <si>
    <t>128178</t>
  </si>
  <si>
    <t>28178</t>
  </si>
  <si>
    <t>TACHOSIL</t>
  </si>
  <si>
    <t>DRM SPO 3.0X2.5CM</t>
  </si>
  <si>
    <t>113441</t>
  </si>
  <si>
    <t>13441</t>
  </si>
  <si>
    <t>RINGERŮV ROZTOK VIAFLO</t>
  </si>
  <si>
    <t>181472</t>
  </si>
  <si>
    <t>81472</t>
  </si>
  <si>
    <t>OXAMET 0.5PROMILE</t>
  </si>
  <si>
    <t>844940</t>
  </si>
  <si>
    <t>KL ELIXÍR NA OPTIKU</t>
  </si>
  <si>
    <t>920120</t>
  </si>
  <si>
    <t>KL SOL.FORMALDEHYDI 10% 5 KG</t>
  </si>
  <si>
    <t>UN 2209</t>
  </si>
  <si>
    <t>921176</t>
  </si>
  <si>
    <t>KL Paraffinum perliq. 800g  HVLP</t>
  </si>
  <si>
    <t>930241</t>
  </si>
  <si>
    <t>KL SOL.IODI SPIR.DIL. 800 g</t>
  </si>
  <si>
    <t>397238</t>
  </si>
  <si>
    <t>KL ETHANOLUM BENZ.DENAT. 500ml /400g/</t>
  </si>
  <si>
    <t>153346</t>
  </si>
  <si>
    <t>TISSEEL (FROZ)</t>
  </si>
  <si>
    <t>EPL GKU SOL 1X2ML</t>
  </si>
  <si>
    <t>153347</t>
  </si>
  <si>
    <t>EPL GKU SOL 1X4ML</t>
  </si>
  <si>
    <t>989978</t>
  </si>
  <si>
    <t>Indulona antimikrobiální 100g</t>
  </si>
  <si>
    <t>930757</t>
  </si>
  <si>
    <t>MS ETHER LÉKOPISNÝ / gramy /</t>
  </si>
  <si>
    <t>jednotka 1 g    UN 1155</t>
  </si>
  <si>
    <t>50113009</t>
  </si>
  <si>
    <t>988212</t>
  </si>
  <si>
    <t>ICG Pulsion 5 x 25mg</t>
  </si>
  <si>
    <t>Neurochirurgická klinika, lůžkové oddělení 34</t>
  </si>
  <si>
    <t>Neurochirurgická klinika, lůžkové oddělení 36</t>
  </si>
  <si>
    <t>Neurochirurgická klinika, ambulance</t>
  </si>
  <si>
    <t>Neurochirurgická klinika, JIP</t>
  </si>
  <si>
    <t>Neurochirurgická klinika, operační sál - lokální</t>
  </si>
  <si>
    <t>Lékárna - léčiva</t>
  </si>
  <si>
    <t>Lékárna - antibiotika</t>
  </si>
  <si>
    <t>Lékárna - enterární výživa</t>
  </si>
  <si>
    <t>Lékárna - antimykotika</t>
  </si>
  <si>
    <t>393 TO krevní deriváty IVLP (112 01 003)</t>
  </si>
  <si>
    <t>Lékárna - RTG diagnostika</t>
  </si>
  <si>
    <t>0631 - Neurochirurgická klinika, JIP</t>
  </si>
  <si>
    <t>0611 - Neurochirurgická klinika, lůžkové oddělení 34</t>
  </si>
  <si>
    <t>0612 - Neurochirurgická klinika, lůžkové oddělení 36</t>
  </si>
  <si>
    <t>J01FF01 - Klindamycin</t>
  </si>
  <si>
    <t>J01DC02 - Cefuroxim</t>
  </si>
  <si>
    <t>J01CR01 - Ampicilin a enzymový inhibitor</t>
  </si>
  <si>
    <t>J01MA02 - Ciprofloxacin</t>
  </si>
  <si>
    <t>J01GB03 - Gentamicin</t>
  </si>
  <si>
    <t>J02AC01 - Flukonazol</t>
  </si>
  <si>
    <t>C08DA01 - Verapamil</t>
  </si>
  <si>
    <t>V06XX - Potraviny pro zvláštní lékařské účely (PZLÚ)</t>
  </si>
  <si>
    <t>J01DH02 - Meropenem</t>
  </si>
  <si>
    <t>N06AX11 - Mirtazapin</t>
  </si>
  <si>
    <t>N07CA01 - Betahistin</t>
  </si>
  <si>
    <t>C02AC05 - Moxonidin</t>
  </si>
  <si>
    <t>C07AB05 - Betaxolol</t>
  </si>
  <si>
    <t>N03AG01 - Kyselina valproová</t>
  </si>
  <si>
    <t>C07BB07 - Bisoprolol a thiazidy</t>
  </si>
  <si>
    <t>A02BC02 - Pantoprazol</t>
  </si>
  <si>
    <t>C08CA08 - Nitrendipin</t>
  </si>
  <si>
    <t>M01AX17 - Nimesulid</t>
  </si>
  <si>
    <t>A06AD11 - Laktulóza</t>
  </si>
  <si>
    <t>C07AB07 - Bisoprolol</t>
  </si>
  <si>
    <t>C09AA04 - Perindopril</t>
  </si>
  <si>
    <t>J01DH51 - Imipenem a enzymový inhibitor</t>
  </si>
  <si>
    <t>C09AA05 - Ramipril</t>
  </si>
  <si>
    <t>J01GB06 - Amikacin</t>
  </si>
  <si>
    <t>C09BA04 - Perindopril a diuretika</t>
  </si>
  <si>
    <t>J01XD01 - Metronidazol</t>
  </si>
  <si>
    <t>C09BA05 - Ramipril a diuretika</t>
  </si>
  <si>
    <t>N01AX10 - Propofol</t>
  </si>
  <si>
    <t>C09BA06 - Chinapril a diuretika</t>
  </si>
  <si>
    <t>N03AX14 - Levetiracetam</t>
  </si>
  <si>
    <t>C09BB04 - Perindopril a amlodipin</t>
  </si>
  <si>
    <t>N06AB04 - Citalopram</t>
  </si>
  <si>
    <t>C09CA01 - Losartan</t>
  </si>
  <si>
    <t>B01AB06 - Nadroparin</t>
  </si>
  <si>
    <t>C09DA01 - Losartan a diuretika</t>
  </si>
  <si>
    <t>J01FA09 - Klarithromycin</t>
  </si>
  <si>
    <t>C10AA01 - Simvastatin</t>
  </si>
  <si>
    <t>C01BD01 - Amiodaron</t>
  </si>
  <si>
    <t>C10AA05 - Atorvastatin</t>
  </si>
  <si>
    <t>J01MA01 - Ofloxacin</t>
  </si>
  <si>
    <t>C10AA07 - Rosuvastatin</t>
  </si>
  <si>
    <t>J01XB01 - Kolistin</t>
  </si>
  <si>
    <t>H02AB04 - Methylprednisolon</t>
  </si>
  <si>
    <t>C02CA04 - Doxazosin</t>
  </si>
  <si>
    <t>H03AA01 - Levothyroxin, sodná sůl</t>
  </si>
  <si>
    <t>N01AH03 - Sufentanyl</t>
  </si>
  <si>
    <t>J01CA01 - Ampicilin</t>
  </si>
  <si>
    <t>N02AX02 - Tramadol</t>
  </si>
  <si>
    <t>A07DA - Antipropulziva</t>
  </si>
  <si>
    <t>N03AX12 - Gabapentin</t>
  </si>
  <si>
    <t>N06AB10 - Escitalopram</t>
  </si>
  <si>
    <t>N03AX16 - Pregabalin</t>
  </si>
  <si>
    <t>N04BC05 - Pramipexol</t>
  </si>
  <si>
    <t>N05BA12 - Alprazolam</t>
  </si>
  <si>
    <t>N05CD08 - Midazolam</t>
  </si>
  <si>
    <t>R06AE07 - Cetirizin</t>
  </si>
  <si>
    <t>N06AB06 - Sertralin</t>
  </si>
  <si>
    <t>A10BB12 - Glimepirid</t>
  </si>
  <si>
    <t>J01DD02 - Ceftazidim</t>
  </si>
  <si>
    <t>J01CR02 - Amoxicilin a enzymový inhibitor</t>
  </si>
  <si>
    <t>R03AC02 - Salbutamol</t>
  </si>
  <si>
    <t>J01CR05 - Piperacilin a enzymový inhibitor</t>
  </si>
  <si>
    <t>R06AE09 - Levocetirizin</t>
  </si>
  <si>
    <t>A02BA02 - Ranitidin</t>
  </si>
  <si>
    <t>A04AA01 - Ondansetron</t>
  </si>
  <si>
    <t>J01DD01 - Cefotaxim</t>
  </si>
  <si>
    <t>A02BC02</t>
  </si>
  <si>
    <t>POR TBL ENT 28X20MG I</t>
  </si>
  <si>
    <t>B01AB06</t>
  </si>
  <si>
    <t>C09BA04</t>
  </si>
  <si>
    <t>PRESTARIUM NEO COMBI 5 MG/1,25 MG</t>
  </si>
  <si>
    <t>C09BA05</t>
  </si>
  <si>
    <t>H02AB04</t>
  </si>
  <si>
    <t>SOLU-MEDROL 40 MG/ML</t>
  </si>
  <si>
    <t>INJ PSO LQF 40MG+1ML</t>
  </si>
  <si>
    <t>J01CR02</t>
  </si>
  <si>
    <t>AMOKSIKLAV 1 G</t>
  </si>
  <si>
    <t>POR TBL FLM 14</t>
  </si>
  <si>
    <t>AMOKSIKLAV 1,2 G</t>
  </si>
  <si>
    <t>INJ+INF PLV SOL 5</t>
  </si>
  <si>
    <t>AMOKSIKLAV 625 MG</t>
  </si>
  <si>
    <t>POR TBL FLM 21</t>
  </si>
  <si>
    <t>J01DC02</t>
  </si>
  <si>
    <t>J01DD01</t>
  </si>
  <si>
    <t>J01FA09</t>
  </si>
  <si>
    <t>POR TBL RET 7X500MG</t>
  </si>
  <si>
    <t>J01FF01</t>
  </si>
  <si>
    <t>CLINDAMYCIN KABI 150 MG/ML</t>
  </si>
  <si>
    <t>INJ SOL 10X2ML/300MG</t>
  </si>
  <si>
    <t>INJ SOL 10X4ML/600MG</t>
  </si>
  <si>
    <t>DALACIN C</t>
  </si>
  <si>
    <t>INJ SOL 1X4ML/600MG</t>
  </si>
  <si>
    <t>J01GB03</t>
  </si>
  <si>
    <t>INJ+INF SOL 10X2ML/80MG</t>
  </si>
  <si>
    <t>J01MA02</t>
  </si>
  <si>
    <t>M01AX17</t>
  </si>
  <si>
    <t>POR TBL NOB 15X100MG</t>
  </si>
  <si>
    <t>N02AX02</t>
  </si>
  <si>
    <t>N03AG01</t>
  </si>
  <si>
    <t>DEPAKINE CHRONO 500 MG SÉCABLE</t>
  </si>
  <si>
    <t>POR TBL RET 30X500MG</t>
  </si>
  <si>
    <t>N06AB04</t>
  </si>
  <si>
    <t>POR TBL FLM 30X10 MG</t>
  </si>
  <si>
    <t>POR TBL FLM 30X20 MG</t>
  </si>
  <si>
    <t>N06AB10</t>
  </si>
  <si>
    <t>R06AE07</t>
  </si>
  <si>
    <t>A02BA02</t>
  </si>
  <si>
    <t>RANITAL 150 MG POTAHOVANÉ TABLETY</t>
  </si>
  <si>
    <t>POR TBL FLM 30X150MG</t>
  </si>
  <si>
    <t>RANITAL 50 MG/2 ML</t>
  </si>
  <si>
    <t>INJ SOL 5X2ML/50MG</t>
  </si>
  <si>
    <t>A06AD11</t>
  </si>
  <si>
    <t>A07DA</t>
  </si>
  <si>
    <t>INJ SOL 10X0.8ML</t>
  </si>
  <si>
    <t>INJ SOL 10X1ML</t>
  </si>
  <si>
    <t>C02AC05</t>
  </si>
  <si>
    <t>MOXOSTAD 0,3 MG</t>
  </si>
  <si>
    <t>POR TBL FLM 30X0.3MG</t>
  </si>
  <si>
    <t>MOXOSTAD 0,4 MG</t>
  </si>
  <si>
    <t>POR TBL FLM 30X0.4MG</t>
  </si>
  <si>
    <t>C02CA04</t>
  </si>
  <si>
    <t>POR TBL NOB 30X4MG</t>
  </si>
  <si>
    <t>C07AB05</t>
  </si>
  <si>
    <t>C07BB07</t>
  </si>
  <si>
    <t>C08CA08</t>
  </si>
  <si>
    <t>C09AA04</t>
  </si>
  <si>
    <t>C09AA05</t>
  </si>
  <si>
    <t>TRITACE 10 MG</t>
  </si>
  <si>
    <t>C09BB04</t>
  </si>
  <si>
    <t>C09CA01</t>
  </si>
  <si>
    <t>POR TBL FLM 30X100MG</t>
  </si>
  <si>
    <t>C09DA01</t>
  </si>
  <si>
    <t>C10AA05</t>
  </si>
  <si>
    <t>SORTIS 10 MG</t>
  </si>
  <si>
    <t>SORTIS 20 MG</t>
  </si>
  <si>
    <t>C10AA07</t>
  </si>
  <si>
    <t>H03AA01</t>
  </si>
  <si>
    <t>EUTHYROX 50 MIKROGRAMŮ</t>
  </si>
  <si>
    <t>POR TBL NOB 100X50RG</t>
  </si>
  <si>
    <t>J01CR01</t>
  </si>
  <si>
    <t>AMPICILLIN AND SULBACTAM IBI 1 G + 500 MG PRÁŠEK PRO INJEKČNÍ ROZTOK</t>
  </si>
  <si>
    <t>INJ PLV SOL 10 LAH (20 ML)X1.5</t>
  </si>
  <si>
    <t>POR TBL FLM 10X500MG</t>
  </si>
  <si>
    <t>ZINACEF 1,5 G</t>
  </si>
  <si>
    <t>POR TBL FLM 14X500MG</t>
  </si>
  <si>
    <t>N03AX14</t>
  </si>
  <si>
    <t>N03AX16</t>
  </si>
  <si>
    <t>POR CPS DUR 14X75MG</t>
  </si>
  <si>
    <t>N04BC05</t>
  </si>
  <si>
    <t>N05BA12</t>
  </si>
  <si>
    <t>XANAX 0,25 MG</t>
  </si>
  <si>
    <t>POR TBL NOB 30X0.25MG</t>
  </si>
  <si>
    <t>N06AB06</t>
  </si>
  <si>
    <t>N06AX11</t>
  </si>
  <si>
    <t>N07CA01</t>
  </si>
  <si>
    <t>A04AA01</t>
  </si>
  <si>
    <t>ORM TBL BUC 10X8MG</t>
  </si>
  <si>
    <t>A10BB12</t>
  </si>
  <si>
    <t>C01BD01</t>
  </si>
  <si>
    <t>INJ SOL 6X3ML</t>
  </si>
  <si>
    <t>POR TBL NOB 60X200MG</t>
  </si>
  <si>
    <t>C07AB07</t>
  </si>
  <si>
    <t>C08DA01</t>
  </si>
  <si>
    <t>TRITACE 5 MG</t>
  </si>
  <si>
    <t>POR TBL NOB 30X5MG</t>
  </si>
  <si>
    <t>C09BA06</t>
  </si>
  <si>
    <t>C10AA01</t>
  </si>
  <si>
    <t>SOLU-MEDROL 62,5 MG/ML</t>
  </si>
  <si>
    <t>INJ PSO LQF 500MG+8ML</t>
  </si>
  <si>
    <t>INJ PSO LQF 1GM+16ML</t>
  </si>
  <si>
    <t>J01CA01</t>
  </si>
  <si>
    <t>AMPICILIN 1,0 BIOTIKA</t>
  </si>
  <si>
    <t>INJ PLV SOL 10X1000MG</t>
  </si>
  <si>
    <t>J01CR05</t>
  </si>
  <si>
    <t>J01DD02</t>
  </si>
  <si>
    <t>CEFTAZIDIM KABI 2 G</t>
  </si>
  <si>
    <t>J01DH02</t>
  </si>
  <si>
    <t>J01DH51</t>
  </si>
  <si>
    <t>INF PLV SOL 1X10</t>
  </si>
  <si>
    <t>GENTAMICIN B.BRAUN 3 MG/ML INFUZNÍ ROZTOK</t>
  </si>
  <si>
    <t>J01GB06</t>
  </si>
  <si>
    <t>AMIKIN 500 MG</t>
  </si>
  <si>
    <t>INJ SOL 1X2ML/500MG</t>
  </si>
  <si>
    <t>J01MA01</t>
  </si>
  <si>
    <t>INF SOL 1X100ML</t>
  </si>
  <si>
    <t>J01XB01</t>
  </si>
  <si>
    <t>INJ PLV SOL+INH SOL 10X1MU</t>
  </si>
  <si>
    <t>J01XD01</t>
  </si>
  <si>
    <t>METRONIDAZOLE 0.5%-POLPHARMA</t>
  </si>
  <si>
    <t>INF SOL 1X100ML/500MG</t>
  </si>
  <si>
    <t>J02AC01</t>
  </si>
  <si>
    <t>MYCOMAX INF</t>
  </si>
  <si>
    <t>POR TBL NOB 30X100MG</t>
  </si>
  <si>
    <t>N01AH03</t>
  </si>
  <si>
    <t>N01AX10</t>
  </si>
  <si>
    <t>POR TBL PRO 50X100MG</t>
  </si>
  <si>
    <t>N03AX12</t>
  </si>
  <si>
    <t>NEURONTIN 300 MG</t>
  </si>
  <si>
    <t>POR CPS DUR 50X300MG</t>
  </si>
  <si>
    <t>POR CPS DUR 14X150MG</t>
  </si>
  <si>
    <t>N05CD08</t>
  </si>
  <si>
    <t>R03AC02</t>
  </si>
  <si>
    <t>R06AE09</t>
  </si>
  <si>
    <t>V06XX</t>
  </si>
  <si>
    <t>DIASIP S PŘÍCHUTÍ JAHODOVOU</t>
  </si>
  <si>
    <t>DIASIP S PŘÍCHUTÍ VANILKOVOU</t>
  </si>
  <si>
    <t>NUTRIDRINK CREME S PŘÍCHUTÍ LESNÍHO OVOCE</t>
  </si>
  <si>
    <t>Přehled plnění pozitivního listu - spotřeba léčivých přípravků - orientační přehled</t>
  </si>
  <si>
    <t>06 - Neurochirurgická klinika</t>
  </si>
  <si>
    <t>0611 - lůžkové oddělení 34</t>
  </si>
  <si>
    <t>0612 - lůžkové oddělení 36A</t>
  </si>
  <si>
    <t>0621 - ambulance</t>
  </si>
  <si>
    <t xml:space="preserve">0631 - JIP </t>
  </si>
  <si>
    <t>0662 - operační sál - lokální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</si>
  <si>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</si>
  <si>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</si>
  <si>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</si>
  <si>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</si>
  <si>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</si>
  <si>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</si>
  <si>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</si>
  <si>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 xml:space="preserve"> </t>
  </si>
  <si>
    <t>* Legenda</t>
  </si>
  <si>
    <t>DIAPZT = Pomůcky pro diabetiky, jejichž název začíná slovem "Pumpa"</t>
  </si>
  <si>
    <t>Hrabálek Lumír</t>
  </si>
  <si>
    <t>Kalita Ondřej</t>
  </si>
  <si>
    <t>Krahulík David</t>
  </si>
  <si>
    <t>Novák Vlastimil</t>
  </si>
  <si>
    <t>Vaňková Andrea</t>
  </si>
  <si>
    <t>Wanek Tomáš</t>
  </si>
  <si>
    <t>Gabryš Martin</t>
  </si>
  <si>
    <t>Hampl Martin</t>
  </si>
  <si>
    <t>Stejskal Přemysl</t>
  </si>
  <si>
    <t>Halaj Matej</t>
  </si>
  <si>
    <t>Ortopedicko protetické pomůcky sériově vyráběné</t>
  </si>
  <si>
    <t>140647</t>
  </si>
  <si>
    <t>LÍMEC KRČNÍ PHILADELPHIA ORTEL C4 VARIO 49280</t>
  </si>
  <si>
    <t>NASTAVITELNÁ VÝŠKA OPORY BRADY, UNIVERZÁLNÍ VELIKOST</t>
  </si>
  <si>
    <t>93530</t>
  </si>
  <si>
    <t>ORTÉZA ZÁDOVÁ LOMBAX DORSO 0845</t>
  </si>
  <si>
    <t>VYSOKÁ ZÁDOVÁ ORTÉZA (ROZSAH TH-LS),KOVOVÉ DLAHY A DOPÍNACÍ TAHY</t>
  </si>
  <si>
    <t>Amoxicilin a enzymový inhibitor</t>
  </si>
  <si>
    <t>Ciprofloxacin</t>
  </si>
  <si>
    <t>Nadroparin</t>
  </si>
  <si>
    <t>32061</t>
  </si>
  <si>
    <t>FRAXIPARINE</t>
  </si>
  <si>
    <t>INJ SOL 10X0.6ML</t>
  </si>
  <si>
    <t>Hořčík (různé sole v kombinaci)</t>
  </si>
  <si>
    <t>POR GRA SOL SCC 30X365MG</t>
  </si>
  <si>
    <t>Sumatriptan</t>
  </si>
  <si>
    <t>14784</t>
  </si>
  <si>
    <t>ROSEMIG 50 MG</t>
  </si>
  <si>
    <t>POR TBL FLM 2X50MG I</t>
  </si>
  <si>
    <t>22094</t>
  </si>
  <si>
    <t>ROSEMIG SPRINTAB 50 MG</t>
  </si>
  <si>
    <t>POR TBL SUS 6X50MG I</t>
  </si>
  <si>
    <t>Azithromycin</t>
  </si>
  <si>
    <t>45010</t>
  </si>
  <si>
    <t>AZITROMYCIN SANDOZ 500 MG</t>
  </si>
  <si>
    <t>POR TBL FLM 3X500MG</t>
  </si>
  <si>
    <t>45011</t>
  </si>
  <si>
    <t>POR TBL FLM 6X500MG</t>
  </si>
  <si>
    <t>Fenoterol</t>
  </si>
  <si>
    <t>64881</t>
  </si>
  <si>
    <t>BEROTEC N 100 MCG</t>
  </si>
  <si>
    <t>INH SOL PSS 200DÁV</t>
  </si>
  <si>
    <t>Levocetirizin</t>
  </si>
  <si>
    <t>137177</t>
  </si>
  <si>
    <t>93884</t>
  </si>
  <si>
    <t>PÁS BEDERNÍ LOMBASKIN 0870</t>
  </si>
  <si>
    <t>EXTRA TENKÝ BEDERNÍ PÁS S PEVNÝMI VÝZTUHAMI</t>
  </si>
  <si>
    <t>Ortopedicko protetické pomůcky individuálně zhotovené</t>
  </si>
  <si>
    <t>957</t>
  </si>
  <si>
    <t>ORTÉZA TRUPOVÁ</t>
  </si>
  <si>
    <t>S KONSTRUK.ZÁKLADEM Z PEV.MAT.(PE,LAM.KOV)ZHOTOV.NA ZÁKL.SEJMUTÍ MĚR.PODKLADŮ</t>
  </si>
  <si>
    <t>12494</t>
  </si>
  <si>
    <t>AUGMENTIN 1 G</t>
  </si>
  <si>
    <t>POR TBL FLM 14 I</t>
  </si>
  <si>
    <t>Antiagregancia kromě heparinu, kombinace</t>
  </si>
  <si>
    <t>57364</t>
  </si>
  <si>
    <t>AGGRENOX</t>
  </si>
  <si>
    <t>POR CPS RDR 60</t>
  </si>
  <si>
    <t>15646</t>
  </si>
  <si>
    <t>CIPLOX</t>
  </si>
  <si>
    <t>OPH+AUR GTT SOL 5ML</t>
  </si>
  <si>
    <t>Desloratadin</t>
  </si>
  <si>
    <t>26331</t>
  </si>
  <si>
    <t>AERIUS 5 MG</t>
  </si>
  <si>
    <t>POR TBL FLM 100X5MG</t>
  </si>
  <si>
    <t>28814</t>
  </si>
  <si>
    <t>POR TBL DIS 60X5MG</t>
  </si>
  <si>
    <t>Diosmin, kombinace</t>
  </si>
  <si>
    <t>185435</t>
  </si>
  <si>
    <t>POR TBL FLM 120X500MG</t>
  </si>
  <si>
    <t>Drospirenon a ethinylestradiol</t>
  </si>
  <si>
    <t>164777</t>
  </si>
  <si>
    <t>JANGEE 0,02 MG/3 MG 28 POTAHOVANÝCH TABLET</t>
  </si>
  <si>
    <t>POR TBL FLM 1X28</t>
  </si>
  <si>
    <t>Drotaverin</t>
  </si>
  <si>
    <t>107807</t>
  </si>
  <si>
    <t>NO-SPA</t>
  </si>
  <si>
    <t>POR TBL NOB 20X40MG</t>
  </si>
  <si>
    <t>Flukonazol</t>
  </si>
  <si>
    <t>47439</t>
  </si>
  <si>
    <t>MYCOMAX 150</t>
  </si>
  <si>
    <t>POR CPS DUR 3X150MG</t>
  </si>
  <si>
    <t>Flutikason-furoát</t>
  </si>
  <si>
    <t>29816</t>
  </si>
  <si>
    <t>AVAMYS 27,5 MIKROGRAMŮ/DÁVKA</t>
  </si>
  <si>
    <t>NAS SPR SUS 120X27.5RG</t>
  </si>
  <si>
    <t>Klarithromycin</t>
  </si>
  <si>
    <t>75490</t>
  </si>
  <si>
    <t>KLACID 250</t>
  </si>
  <si>
    <t>POR TBL FLM 14X250MG</t>
  </si>
  <si>
    <t>Kortikosteroidy</t>
  </si>
  <si>
    <t>Lansoprazol</t>
  </si>
  <si>
    <t>106344</t>
  </si>
  <si>
    <t>LANZUL 15 MG</t>
  </si>
  <si>
    <t>POR CPS ETD 28X15MG</t>
  </si>
  <si>
    <t>Levothyroxin, sodná sůl</t>
  </si>
  <si>
    <t>69191</t>
  </si>
  <si>
    <t>EUTHYROX 150 MIKROGRAMŮ</t>
  </si>
  <si>
    <t>POR TBL NOB 100X150RG</t>
  </si>
  <si>
    <t>97186</t>
  </si>
  <si>
    <t>EUTHYROX 100 MIKROGRAMŮ</t>
  </si>
  <si>
    <t>POR TBL NOB 100X100RG</t>
  </si>
  <si>
    <t>Losartan a diuretika</t>
  </si>
  <si>
    <t>Rosuvastatin</t>
  </si>
  <si>
    <t>148070</t>
  </si>
  <si>
    <t>POR TBL FLM 90X10MG</t>
  </si>
  <si>
    <t>148074</t>
  </si>
  <si>
    <t>ROSUCARD 20 MG POTAHOVANÉ TABLETY</t>
  </si>
  <si>
    <t>POR TBL FLM 90X20MG</t>
  </si>
  <si>
    <t>Sodná sůl metamizolu</t>
  </si>
  <si>
    <t>NOVALGIN TABLETY</t>
  </si>
  <si>
    <t>POR TBL FLM 20X500MG</t>
  </si>
  <si>
    <t>196736</t>
  </si>
  <si>
    <t>SUMATRIPTAN ACCORD 100 MG POTAHOVANÉ TABLETY</t>
  </si>
  <si>
    <t>POR TBL FLM 6X100MG</t>
  </si>
  <si>
    <t>Tolperison</t>
  </si>
  <si>
    <t>MYDOCALM 150 MG</t>
  </si>
  <si>
    <t>Tramadol</t>
  </si>
  <si>
    <t>Tramadol, kombinace</t>
  </si>
  <si>
    <t>17925</t>
  </si>
  <si>
    <t>ZALDIAR</t>
  </si>
  <si>
    <t>POR TBL FLM 20</t>
  </si>
  <si>
    <t>Formoterol a budesonid</t>
  </si>
  <si>
    <t>180087</t>
  </si>
  <si>
    <t>SYMBICORT TURBUHALER 200 MIKROGRAMŮ/ 6 MIKROGRAMŮ/ INHALACE</t>
  </si>
  <si>
    <t>INH PLV 1X120DÁV</t>
  </si>
  <si>
    <t>78920</t>
  </si>
  <si>
    <t>ORTÉZA BEDERNÍ S VÝZTUHAMI - TYP 407</t>
  </si>
  <si>
    <t>ORTÉZA BEDERNÍ S VÝZTUHAMI A KŘÍŽOVÝMI TAHY</t>
  </si>
  <si>
    <t>11714</t>
  </si>
  <si>
    <t>ORTÉZA KRČNÍ LÍMEC PHILADELPHIA TYP 111</t>
  </si>
  <si>
    <t>23412</t>
  </si>
  <si>
    <t>ORTÉZA-DĚTSKÁ DO 18TI LET-SPECIÁLNÍ</t>
  </si>
  <si>
    <t>S KONSTRUK.ZÁKLADEM Z ODLEH.MAT.(TITAN,KARBON),NEBO VYUŽITÍM ATYP.KONSTR.DÍLŮ</t>
  </si>
  <si>
    <t>Dále nespecifikované pomůcky</t>
  </si>
  <si>
    <t>278</t>
  </si>
  <si>
    <t>PARUKA</t>
  </si>
  <si>
    <t>PŘÍSPĚVEK POJIŠŤOVNY DO VÝŠE</t>
  </si>
  <si>
    <t>Dexamethason</t>
  </si>
  <si>
    <t>Doxycyklin</t>
  </si>
  <si>
    <t>4013</t>
  </si>
  <si>
    <t>DOXYBENE 200 MG TABLETY</t>
  </si>
  <si>
    <t>POR TBL NOB 10X200MG</t>
  </si>
  <si>
    <t>Klindamycin</t>
  </si>
  <si>
    <t>1629</t>
  </si>
  <si>
    <t>DALACIN T KOŽNÍ ROZTOK</t>
  </si>
  <si>
    <t>DRM SOL 1X30ML</t>
  </si>
  <si>
    <t>Bilastin</t>
  </si>
  <si>
    <t>148675</t>
  </si>
  <si>
    <t>XADOS 20 MG TABLETY</t>
  </si>
  <si>
    <t>POR TBL NOB 50X20MG</t>
  </si>
  <si>
    <t>Klindamycin, kombinace</t>
  </si>
  <si>
    <t>186539</t>
  </si>
  <si>
    <t>DUAC 10 MG/G + 30 MG/G GEL</t>
  </si>
  <si>
    <t>DRM GEL 60GM</t>
  </si>
  <si>
    <t>Bromazepam</t>
  </si>
  <si>
    <t>LEXAURIN 3</t>
  </si>
  <si>
    <t>POR TBL NOB 30X3MG</t>
  </si>
  <si>
    <t>Cefuroxim</t>
  </si>
  <si>
    <t>Ibuprofen</t>
  </si>
  <si>
    <t>Měkký parafin a tukové produkty</t>
  </si>
  <si>
    <t>100273</t>
  </si>
  <si>
    <t>LIPOBASE</t>
  </si>
  <si>
    <t>DRM CRM 1X100GM</t>
  </si>
  <si>
    <t>Metronidazol</t>
  </si>
  <si>
    <t>POR TBL NOB 20X250MG</t>
  </si>
  <si>
    <t>Omeprazol</t>
  </si>
  <si>
    <t>Pitofenon a analgetika</t>
  </si>
  <si>
    <t>Sulfamethoxazol a trimethoprim</t>
  </si>
  <si>
    <t>POR TBL NOB 20X480MG</t>
  </si>
  <si>
    <t>179333</t>
  </si>
  <si>
    <t>DORETA 75 MG/650 MG</t>
  </si>
  <si>
    <t>Itopridum</t>
  </si>
  <si>
    <t>166776</t>
  </si>
  <si>
    <t>ITOPRID PMCS 50 MG</t>
  </si>
  <si>
    <t>POR TBL FLM 100X50MG I</t>
  </si>
  <si>
    <t>Erdostein</t>
  </si>
  <si>
    <t>92757</t>
  </si>
  <si>
    <t>ERDOMED</t>
  </si>
  <si>
    <t>POR CPS DUR 10X300MG</t>
  </si>
  <si>
    <t>32546</t>
  </si>
  <si>
    <t>POR TBL RET 14X500MG-DOUBLE BL</t>
  </si>
  <si>
    <t>32954</t>
  </si>
  <si>
    <t>DOXYHEXAL TABS</t>
  </si>
  <si>
    <t>POR TBL NOB 20X100MG</t>
  </si>
  <si>
    <t>202905</t>
  </si>
  <si>
    <t>Perindopril</t>
  </si>
  <si>
    <t>Kompenzační pomůcky pro tělesně postižené</t>
  </si>
  <si>
    <t>11793</t>
  </si>
  <si>
    <t>CHODÍTKO KLOUBOVÉ VT 903</t>
  </si>
  <si>
    <t>SKLÁDACÍ,ČTYŘBODOVÉ,NASTAVITELNÁ VÝŠKA</t>
  </si>
  <si>
    <t>155859</t>
  </si>
  <si>
    <t>SUMAMED 500 MG</t>
  </si>
  <si>
    <t>Nimesulid</t>
  </si>
  <si>
    <t>12895</t>
  </si>
  <si>
    <t>POR GRA SUS 30X100MG I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</si>
  <si>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</si>
  <si>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</si>
  <si>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</si>
  <si>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</si>
  <si>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</si>
  <si>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N02CC01 - Sumatriptan</t>
  </si>
  <si>
    <t>J01AA02 - Doxycyklin</t>
  </si>
  <si>
    <t>A02BC03 - Lansoprazol</t>
  </si>
  <si>
    <t>J01FA10</t>
  </si>
  <si>
    <t>N02CC01</t>
  </si>
  <si>
    <t>A02BC03</t>
  </si>
  <si>
    <t>J01AA02</t>
  </si>
  <si>
    <t>Přehled plnění PL - Preskripce léčivých přípravků - orientační přehled</t>
  </si>
  <si>
    <t>50115003     implant.umělé těl.náhr.-TEP (sk.Z_518)</t>
  </si>
  <si>
    <t>0601</t>
  </si>
  <si>
    <t>vedení klinického pracoviště</t>
  </si>
  <si>
    <t>vedení klinického pracoviště Celkem</t>
  </si>
  <si>
    <t>0666</t>
  </si>
  <si>
    <t>pracoviště DK COS</t>
  </si>
  <si>
    <t>pracoviště DK COS Celkem</t>
  </si>
  <si>
    <t>ZA007</t>
  </si>
  <si>
    <t>Obvaz elastický síťový pruban č. 9 427309</t>
  </si>
  <si>
    <t>ZA423</t>
  </si>
  <si>
    <t>Obinadlo elastické idealtex 12 cm x 5 m 9310633</t>
  </si>
  <si>
    <t>ZA446</t>
  </si>
  <si>
    <t>Vata buničitá přířezy 20 x 30 cm 1230200129</t>
  </si>
  <si>
    <t>ZA562</t>
  </si>
  <si>
    <t>Náplast cosmopor i. v. 6 x 8 cm 9008054</t>
  </si>
  <si>
    <t>ZA593</t>
  </si>
  <si>
    <t>Tampon stáčený sterilní 20 x 20 cm / 5 ks 28003</t>
  </si>
  <si>
    <t>ZB084</t>
  </si>
  <si>
    <t>Náplast transpore 2,50 cm x 9,14 m 1527-1</t>
  </si>
  <si>
    <t>ZC100</t>
  </si>
  <si>
    <t>Vata buničitá dělená 2 role / 500 ks 40 x 50 mm 1230200310</t>
  </si>
  <si>
    <t>ZC845</t>
  </si>
  <si>
    <t>Kompresa NT 10 x 20 cm / 5 ks sterilní 26621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</si>
  <si>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</si>
  <si>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</si>
  <si>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</si>
  <si>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</si>
  <si>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</si>
  <si>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</si>
  <si>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</si>
  <si>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</si>
  <si>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ZA471</t>
  </si>
  <si>
    <t>Náplast curaplast poinjekční bal. á 250 ks 30625</t>
  </si>
  <si>
    <t>ZF716</t>
  </si>
  <si>
    <t>Obinadlo fixační peha-haft 6cm á 20 m 9324471</t>
  </si>
  <si>
    <t>ZA580</t>
  </si>
  <si>
    <t>Podkolenky cambren C  K2 střední 9973952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</si>
  <si>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</si>
  <si>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</si>
  <si>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</si>
  <si>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</si>
  <si>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</si>
  <si>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</si>
  <si>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</si>
  <si>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</si>
  <si>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ZA883</t>
  </si>
  <si>
    <t>Rourka rektální CH18 délka 40 cm 19-18.100</t>
  </si>
  <si>
    <t>ZB231</t>
  </si>
  <si>
    <t>Pinzeta anatomická 14 cm P00894</t>
  </si>
  <si>
    <t>ZB249</t>
  </si>
  <si>
    <t>Sáček močový s křížovou výpustí 2000 ml ZAR-TNU201601</t>
  </si>
  <si>
    <t>ZB367</t>
  </si>
  <si>
    <t>Cévka urologická pro ženy ster. CH12 07.032.12.100</t>
  </si>
  <si>
    <t>ZB756</t>
  </si>
  <si>
    <t>Zkumavka 3 ml K3 edta fialová 454086</t>
  </si>
  <si>
    <t>ZB757</t>
  </si>
  <si>
    <t>Zkumavka 6 ml K3 edta fialová 456036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</si>
  <si>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</si>
  <si>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</si>
  <si>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</si>
  <si>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</si>
  <si>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</si>
  <si>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</si>
  <si>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</si>
  <si>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</si>
  <si>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ZC765</t>
  </si>
  <si>
    <t>Nůžky oční P00908</t>
  </si>
  <si>
    <t>ZF159</t>
  </si>
  <si>
    <t>Nádoba na kontaminovaný odpad 1 l 15-0002</t>
  </si>
  <si>
    <t>ZG515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</si>
  <si>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</si>
  <si>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</si>
  <si>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</si>
  <si>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</si>
  <si>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</si>
  <si>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</si>
  <si>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</si>
  <si>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ZA731</t>
  </si>
  <si>
    <t>Mandren růžový 4219104</t>
  </si>
  <si>
    <t>ZL688</t>
  </si>
  <si>
    <t>Proužky Accu-Check Inform IIStrip 50 EU1 á 50 ks 05942861</t>
  </si>
  <si>
    <t>ZL689</t>
  </si>
  <si>
    <t>Roztok Accu-Check Performa Int´l Controls 1+2 level 04861736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</si>
  <si>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</si>
  <si>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</si>
  <si>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</si>
  <si>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</si>
  <si>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</si>
  <si>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</si>
  <si>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</si>
  <si>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</si>
  <si>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</si>
  <si>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</si>
  <si>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ZB768</t>
  </si>
  <si>
    <t>Jehla vakuová 216/38 mm zelená 450076</t>
  </si>
  <si>
    <t>ZL072</t>
  </si>
  <si>
    <t>Rukavice operační gammex bez pudru PF EnLite vel. 7,0 353384</t>
  </si>
  <si>
    <t>ZL074</t>
  </si>
  <si>
    <t>Rukavice operační gammex bez pudru PF EnLite vel. 8,0 353386</t>
  </si>
  <si>
    <t>ZM292</t>
  </si>
  <si>
    <t>Rukavice nitril sempercare bez p. M bal. á 200 ks 30803</t>
  </si>
  <si>
    <t>ZM293</t>
  </si>
  <si>
    <t>Rukavice nitril sempercare bez p. L bal. á 200 ks 30804</t>
  </si>
  <si>
    <t>ZN041</t>
  </si>
  <si>
    <t>Rukavice operační  gamex ansell PF bez pudru 6,5 A351143</t>
  </si>
  <si>
    <t>ZN040</t>
  </si>
  <si>
    <t>Rukavice operační  gamex ansell PF bez pudru 8,5 A351147</t>
  </si>
  <si>
    <t>ZC698</t>
  </si>
  <si>
    <t>Maska kyslíková + hadička pro dosp.1105000</t>
  </si>
  <si>
    <t>ZA425</t>
  </si>
  <si>
    <t>Obinadlo hydrofilní 10 cm x   5 m 13007</t>
  </si>
  <si>
    <t>ZA459</t>
  </si>
  <si>
    <t>Kompresa AB 10 x 20 cm / 1 ks sterilní NT savá 1230114021</t>
  </si>
  <si>
    <t>ZA547</t>
  </si>
  <si>
    <t>Krytí inadine nepřilnavé 9,5 x 9,5 cm 1/10 SYS01512EE</t>
  </si>
  <si>
    <t>ZA569</t>
  </si>
  <si>
    <t>Podkolenky cambren C  K3 velké 997396/2</t>
  </si>
  <si>
    <t>ZA576</t>
  </si>
  <si>
    <t>Set sterilní pro močovou katetrizaci Mediset bal. á 20 ks 4552710</t>
  </si>
  <si>
    <t>ZD668</t>
  </si>
  <si>
    <t>Kompresa gáza 10 x 10 cm / 5 ks sterilní 1325019275</t>
  </si>
  <si>
    <t>ZI558</t>
  </si>
  <si>
    <t>Náplast curapor   7 x   5 cm 22120 ( náhrada za cosmopor )</t>
  </si>
  <si>
    <t>ZA442</t>
  </si>
  <si>
    <t>Steh náplasťový Steri-strip 6 x 75 mm bal. á 50 ks R1541</t>
  </si>
  <si>
    <t>ZA707</t>
  </si>
  <si>
    <t>Katetr močový foley 12CH bal. á 12 ks 1125-02</t>
  </si>
  <si>
    <t>ZA727</t>
  </si>
  <si>
    <t>Kontejner 30 ml sterilní 331690251750</t>
  </si>
  <si>
    <t>ZA738</t>
  </si>
  <si>
    <t>Filtr mini spike zelený 4550242</t>
  </si>
  <si>
    <t>ZA965</t>
  </si>
  <si>
    <t>Stříkačka inzulínová omnican 1 ml 100j bal. á 100 ks 9151141S</t>
  </si>
  <si>
    <t>ZB066</t>
  </si>
  <si>
    <t>Stříkačka janett 3-dílná 100 ml sterilní vyplachovací adaptér PLS1710</t>
  </si>
  <si>
    <t>ZB754</t>
  </si>
  <si>
    <t>Zkumavka černá 2 ml 454073</t>
  </si>
  <si>
    <t>ZB774</t>
  </si>
  <si>
    <t>Zkumavka červená 5 ml gel 456071</t>
  </si>
  <si>
    <t>ZC769</t>
  </si>
  <si>
    <t>Hadička spojovací HS 1,8 x 450LL 606301-ND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</si>
  <si>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</si>
  <si>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</si>
  <si>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</si>
  <si>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</si>
  <si>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</si>
  <si>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</si>
  <si>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ZI167</t>
  </si>
  <si>
    <t>Zkumavka EmptyTube bílá PFPM913S</t>
  </si>
  <si>
    <t>ZI179</t>
  </si>
  <si>
    <t>Zkumavka s mediem+ flovakovaný tampon eSwab růžový 490CE.A</t>
  </si>
  <si>
    <t>ZI182</t>
  </si>
  <si>
    <t>Zkumavka + aplikátor s chem.stabilizátorem UriSwab žlutá 802CE.A</t>
  </si>
  <si>
    <t>ZK799</t>
  </si>
  <si>
    <t>Zátka combi červená 4495101</t>
  </si>
  <si>
    <t>ZK735</t>
  </si>
  <si>
    <t>Konektor bezjehlový caresite bal. á 200 ks dohodnutá cena 7,93 Kč bez DPH 415122</t>
  </si>
  <si>
    <t>ZD815</t>
  </si>
  <si>
    <t>Manžeta TK tonometru KVS LD7 + k monitoru Philips dospělá 14 x 50 cm KVS M1 5ZOM</t>
  </si>
  <si>
    <t>ZJ673</t>
  </si>
  <si>
    <t>Pohár na moč 100 ml UH GAMA204808</t>
  </si>
  <si>
    <t>ZA715</t>
  </si>
  <si>
    <t>Set infuzní intrafix primeline classic 150 cm 4062957</t>
  </si>
  <si>
    <t>ZA360</t>
  </si>
  <si>
    <t>Jehla sterican 0,5 x 25 mm oranžová 9186158</t>
  </si>
  <si>
    <t>ZB767</t>
  </si>
  <si>
    <t>Jehla vakuová 226/38 mm černá 450075</t>
  </si>
  <si>
    <t>ZB352</t>
  </si>
  <si>
    <t>Jehla spinální spinocan G19 88 mm sloní kost 4501195</t>
  </si>
  <si>
    <t>ZB173</t>
  </si>
  <si>
    <t>Maska kyslíková s hadičkou a nosní svorkou dospělá H-103013, OS/100</t>
  </si>
  <si>
    <t>ZA443</t>
  </si>
  <si>
    <t>Šátek trojcípý pletený 125 x 85 x 85 cm 20001</t>
  </si>
  <si>
    <t>ZA463</t>
  </si>
  <si>
    <t>Kompresa NT 10 x 20 cm / 2 ks sterilní 26620</t>
  </si>
  <si>
    <t>ZA464</t>
  </si>
  <si>
    <t>Kompresa NT 10 x 10 cm / 2 ks sterilní 26520</t>
  </si>
  <si>
    <t>ZA544</t>
  </si>
  <si>
    <t>Krytí inadine nepřilnavé 5,0 x 5,0 cm 1/10 SYS01481EE</t>
  </si>
  <si>
    <t>ZL684</t>
  </si>
  <si>
    <t>Náplast santiband standard poinjekční jednotl. baleno 19 mm x 72 mm 652</t>
  </si>
  <si>
    <t>ZF042</t>
  </si>
  <si>
    <t>Krytí mastný tyl jelonet 10 x 10 cm á 10 ks 7404</t>
  </si>
  <si>
    <t>ZB762</t>
  </si>
  <si>
    <t>Zkumavka červená 6 ml 456092</t>
  </si>
  <si>
    <t>ZB776</t>
  </si>
  <si>
    <t>Zkumavka zelená 3 ml 454082</t>
  </si>
  <si>
    <t>ZA338</t>
  </si>
  <si>
    <t>Obinadlo hydrofilní   6 cm x   5 m 13005</t>
  </si>
  <si>
    <t>ZA418</t>
  </si>
  <si>
    <t>Náplast metaline pod TS 8 x 9 cm 23094</t>
  </si>
  <si>
    <t>ZA424</t>
  </si>
  <si>
    <t>Obinadlo elastické idealtex 14 cm x 5 m 9310643</t>
  </si>
  <si>
    <t>ZA429</t>
  </si>
  <si>
    <t>Obinadlo elastické idealtex   8 cm x 5 m 931061</t>
  </si>
  <si>
    <t>ZA467</t>
  </si>
  <si>
    <t>Tyčinka vatová nesterilní 15 cm bal. á 100 ks 9679369</t>
  </si>
  <si>
    <t>ZA476</t>
  </si>
  <si>
    <t>Krytí mepilex border lite 10 x 10 cm bal. á 5 ks 281300-00</t>
  </si>
  <si>
    <t>ZA497</t>
  </si>
  <si>
    <t>Krytí bactigras   5 x   5 cm bal. á 50 ks 7456</t>
  </si>
  <si>
    <t>ZA498</t>
  </si>
  <si>
    <t>Krytí bactigras 10 x 10 cm bal. á 10 ks 7457</t>
  </si>
  <si>
    <t>ZA537</t>
  </si>
  <si>
    <t>Krytí mepilex heel 13 x 20 cm bal. á 5 ks 288100-01</t>
  </si>
  <si>
    <t>ZA542</t>
  </si>
  <si>
    <t>Náplast wet pruf voduvzd. 1,25 cm x 9,14 m bal. á 24 ks K00-3063C</t>
  </si>
  <si>
    <t>ZA617</t>
  </si>
  <si>
    <t>Tampon TC-OC k ošetření dutiny ústní á 250 ks 12240</t>
  </si>
  <si>
    <t>ZA643</t>
  </si>
  <si>
    <t>Kompresa vliwasoft 10 x 20 nesterilní á 100 ks 12070</t>
  </si>
  <si>
    <t>ZD633</t>
  </si>
  <si>
    <t>Krytí mepilex border sacrum 18 x 18 cm bal. á 5 ks 282000-01</t>
  </si>
  <si>
    <t>ZI602</t>
  </si>
  <si>
    <t>Náplast curapor 10 x 34 cm 22126 ( náhrada za cosmopor )</t>
  </si>
  <si>
    <t>ZK646</t>
  </si>
  <si>
    <t>Náplast tegaderm CHG 8,5 cm x 11,5 cm na CŽK-antibakt. bal. á 25 ks 1657R</t>
  </si>
  <si>
    <t>ZL410</t>
  </si>
  <si>
    <t>Hemagel 100 g A2681147</t>
  </si>
  <si>
    <t>ZE396</t>
  </si>
  <si>
    <t>Krytí mastný tyl grassolind 7,5 x 10 cm bal. á 10 ks 499313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</si>
  <si>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</si>
  <si>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</si>
  <si>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</si>
  <si>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</si>
  <si>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</si>
  <si>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</si>
  <si>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ZD634</t>
  </si>
  <si>
    <t>Krytí mepilex border sacrum 23 x 23 cm bal. á 5 ks 282400-01</t>
  </si>
  <si>
    <t>ZH924</t>
  </si>
  <si>
    <t>Tampon sterilní stáčený 9 x 9 cm / 10 ks 0422</t>
  </si>
  <si>
    <t>ZA119</t>
  </si>
  <si>
    <t>Trokar hrudní 18F 30 cm 636,18</t>
  </si>
  <si>
    <t>ZA170</t>
  </si>
  <si>
    <t>Pásek k TS kanyle pěnový 520000</t>
  </si>
  <si>
    <t>ZA688</t>
  </si>
  <si>
    <t>Sáček močový curity s hod.diurézou 400 ml hadička 150 cm 8150</t>
  </si>
  <si>
    <t>ZA737</t>
  </si>
  <si>
    <t>Filtr mini spike modrý 4550234</t>
  </si>
  <si>
    <t>ZA749</t>
  </si>
  <si>
    <t>Stříkačka injekční 3-dílná 50 ml LL Omnifix Solo 4617509F</t>
  </si>
  <si>
    <t>ZB041</t>
  </si>
  <si>
    <t>Systém hrudní drenáže atrium 1 cestný 3600-100</t>
  </si>
  <si>
    <t>ZB103</t>
  </si>
  <si>
    <t>Láhev k odsávačce flovac 2l hadice 1,8 m 000-036-021</t>
  </si>
  <si>
    <t>ZB295</t>
  </si>
  <si>
    <t>Filtr iso-gard hepa čistý bal. á 20 ks 28012</t>
  </si>
  <si>
    <t>ZB311</t>
  </si>
  <si>
    <t>Kanyla ET 8,5 mm s manž. bal. á 20 ks 100/199/085</t>
  </si>
  <si>
    <t>ZB424</t>
  </si>
  <si>
    <t>Elektroda EKG H34SG 31.1946.21</t>
  </si>
  <si>
    <t>ZB736</t>
  </si>
  <si>
    <t>Stříkačka janett 3-dílná 100 ml sterilní vyplachovací adaptér L bal. á 50 ks 2022C30</t>
  </si>
  <si>
    <t>ZB759</t>
  </si>
  <si>
    <t>Zkumavka červená 8 ml gel 455071</t>
  </si>
  <si>
    <t>ZB772</t>
  </si>
  <si>
    <t>Přechodka adaptér luer 450070</t>
  </si>
  <si>
    <t>ZB801</t>
  </si>
  <si>
    <t>Transofix krátký trn á 50 ks 4090500</t>
  </si>
  <si>
    <t>ZB815</t>
  </si>
  <si>
    <t>Stříkačka injekční 3-dílná 50 ml LL spec. Original-Perfusor černá s jehlou 50 ml 8728828F</t>
  </si>
  <si>
    <t>ZB948</t>
  </si>
  <si>
    <t>Mikronebulizér MicroMist bal. á 50 ks 41891</t>
  </si>
  <si>
    <t>ZC177</t>
  </si>
  <si>
    <t>Systém odsávací uzavřený TC CH14 wet pack 54 cm / 72 h 2276-5</t>
  </si>
  <si>
    <t>ZC863</t>
  </si>
  <si>
    <t>Hadička spojovací HS 1,8 x 1800LL 606304-ND</t>
  </si>
  <si>
    <t>ZD458</t>
  </si>
  <si>
    <t>Spojka vrapovaná roztaž.rovná 15F bal. á 50 ks 038-61-311</t>
  </si>
  <si>
    <t>ZF233</t>
  </si>
  <si>
    <t>Stříkačka injekční arteriální 3 ml bez jehly line draw L/S bal. á 200 ks 4043E</t>
  </si>
  <si>
    <t>ZG001</t>
  </si>
  <si>
    <t>Husí krk expandi-flex s dvojtou otočnou spojkou á 30 ks 22531</t>
  </si>
  <si>
    <t>ZG137</t>
  </si>
  <si>
    <t>Fonendoskop sprague rappaport P00221</t>
  </si>
  <si>
    <t>ZI436</t>
  </si>
  <si>
    <t>Brýle kyslíkové americký typ upevnění svorkou ALL SOFT H-103106</t>
  </si>
  <si>
    <t>ZJ117</t>
  </si>
  <si>
    <t>Adaptér jednorázový k senzoru  CO2 á 20 ks 415036-001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</si>
  <si>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</si>
  <si>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</si>
  <si>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</si>
  <si>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</si>
  <si>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</si>
  <si>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</si>
  <si>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</si>
  <si>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</si>
  <si>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ZK798</t>
  </si>
  <si>
    <t>Zátka combi modrá 4495152</t>
  </si>
  <si>
    <t>ZK884</t>
  </si>
  <si>
    <t>Kohout trojcestný discofix modrý 4095111</t>
  </si>
  <si>
    <t>ZK977</t>
  </si>
  <si>
    <t>Cévka odsávací CH14 s přerušovačem sání P01173a</t>
  </si>
  <si>
    <t>ZK978</t>
  </si>
  <si>
    <t>Cévka odsávací CH16 s přerušovačem sání P01175a</t>
  </si>
  <si>
    <t>ZA725</t>
  </si>
  <si>
    <t>Kanyla TS 8,0 s manžetou bal. á 10 ks 100/860/080</t>
  </si>
  <si>
    <t>ZB056</t>
  </si>
  <si>
    <t>Kanyla TS 8,5 s manžetou bal. á 10 ks 100/800/085</t>
  </si>
  <si>
    <t>ZB310</t>
  </si>
  <si>
    <t>Kanyla ET 8,0 mm s manž. bal. á 20 ks 100/199/080</t>
  </si>
  <si>
    <t>ZB340</t>
  </si>
  <si>
    <t>Hadička kyslíková bal. á 50 ks 41113</t>
  </si>
  <si>
    <t>ZB816</t>
  </si>
  <si>
    <t>Hadička spojovací-perfusor černá 150 cm á 100 ks 8722919</t>
  </si>
  <si>
    <t>ZB850</t>
  </si>
  <si>
    <t>Nos umělý trach-vent bal. á 50 ks 41311U</t>
  </si>
  <si>
    <t>ZD454</t>
  </si>
  <si>
    <t>Filtr pro dospělé s HME a portem 038-41-355</t>
  </si>
  <si>
    <t>ZL717</t>
  </si>
  <si>
    <t>Kanyla introcan safety 3 modrá 22G bal. á 50 ks 4251128-01</t>
  </si>
  <si>
    <t>ZL718</t>
  </si>
  <si>
    <t>Kanyla introcan safety 3 růžová 20G bal. á 50 ks 4251130-01</t>
  </si>
  <si>
    <t>ZB941</t>
  </si>
  <si>
    <t>Systém odsávací uzavřený TC CH14 wet pack 30,5 cm / 72 h 2270135-5</t>
  </si>
  <si>
    <t>ZB309</t>
  </si>
  <si>
    <t>Kanyla ET 7,5 mm s manž. bal. á 20 ks 100/199/075</t>
  </si>
  <si>
    <t>ZD223</t>
  </si>
  <si>
    <t>Čidlo průtoku vzduchu-flow senzor 281637(279331)</t>
  </si>
  <si>
    <t>ZF514</t>
  </si>
  <si>
    <t>Kolénko-konektor dvojitě otočné s ods. portem 010-645</t>
  </si>
  <si>
    <t>ZM320</t>
  </si>
  <si>
    <t>Membrána BSA k plicnímu ventilátoru Hamilton  bal. á 5 ks 151233</t>
  </si>
  <si>
    <t>ZF668</t>
  </si>
  <si>
    <t>Manžeta přetlaková 500 ml classic P01268</t>
  </si>
  <si>
    <t>ZA858</t>
  </si>
  <si>
    <t>Souprava infuzní dosifix 4037014</t>
  </si>
  <si>
    <t>ZK839</t>
  </si>
  <si>
    <t>System hrudní drenáže Sinapi 1000 ml dlouhá trubice kontrola sání XL1000S</t>
  </si>
  <si>
    <t>ZN034</t>
  </si>
  <si>
    <t>Sáček sběrný jednorázový k systemu hrudní drenáže Sinapi 1000 ml D001</t>
  </si>
  <si>
    <t>ZN155</t>
  </si>
  <si>
    <t>Organizér infuzních setů ORIO modrý bal. á 15 ks 702.03</t>
  </si>
  <si>
    <t>ZI239</t>
  </si>
  <si>
    <t>Čidlo saturační na čelo oxi-max bal. á 24 ks MAX-FAST-I</t>
  </si>
  <si>
    <t>ZC265</t>
  </si>
  <si>
    <t>Trokar hrudní 14F 30 cm 636,14</t>
  </si>
  <si>
    <t>KD593</t>
  </si>
  <si>
    <t>katetr nelaton Ch12 MPI:110012</t>
  </si>
  <si>
    <t>KD601</t>
  </si>
  <si>
    <t>katetr tiemann CH10 MPI:120010</t>
  </si>
  <si>
    <t>KD602</t>
  </si>
  <si>
    <t>katetr tiemann Ch12 MPI:120012</t>
  </si>
  <si>
    <t>ZB818</t>
  </si>
  <si>
    <t>Katetr CVC 3 lumen certofix protect trio 4163214P-S1+set rouškování pro CVC bal. á 10 ks 47561111</t>
  </si>
  <si>
    <t>ZC637</t>
  </si>
  <si>
    <t>Arteriofix bal. á 20 ks 20G 5206324</t>
  </si>
  <si>
    <t>ZB209</t>
  </si>
  <si>
    <t>Set transfúzní BLLP pro přetlakovou transfuzi bez vzdušného filtru hemomed 05123</t>
  </si>
  <si>
    <t>ZD834</t>
  </si>
  <si>
    <t>Set infuzní intrafix safeset s trojcest. ventilem 220 cm bal. á 100 ks 4063006</t>
  </si>
  <si>
    <t>ZA309</t>
  </si>
  <si>
    <t>Jehla sternální mielo-can 15G 1,8MM x 4,8 cm MCN 02</t>
  </si>
  <si>
    <t>ZK477</t>
  </si>
  <si>
    <t>Rukavice operační latexové s pudrem ansell medigrip plus vel. 8,0 303506(303366)</t>
  </si>
  <si>
    <t>ZL070</t>
  </si>
  <si>
    <t>Rukavice operační gammex bez pudru PF EnLite vel. 6,0 353382</t>
  </si>
  <si>
    <t>ZL071</t>
  </si>
  <si>
    <t>Rukavice operační gammex bez pudru PF EnLite vel. 6,5 353383</t>
  </si>
  <si>
    <t>ZL073</t>
  </si>
  <si>
    <t>Rukavice operační gammex bez pudru PF EnLite vel. 7,5 353385</t>
  </si>
  <si>
    <t>ZL075</t>
  </si>
  <si>
    <t>Rukavice operační gammex bez pudru PF EnLite vel. 8,5 353387</t>
  </si>
  <si>
    <t>ZM291</t>
  </si>
  <si>
    <t>Rukavice nitril sempercare bez p. S bal. á 200 ks 30802</t>
  </si>
  <si>
    <t>DG382</t>
  </si>
  <si>
    <t>Bactec Plus Aerobic</t>
  </si>
  <si>
    <t>DG385</t>
  </si>
  <si>
    <t>Bactec Plus Anaerobic</t>
  </si>
  <si>
    <t>DG395</t>
  </si>
  <si>
    <t>Diagnostická souprava AB0 set monoklonální na 30</t>
  </si>
  <si>
    <t>ZC366</t>
  </si>
  <si>
    <t>Převodník tlakový PX260 150 cm 1 linka bal. á 20 ks T100209A</t>
  </si>
  <si>
    <t>ZD403</t>
  </si>
  <si>
    <t>Hadice odsávací 2 kohouty 8/10, délka 270 cm Softub TA 8271</t>
  </si>
  <si>
    <t>ZF295</t>
  </si>
  <si>
    <t>Okruh dýchací anesteziologický 1,6 m s nízkou poddajností 038-01-130</t>
  </si>
  <si>
    <t>ZA008</t>
  </si>
  <si>
    <t>Obvaz elastický síťový pruban č. 10 427310</t>
  </si>
  <si>
    <t>ZA325</t>
  </si>
  <si>
    <t>Krytí hypro-sorb R 65 x 55 mm 002</t>
  </si>
  <si>
    <t>ZA331</t>
  </si>
  <si>
    <t>Obinadlo fixa crep 10 cm x 4 m 1323100104</t>
  </si>
  <si>
    <t>ZA502</t>
  </si>
  <si>
    <t>Tampon nesterilní stáčený 30 x 60 cm 1320300406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</si>
  <si>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</si>
  <si>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</si>
  <si>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</si>
  <si>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</si>
  <si>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</si>
  <si>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</si>
  <si>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ZA554</t>
  </si>
  <si>
    <t>Krytí hypro-sorb R 10 x 10 x 10 mm bal. á 10 ks 006</t>
  </si>
  <si>
    <t>ZA589</t>
  </si>
  <si>
    <t>Tampon sterilní stáčený 30 x 30 cm / 5 ks karton á 1500 ks 28007</t>
  </si>
  <si>
    <t>ZA596</t>
  </si>
  <si>
    <t>Gáza skládaná 10 cm x 35 cm karton á 1000 ks 11003+</t>
  </si>
  <si>
    <t>ZB085</t>
  </si>
  <si>
    <t>Krytí surgicel standard 5 x 7,50 cm bal. á 12 ks 1903GB</t>
  </si>
  <si>
    <t>ZD094</t>
  </si>
  <si>
    <t>Gáza skládaná sterilní 8 x 17 cm / 5 ks 12 vrstev karton á 1000 ks 37017</t>
  </si>
  <si>
    <t>ZD104</t>
  </si>
  <si>
    <t>Náplast omniplast 10,0 cm x 10,0 m 9004472 (900535)</t>
  </si>
  <si>
    <t>ZD452</t>
  </si>
  <si>
    <t>Fólie incizní oper film 16 x 30 cm 31 067</t>
  </si>
  <si>
    <t>ZE314</t>
  </si>
  <si>
    <t>Tampon sterilní stáčený 19 x 20 cm / 10 ks 0446</t>
  </si>
  <si>
    <t>ZF080</t>
  </si>
  <si>
    <t>Rouška břišní 17 nití s kroužkem na tkanici 12 x 47 cm karton á 300 ks 1230100311</t>
  </si>
  <si>
    <t>ZI737</t>
  </si>
  <si>
    <t>Krytí surgicel fibrillar 10 x 5 cm bal. á 10 ks 411962</t>
  </si>
  <si>
    <t>ZM326</t>
  </si>
  <si>
    <t>Krytí nevstřebatelné textilní hemopatch kit. box medium 4,5 x 4,5 cm bal. á 3 ks 1503746</t>
  </si>
  <si>
    <t>ZA095</t>
  </si>
  <si>
    <t>Cement kostní palacos R+G 2 x 40 g á 2 ks 66017569</t>
  </si>
  <si>
    <t>ZA759</t>
  </si>
  <si>
    <t>Drén redon CH10 50 cm U2111000</t>
  </si>
  <si>
    <t>ZA761</t>
  </si>
  <si>
    <t>Drén redon CH12 50 cm U2111200</t>
  </si>
  <si>
    <t>ZA792</t>
  </si>
  <si>
    <t>Svorka šicí 16 x 3 mm michel 132 276 6016</t>
  </si>
  <si>
    <t>ZB553</t>
  </si>
  <si>
    <t>Láhev redon hi-vac 400 ml-kompletní 05.000.22.803</t>
  </si>
  <si>
    <t>ZB780</t>
  </si>
  <si>
    <t>Kontejner 120 ml sterilní 331690250350</t>
  </si>
  <si>
    <t>ZC345</t>
  </si>
  <si>
    <t>Čepelka skalpelová typ 367 BB367R</t>
  </si>
  <si>
    <t>ZC751</t>
  </si>
  <si>
    <t>Čepelka skalpelová 11 BB511</t>
  </si>
  <si>
    <t>ZC752</t>
  </si>
  <si>
    <t>Čepelka skalpelová 15 BB515</t>
  </si>
  <si>
    <t>ZC753</t>
  </si>
  <si>
    <t>Čepelka skalpelová 20 BB520</t>
  </si>
  <si>
    <t>ZE310</t>
  </si>
  <si>
    <t>Nádoba na kontaminovaný odpad CS 6 l pův. 077802300</t>
  </si>
  <si>
    <t>ZE877</t>
  </si>
  <si>
    <t>Fréza 7BA60</t>
  </si>
  <si>
    <t>ZF258</t>
  </si>
  <si>
    <t>Fréza 7BA50</t>
  </si>
  <si>
    <t>ZF271</t>
  </si>
  <si>
    <t>Vrták diamantový 7BA50D</t>
  </si>
  <si>
    <t>ZF273</t>
  </si>
  <si>
    <t>Fréza 7BA40</t>
  </si>
  <si>
    <t>ZF274</t>
  </si>
  <si>
    <t>Vrták diamantový 7BA60D</t>
  </si>
  <si>
    <t>ZF285</t>
  </si>
  <si>
    <t>Vrták kraniotomický F2/8TA23S</t>
  </si>
  <si>
    <t>ZH831</t>
  </si>
  <si>
    <t>Elektroda unipolární jednorázová MB-100</t>
  </si>
  <si>
    <t>ZI781</t>
  </si>
  <si>
    <t>Elektroda neutrální monopolární pro dospělé á 100 ks 2125</t>
  </si>
  <si>
    <t>ZK552</t>
  </si>
  <si>
    <t>Vrták codman disposable perforator 14 mm 26-1221</t>
  </si>
  <si>
    <t>ZD146</t>
  </si>
  <si>
    <t>Vak drenážní sběrný lumbální  EDM 27666</t>
  </si>
  <si>
    <t>ZE793</t>
  </si>
  <si>
    <t>Vrták midas 1,5 x 6 mm 8TD156</t>
  </si>
  <si>
    <t>ZK938</t>
  </si>
  <si>
    <t>Vrták 10BA60</t>
  </si>
  <si>
    <t>ZH760</t>
  </si>
  <si>
    <t>Popisovač chirurgický na kůži + sterilní pravítko fialová barva RQ-01</t>
  </si>
  <si>
    <t>ZI330</t>
  </si>
  <si>
    <t>Sleeves sterile drape á 20 ks FC1004</t>
  </si>
  <si>
    <t>ZK940</t>
  </si>
  <si>
    <t>Vrták 10BA60D</t>
  </si>
  <si>
    <t>ZJ328</t>
  </si>
  <si>
    <t>Vrták 10BA50</t>
  </si>
  <si>
    <t>ZJ330</t>
  </si>
  <si>
    <t>Vrták 10BA50D</t>
  </si>
  <si>
    <t>ZG275</t>
  </si>
  <si>
    <t>Tampon nasal á 10 ks 450424</t>
  </si>
  <si>
    <t>ZE205</t>
  </si>
  <si>
    <t>Kanyla odsávací MINOP  0° D:2,0 mm FH606SU</t>
  </si>
  <si>
    <t>ZM272</t>
  </si>
  <si>
    <t>Elektroda stripová 6 kontaktní TS0614-E1W0</t>
  </si>
  <si>
    <t>ZH396</t>
  </si>
  <si>
    <t>Elektroda NIM á 5 ks 8227304</t>
  </si>
  <si>
    <t>ZL193</t>
  </si>
  <si>
    <t>Nástavec k vrtačce MIDAS rovný 10 cm small bore AVS10</t>
  </si>
  <si>
    <t>ZM822</t>
  </si>
  <si>
    <t>Nástavec k vrtačce MIDAS rovný krátký spinální 9 cm AS09</t>
  </si>
  <si>
    <t>ZM905</t>
  </si>
  <si>
    <t>Pinzeta bipolární jednorázová Spetzler 20,3 cm 0,5 mm bal. á 5 ks 801272</t>
  </si>
  <si>
    <t>ZF834</t>
  </si>
  <si>
    <t>Filtr do cusa excel bal. á 2 ks C0005</t>
  </si>
  <si>
    <t>ZF910</t>
  </si>
  <si>
    <t>Elektroda nožíková unipolární GK110R</t>
  </si>
  <si>
    <t>ZN039</t>
  </si>
  <si>
    <t>Kabel bipolární k přístroji Malis délka 4,5 m 370135G</t>
  </si>
  <si>
    <t>ZK842</t>
  </si>
  <si>
    <t>Kit k navigační resekci tumoru u dětí 9733607</t>
  </si>
  <si>
    <t>ZA377</t>
  </si>
  <si>
    <t>Vak drenážní sběrný externí dočasný codman 82-1731</t>
  </si>
  <si>
    <t>ZJ587</t>
  </si>
  <si>
    <t>Disposable Inserts box 25 x 4 ks 912464</t>
  </si>
  <si>
    <t>ZG678</t>
  </si>
  <si>
    <t>Koncovka šroubováku výměnná šestihran 1.5 mini 5 505200</t>
  </si>
  <si>
    <t>ZG276</t>
  </si>
  <si>
    <t>Navigační kuličky á 5 x 12 ks 8801075</t>
  </si>
  <si>
    <t>ZH545</t>
  </si>
  <si>
    <t>Nástavec ke kraniotomu 2.4 mm AF02</t>
  </si>
  <si>
    <t>KA274</t>
  </si>
  <si>
    <t>matka vnitřní 179702000</t>
  </si>
  <si>
    <t>KA343</t>
  </si>
  <si>
    <t>cespace b braun FJ136T</t>
  </si>
  <si>
    <t>KA345</t>
  </si>
  <si>
    <t>cespace b braun FJ144T</t>
  </si>
  <si>
    <t>KA346</t>
  </si>
  <si>
    <t>cespace b braun FJ145T</t>
  </si>
  <si>
    <t>KA347</t>
  </si>
  <si>
    <t>cespace b braun FJ146T</t>
  </si>
  <si>
    <t>KE819</t>
  </si>
  <si>
    <t>šroub vectra 04.613.718</t>
  </si>
  <si>
    <t>KE828</t>
  </si>
  <si>
    <t>šroub polyaxální 179712540</t>
  </si>
  <si>
    <t>KE833</t>
  </si>
  <si>
    <t>šroub polyaxální 179712650</t>
  </si>
  <si>
    <t>KE834</t>
  </si>
  <si>
    <t>šroub polyaxální 179712655</t>
  </si>
  <si>
    <t>KG638</t>
  </si>
  <si>
    <t>tyč předohnutá 65 mm 179772065</t>
  </si>
  <si>
    <t>KG665</t>
  </si>
  <si>
    <t>tyč předohnutá 40 mm 179772040</t>
  </si>
  <si>
    <t>KH280</t>
  </si>
  <si>
    <t>čepička MATRIX 09.632.099</t>
  </si>
  <si>
    <t>KH283</t>
  </si>
  <si>
    <t>šroub MATRIX Perforovaný 6 x 40 mm 04.637.640S</t>
  </si>
  <si>
    <t>ZA081</t>
  </si>
  <si>
    <t>Šroub mini 2 L6-ti 520100</t>
  </si>
  <si>
    <t>KA082</t>
  </si>
  <si>
    <t>syncage stratec 495.309</t>
  </si>
  <si>
    <t>KA093</t>
  </si>
  <si>
    <t>šroub schanzův 496.722</t>
  </si>
  <si>
    <t>KA152</t>
  </si>
  <si>
    <t>šroub dens stratec 405.440</t>
  </si>
  <si>
    <t>KA342</t>
  </si>
  <si>
    <t>cespace b braun FJ135T</t>
  </si>
  <si>
    <t>KA348</t>
  </si>
  <si>
    <t>cespace b braun FJ147T</t>
  </si>
  <si>
    <t>KE793</t>
  </si>
  <si>
    <t>šroub vectra 04.613.716</t>
  </si>
  <si>
    <t>KF155</t>
  </si>
  <si>
    <t>klip na aneurysma FE720K</t>
  </si>
  <si>
    <t>KG633</t>
  </si>
  <si>
    <t>tyč předohnutá 85 mm 179772085</t>
  </si>
  <si>
    <t>KG648</t>
  </si>
  <si>
    <t>šroub bikortikalní 3,5 x 18 mm LB458T</t>
  </si>
  <si>
    <t>KH285</t>
  </si>
  <si>
    <t>šroub MATRIX Perforovaný 6 x 45 mm 04.637.645S</t>
  </si>
  <si>
    <t>KH333</t>
  </si>
  <si>
    <t>tyč MIS MATRIX 80mm 04.651.280</t>
  </si>
  <si>
    <t>KH769</t>
  </si>
  <si>
    <t>šroub polyaxiální 6.5 x 35mm 124.463</t>
  </si>
  <si>
    <t>KH770</t>
  </si>
  <si>
    <t>šroub polyaxiální 6.5 x 40mm 124.464</t>
  </si>
  <si>
    <t>KH771</t>
  </si>
  <si>
    <t>šroub polyaxiální 6.5 x 50mm 124.466</t>
  </si>
  <si>
    <t>KH772</t>
  </si>
  <si>
    <t>šroub polyaxiální 6.5 x 55mm 124.467</t>
  </si>
  <si>
    <t>KH782</t>
  </si>
  <si>
    <t>tyč ohnutá 5,5 x 40 mm 124.640</t>
  </si>
  <si>
    <t>KH783</t>
  </si>
  <si>
    <t>tyč ohnutá 5,5 x 45 mm 124.645</t>
  </si>
  <si>
    <t>KH789</t>
  </si>
  <si>
    <t>tyč ohnutá 5,5 x 80 mm 124.680</t>
  </si>
  <si>
    <t>KH809</t>
  </si>
  <si>
    <t>šroub uzamykací 124.000</t>
  </si>
  <si>
    <t>KH810</t>
  </si>
  <si>
    <t>šroub polyaxiální 6,5 x  45 mm 124.465</t>
  </si>
  <si>
    <t>ZA082</t>
  </si>
  <si>
    <t>Dlaha mini přímá 26 otv. 533300</t>
  </si>
  <si>
    <t>KI063</t>
  </si>
  <si>
    <t>dlaha vzpěrová Stenifix 14mm 04.630.514S</t>
  </si>
  <si>
    <t>KD730</t>
  </si>
  <si>
    <t>Klip na aneurysma FE700K</t>
  </si>
  <si>
    <t>KI179</t>
  </si>
  <si>
    <t>svorka cévní aneurysmatická Yasargil Aneurysm Clip STD, TRV  10,2 mm  B/Braun FE762K</t>
  </si>
  <si>
    <t>KI120</t>
  </si>
  <si>
    <t>klec bederní TM Ardis 10x9x26mm 06-702-02101</t>
  </si>
  <si>
    <t>KI133</t>
  </si>
  <si>
    <t>klec bederní TM Ardis 11x11x26mm 06-702-04111</t>
  </si>
  <si>
    <t>KI119</t>
  </si>
  <si>
    <t>klec bederní TM Ardis 8x9x26mm 06-702-02081</t>
  </si>
  <si>
    <t>KG826</t>
  </si>
  <si>
    <t>dlaha krční HWS 24 mm FG424T</t>
  </si>
  <si>
    <t>KE857</t>
  </si>
  <si>
    <t>dlaha vectra 04.613.018</t>
  </si>
  <si>
    <t>KH281</t>
  </si>
  <si>
    <t>hlava šroubu MATRIX polyaxiální 04.632.001</t>
  </si>
  <si>
    <t>KH417</t>
  </si>
  <si>
    <t>Spojka needle Adapter Kit 03.702.224.02S</t>
  </si>
  <si>
    <t>KE996</t>
  </si>
  <si>
    <t>tyč předohnutá 45 mm 179772045</t>
  </si>
  <si>
    <t>KE837</t>
  </si>
  <si>
    <t>šroub polyaxální 179712750</t>
  </si>
  <si>
    <t>KG056</t>
  </si>
  <si>
    <t>tyč kovová 35 mm 179772035</t>
  </si>
  <si>
    <t>KG651</t>
  </si>
  <si>
    <t>šroub bikortikalní 3,5 x 20 mm LB460T</t>
  </si>
  <si>
    <t>KE792</t>
  </si>
  <si>
    <t>šroub vectra 04.613.714</t>
  </si>
  <si>
    <t>KI313</t>
  </si>
  <si>
    <t>implantát spinální SUSTAIN Titan 8mm Lordotic 101.228</t>
  </si>
  <si>
    <t>KH328</t>
  </si>
  <si>
    <t>tyč MIS MARTIX 40mm 04.651.240</t>
  </si>
  <si>
    <t>KI344</t>
  </si>
  <si>
    <t>implantát spinální SUSTAIN Titan 6mm Parallel 101.206</t>
  </si>
  <si>
    <t>KI278</t>
  </si>
  <si>
    <t>sada jehel pro vertebroplastiku s bočním otvorem 03.702.216S</t>
  </si>
  <si>
    <t>KI213</t>
  </si>
  <si>
    <t>tyč MIS MATRIX 5,0 x 35mm Titan 04.651.035</t>
  </si>
  <si>
    <t>KE805</t>
  </si>
  <si>
    <t>dlaha vectra 04.613.014</t>
  </si>
  <si>
    <t>KF281</t>
  </si>
  <si>
    <t>svorka frakturní 6.0 mm 498.830</t>
  </si>
  <si>
    <t>KG618</t>
  </si>
  <si>
    <t>tyč předohnutá 75 mm 179772075</t>
  </si>
  <si>
    <t>KI361</t>
  </si>
  <si>
    <t>implantát spinální SUSTAIN Titan 7mm Parallel 101.207</t>
  </si>
  <si>
    <t>KI362</t>
  </si>
  <si>
    <t>implantát spinální SUSTAIN Titan 7mm Convex 101.247</t>
  </si>
  <si>
    <t>KE795</t>
  </si>
  <si>
    <t>šroub polyaxální 179712645</t>
  </si>
  <si>
    <t>KE832</t>
  </si>
  <si>
    <t>šroub polyaxální 179712640</t>
  </si>
  <si>
    <t>KE863</t>
  </si>
  <si>
    <t>dlaha vectra 04.613.132</t>
  </si>
  <si>
    <t>KE902</t>
  </si>
  <si>
    <t>šroub USS 496.798</t>
  </si>
  <si>
    <t>KG781</t>
  </si>
  <si>
    <t>drát vodící tupý 286705220</t>
  </si>
  <si>
    <t>KA081</t>
  </si>
  <si>
    <t>syncage stratec 495.307</t>
  </si>
  <si>
    <t>KH991</t>
  </si>
  <si>
    <t>šroub variabilní 5,5 mm HA, 35 mm 187,235S</t>
  </si>
  <si>
    <t>KI437</t>
  </si>
  <si>
    <t>implantát spinální náhrada meziobratlová INTERCONTINENTAL  dlaha 6 st. 20x11MM 187,061</t>
  </si>
  <si>
    <t>KH997</t>
  </si>
  <si>
    <t>šroub variabilní 5,5mm HA, 30mm 187,230S</t>
  </si>
  <si>
    <t>KG860</t>
  </si>
  <si>
    <t>dlaha vzpěrová stenofix 10 mm 04.630.510S</t>
  </si>
  <si>
    <t>KG645</t>
  </si>
  <si>
    <t>dlaha krční HWS 42 mm FG442T</t>
  </si>
  <si>
    <t>KE856</t>
  </si>
  <si>
    <t>dlaha vectra 04.613.016</t>
  </si>
  <si>
    <t>KF157</t>
  </si>
  <si>
    <t>šroub trinica 07.00117.004</t>
  </si>
  <si>
    <t>KI208</t>
  </si>
  <si>
    <t>implantát spinálnínáhr. meziobratlová SUSTAIN Spacer, Medium 7 mm Lordotic 101.227</t>
  </si>
  <si>
    <t>KI440</t>
  </si>
  <si>
    <t>implantát spinální náhrada meziobratlová INTERCONTINENTAL dlaha 0 st. 20x13MM 187,013</t>
  </si>
  <si>
    <t>KG741</t>
  </si>
  <si>
    <t>tyč předohnutá 95 mm 179772095</t>
  </si>
  <si>
    <t>KI475</t>
  </si>
  <si>
    <t>implantát spinální náhrada meziobratlová SUSTAIN Titan, 8mm, Parallel 101.208</t>
  </si>
  <si>
    <t>KG740</t>
  </si>
  <si>
    <t>tyč předohnutá 55 mm 179772055</t>
  </si>
  <si>
    <t>KH289</t>
  </si>
  <si>
    <t>tyč MIS MATRIX 65 mm 04.651.265</t>
  </si>
  <si>
    <t>KI471</t>
  </si>
  <si>
    <t>implantát spinální náhrada těla obratle TI XPAND vel. S 12x14 3,5/3,5 DEG 18-23MME 116,108</t>
  </si>
  <si>
    <t>KE827</t>
  </si>
  <si>
    <t>šroub polyaxální 179712535</t>
  </si>
  <si>
    <t>KF209</t>
  </si>
  <si>
    <t>klip na aneurysma FE710K</t>
  </si>
  <si>
    <t>KI504</t>
  </si>
  <si>
    <t>implantát spinální náhrada meziobratlová INTERCONTINENTAL klec M TRANSC: 0 st., 20x40mm, 13mm  375,133</t>
  </si>
  <si>
    <t>KH765</t>
  </si>
  <si>
    <t>šroub polyaxiální 5.5 x 40mm 124.454</t>
  </si>
  <si>
    <t>KI558</t>
  </si>
  <si>
    <t>konektor titanový tvar Y k drenážnímu hydrocephálnímu FV015T</t>
  </si>
  <si>
    <t>KA139</t>
  </si>
  <si>
    <t>šroub axon 406.104</t>
  </si>
  <si>
    <t>KI528</t>
  </si>
  <si>
    <t>implantát spinální náhrada meziobratlová klec M TRANS: 6 st. 20x40mm, 11mm 375,181</t>
  </si>
  <si>
    <t>KH260</t>
  </si>
  <si>
    <t>šroub bikortikální 3,5 x 22 mm LB462T</t>
  </si>
  <si>
    <t>KH180</t>
  </si>
  <si>
    <t>konektor příčný Expedium 26 - 30 mm A2 189401302</t>
  </si>
  <si>
    <t>KH319</t>
  </si>
  <si>
    <t>šroub MATRIX Polyaxial 6 x 45mm 04.606.645</t>
  </si>
  <si>
    <t>KH181</t>
  </si>
  <si>
    <t>konektor příčný Expedium 30 - 36 mm A3 189401303</t>
  </si>
  <si>
    <t>KA153</t>
  </si>
  <si>
    <t>šroub dens stratec 405.438</t>
  </si>
  <si>
    <t>KH329</t>
  </si>
  <si>
    <t>tyč MIS MATRIX 45mm 04.651.245</t>
  </si>
  <si>
    <t>KE831</t>
  </si>
  <si>
    <t>šroub polyaxální 179712635</t>
  </si>
  <si>
    <t>KI754</t>
  </si>
  <si>
    <t>implantát spinální náhrada těla obratle-TI XPAND vel. M 21x23 -3/3 DEG 27-34MME 116,202</t>
  </si>
  <si>
    <t>KE858</t>
  </si>
  <si>
    <t>dlaha vectra 04.613.020</t>
  </si>
  <si>
    <t>KA341</t>
  </si>
  <si>
    <t>cespace b braun FJ134T</t>
  </si>
  <si>
    <t>KD957</t>
  </si>
  <si>
    <t>Klip na aneurysma FE722K</t>
  </si>
  <si>
    <t>KI554</t>
  </si>
  <si>
    <t>systém hydrocephální  drenážní  CODMAN Bactiseal EVD Catheter set - 1.5mm 82-1745</t>
  </si>
  <si>
    <t>KI773</t>
  </si>
  <si>
    <t>klip na aneurysma rovný mini s úzkou špičkou 5,0 mm FE690K</t>
  </si>
  <si>
    <t>KE899</t>
  </si>
  <si>
    <t>šroub axon 405.464</t>
  </si>
  <si>
    <t>KA147</t>
  </si>
  <si>
    <t>šroub axon 405.514</t>
  </si>
  <si>
    <t>KG897</t>
  </si>
  <si>
    <t>dlaha RapidSorb 851.002.01S</t>
  </si>
  <si>
    <t>KI810</t>
  </si>
  <si>
    <t>systém Hydrocephální drenážní Shunt PRO-GAV SYST. SA 20 S PÉR.REZ dětský FX427T</t>
  </si>
  <si>
    <t>KI855</t>
  </si>
  <si>
    <t>implantát spinální náhrada meziobratlová SUSTAIN Titan 7 mm Lordotic 101.227</t>
  </si>
  <si>
    <t>KH290</t>
  </si>
  <si>
    <t>tyč MIS MATRIX 75 mm 04.651.275</t>
  </si>
  <si>
    <t>KI856</t>
  </si>
  <si>
    <t>implantát spinální náhrada meziobratlová SUSTAIN Titan 8 mm Lordotic 101.228</t>
  </si>
  <si>
    <t>KI853</t>
  </si>
  <si>
    <t>implantát spinální náhrada těla obratle-TI XPAND vel. S 12x14 0 DEG 15-18MME 116.101</t>
  </si>
  <si>
    <t>KA097</t>
  </si>
  <si>
    <t>tyč stratec 100 mm 498.104</t>
  </si>
  <si>
    <t>KH790</t>
  </si>
  <si>
    <t>tyč ohnutá 5,5 x 85 mm 124.685</t>
  </si>
  <si>
    <t>ZN110</t>
  </si>
  <si>
    <t>Implantát spinální náhrada meziobratlové ploténky Avenue-L boční H12 mm 17 x 40 mm 10° IR6252P</t>
  </si>
  <si>
    <t>KF070</t>
  </si>
  <si>
    <t>šroub trinica 07.00812.005</t>
  </si>
  <si>
    <t>KG821</t>
  </si>
  <si>
    <t>klip na aneurysma FE726K</t>
  </si>
  <si>
    <t>KG650</t>
  </si>
  <si>
    <t>šroub bikortikalní 3,5 x 19 mm LB459T</t>
  </si>
  <si>
    <t>KG642</t>
  </si>
  <si>
    <t>dlaha krční HWS 26 mm FG426T</t>
  </si>
  <si>
    <t>ZD558</t>
  </si>
  <si>
    <t>Kotva bederní AVENUE - L boční vel. M IR6002T</t>
  </si>
  <si>
    <t>KF167</t>
  </si>
  <si>
    <t>dlaha trinica 07.00341.002</t>
  </si>
  <si>
    <t>KI725</t>
  </si>
  <si>
    <t>implantát spinální náhrada těla obratle-TI XPAND velikost S 12x14 0 DEG 26-30MME 116,103</t>
  </si>
  <si>
    <t>ZD213</t>
  </si>
  <si>
    <t>Šroub distrakční 14 mm FF904SB</t>
  </si>
  <si>
    <t>KH410</t>
  </si>
  <si>
    <t>dlaha Trinica 30mm 07.00340.005</t>
  </si>
  <si>
    <t>KI909</t>
  </si>
  <si>
    <t>implantát spinální náhrada meziobratlová SUSTAIN TITAN 6 mm Convex 101.246</t>
  </si>
  <si>
    <t>KF144</t>
  </si>
  <si>
    <t>dlaha trinica 07.00340.004</t>
  </si>
  <si>
    <t>KH791</t>
  </si>
  <si>
    <t>tyč ohnutá 5,5 x 90 mm 124.690</t>
  </si>
  <si>
    <t>KH777</t>
  </si>
  <si>
    <t>šroub polyaxiální 7.5 x 50mm 124.476</t>
  </si>
  <si>
    <t>KH887</t>
  </si>
  <si>
    <t>klec bederní TM Ardis 9x9x26mm 06-702-02091</t>
  </si>
  <si>
    <t>KI470</t>
  </si>
  <si>
    <t>implantát spinální náhrada meziobratlová SUSTAIN Titan 8mm Convex 101.248</t>
  </si>
  <si>
    <t>KI903</t>
  </si>
  <si>
    <t>implantát spinální náhrada meziobratlová SUSTAIN Titan 5 mm Convex 101.245</t>
  </si>
  <si>
    <t>KI240</t>
  </si>
  <si>
    <t>implantát spinální FACET WEDGE, střední, slitina titanu, zelený, sterilní 04.630.131S</t>
  </si>
  <si>
    <t>ZN157</t>
  </si>
  <si>
    <t>Implantát spinální náhrada meziobratlové ploténky Avenue-L boční H10 mm 17 x 40 mm 6° IR6230P</t>
  </si>
  <si>
    <t>ZN163</t>
  </si>
  <si>
    <t>Implantát spinální fixační systém PS šroub polyaxiální 5,5 x 40 mm TM-5540</t>
  </si>
  <si>
    <t>ZN159</t>
  </si>
  <si>
    <t>Implantát spinální náhrada meziobratlová klec krční Fusion Cage klínová 12,5 x 15 x 5 mm 100103000</t>
  </si>
  <si>
    <t>KG896</t>
  </si>
  <si>
    <t>šroub RapidSorb kortikální 805.604.02S</t>
  </si>
  <si>
    <t>ZN145</t>
  </si>
  <si>
    <t>Implantát spinální systém CD HORIZONT šroub multiaxiální vel. 4,5 x 25 mm 54840004525</t>
  </si>
  <si>
    <t>KI980</t>
  </si>
  <si>
    <t>šroub polyaxiální EXPEDIUM titanový 5 x 30 mm 179712530</t>
  </si>
  <si>
    <t>KH898</t>
  </si>
  <si>
    <t>šroub okcipiální 4,5x12 mm 04.601.112</t>
  </si>
  <si>
    <t>KG881</t>
  </si>
  <si>
    <t>dlaha vzpěrová stenofix   8 mm 04.630.508S</t>
  </si>
  <si>
    <t>KA095</t>
  </si>
  <si>
    <t>tyč stratec   50 mm 498.102</t>
  </si>
  <si>
    <t>KI241</t>
  </si>
  <si>
    <t>implamtát spinální FACET WEDGE, velký, slitina titanu, tmavě fialový, sterilní 04.630.132S</t>
  </si>
  <si>
    <t>KF146</t>
  </si>
  <si>
    <t>klip na aneurysma FE750K</t>
  </si>
  <si>
    <t>KI242</t>
  </si>
  <si>
    <t>šroub FACET WEDGET 3,0 x 12mm, tmavě modrý, sterilní, bal/ 2ks, 04.630.135.02S</t>
  </si>
  <si>
    <t>KH474</t>
  </si>
  <si>
    <t>tyč přechodová MATRIX 04.633.190</t>
  </si>
  <si>
    <t>ZN166</t>
  </si>
  <si>
    <t>Implantát spinální fixační systém FJR svorka frakturní 040301000</t>
  </si>
  <si>
    <t>KI918</t>
  </si>
  <si>
    <t>implantát spinální náhrada těla obratle-TI XPAND vel. S-M 21 x 23 0 DEG 19 - 23 MME 116.302</t>
  </si>
  <si>
    <t>ZN167</t>
  </si>
  <si>
    <t>Implantát spinální fixační systém FJR šroub schanzův frakturní dvojzávitový 6,0 x 40 mm 040208000</t>
  </si>
  <si>
    <t>KF141</t>
  </si>
  <si>
    <t>tyč occipital 04.161.032</t>
  </si>
  <si>
    <t>KI499</t>
  </si>
  <si>
    <t>implantát spinální SUSTAIN Titan 5mm Parallel 101.205</t>
  </si>
  <si>
    <t>ZN165</t>
  </si>
  <si>
    <t>Implantát spinální fixační systém FJR tyč 6.0 x 50 mm 011901100</t>
  </si>
  <si>
    <t>KE685</t>
  </si>
  <si>
    <t>šroub okcipitalní 4,5 x10 mm 04.601.110</t>
  </si>
  <si>
    <t>ZN144</t>
  </si>
  <si>
    <t>Implantát spinální systém CD HORIZONT tyč předohnutá vel. 4,75 cc 40 mm 1475501040</t>
  </si>
  <si>
    <t>KA186</t>
  </si>
  <si>
    <t>dlaha TSLP 489.443</t>
  </si>
  <si>
    <t>KE684</t>
  </si>
  <si>
    <t>šroub okcipitalní 4,5 x  8 mm 04.601.108</t>
  </si>
  <si>
    <t>KH590</t>
  </si>
  <si>
    <t>šroub occipitální 4,5 x 6 mm 04.601.106</t>
  </si>
  <si>
    <t>KA137</t>
  </si>
  <si>
    <t>šroub axon 404.530</t>
  </si>
  <si>
    <t>ZN162</t>
  </si>
  <si>
    <t>Implantát spinální fixační systém PS matka uzamykací TS-0010</t>
  </si>
  <si>
    <t>KA178</t>
  </si>
  <si>
    <t>šroub TSLP 489.147</t>
  </si>
  <si>
    <t>KE820</t>
  </si>
  <si>
    <t>šroub vectra 04.613.768</t>
  </si>
  <si>
    <t>KH326</t>
  </si>
  <si>
    <t>šroub MATRIX Perforovaný 6 x 55mm 04.637.655S</t>
  </si>
  <si>
    <t>KE900</t>
  </si>
  <si>
    <t>šroub axon 405.466</t>
  </si>
  <si>
    <t>ZN143</t>
  </si>
  <si>
    <t>Implantát spinální náhrada meziobratlové ploténky Avenue-L boční H8 mm 17 x 40 mm 6° IR6228P</t>
  </si>
  <si>
    <t>KE859</t>
  </si>
  <si>
    <t>dlaha vectra 04.613.022</t>
  </si>
  <si>
    <t>KH677</t>
  </si>
  <si>
    <t>dlaha occipitální 4,5 x 50 mm 04.161.011</t>
  </si>
  <si>
    <t>KA094</t>
  </si>
  <si>
    <t>šroub schanzův 496.776</t>
  </si>
  <si>
    <t>KD960</t>
  </si>
  <si>
    <t>šroub axon 405.526</t>
  </si>
  <si>
    <t>ZN161</t>
  </si>
  <si>
    <t>Implantát spinální fixační systém PS konektor příčný polyaxiální M TT-0034</t>
  </si>
  <si>
    <t>ZN146</t>
  </si>
  <si>
    <t>Implantát spinální systém CD HORIZON šroub uzamykací odlamovací vel. 4,75 TI 5440030</t>
  </si>
  <si>
    <t>KH160</t>
  </si>
  <si>
    <t>šroub kanulovaný Expedium 5 x 30mm 186715530</t>
  </si>
  <si>
    <t>KE898</t>
  </si>
  <si>
    <t>šroub axon 405.462</t>
  </si>
  <si>
    <t>KH458</t>
  </si>
  <si>
    <t>klip na aneuryzma  FE637K</t>
  </si>
  <si>
    <t>KH459</t>
  </si>
  <si>
    <t>klip na aneuryzma FE644K</t>
  </si>
  <si>
    <t>KG636</t>
  </si>
  <si>
    <t>klip na aneurysma FE680K</t>
  </si>
  <si>
    <t>KE886</t>
  </si>
  <si>
    <t>šroub axon 405.528</t>
  </si>
  <si>
    <t>ZN158</t>
  </si>
  <si>
    <t>Implantát spinální náhrada meziobratlová klec ALIF Fusion Cage 25 x30 x 13,5 mm 100301000,poj.:0114293,úč. skup.:506,cena:320437 Kč s DPH</t>
  </si>
  <si>
    <t>ZN164</t>
  </si>
  <si>
    <t>Implantát spinální fixační systém PS šroub polyaxiální 5,5 x 35 mm TM-5535</t>
  </si>
  <si>
    <t>ZN160</t>
  </si>
  <si>
    <t>Implantát spinální fixační systém PS tyč 6. 0 x 80 mm TR-0080</t>
  </si>
  <si>
    <t>KA121</t>
  </si>
  <si>
    <t>šroub oli.sch. stratec 496.778</t>
  </si>
  <si>
    <t>KB529</t>
  </si>
  <si>
    <t>klip na aneurysma FE752K</t>
  </si>
  <si>
    <t>KE791</t>
  </si>
  <si>
    <t>dlaha vectra 04.613.130</t>
  </si>
  <si>
    <t>KE829</t>
  </si>
  <si>
    <t>šroub polyaxální 179712545</t>
  </si>
  <si>
    <t>KE830</t>
  </si>
  <si>
    <t>šroub polyaxální 179712550</t>
  </si>
  <si>
    <t>KI132</t>
  </si>
  <si>
    <t>klec bederní TM Ardis 10x11x26mm 06-702-04101</t>
  </si>
  <si>
    <t>KI982</t>
  </si>
  <si>
    <t>náhrada těla obratle Hydrolift velikost 4+,endoplate "M" 21, 85 X 24, délka 35,5-52 mm SV031T</t>
  </si>
  <si>
    <t>KI983</t>
  </si>
  <si>
    <t>náhrada těla obratle Hydrolift, velikost 5, endoplate "S" 20,5 x 20,5 délka 23,0 - 28,0 mm SV004T</t>
  </si>
  <si>
    <t>KJ049</t>
  </si>
  <si>
    <t>implantát  spinální náhrada meziobratlová klec krční fusion cage klínová 12,5 x 15 x 4 mm 100101000</t>
  </si>
  <si>
    <t>KJ055</t>
  </si>
  <si>
    <t>implantát  spinální náhrada meziobratlová klec krční fusion cage oblouková 12,5 x 15 x 5 mm 100203000</t>
  </si>
  <si>
    <t>KJ056</t>
  </si>
  <si>
    <t>implantát  spinální náhrada meziobratlová klec krční fusion cage oblouková 12,5 x 15 x 6 mm 100205000</t>
  </si>
  <si>
    <t>KJ059</t>
  </si>
  <si>
    <t>implantát  spinální náhrada meziobratlová klec ALIF titanová fusion cage 25 x 30 x 13,5 mm 100301000</t>
  </si>
  <si>
    <t>ZN211</t>
  </si>
  <si>
    <t>Implantát spinální náhrada meziobratlové ploténky Avenue-L boční H8 mm 17 x 40 mm 10° IR6230P</t>
  </si>
  <si>
    <t>ZD700</t>
  </si>
  <si>
    <t>Elektroda model 3389-40</t>
  </si>
  <si>
    <t>ZE224</t>
  </si>
  <si>
    <t>Kabel pro mikroelektrody bal. á 1 ks FC1020</t>
  </si>
  <si>
    <t>ZE752</t>
  </si>
  <si>
    <t>Systém neurostimulační Activia PC 37601</t>
  </si>
  <si>
    <t>ZE753</t>
  </si>
  <si>
    <t>Kabel spojovací PC, RC 40 cm BN3708640D</t>
  </si>
  <si>
    <t>ZE754</t>
  </si>
  <si>
    <t>Programátor pacientský k PC, RC,SC B37642</t>
  </si>
  <si>
    <t>ZE991</t>
  </si>
  <si>
    <t>Tunneling tool 3755-40</t>
  </si>
  <si>
    <t>ZL648</t>
  </si>
  <si>
    <t>Stimloc 924256</t>
  </si>
  <si>
    <t>ZM005</t>
  </si>
  <si>
    <t>Set NEXFRAME-jednorázový materiál k operaci</t>
  </si>
  <si>
    <t>ZK774</t>
  </si>
  <si>
    <t>Adapter pocket adaptor DBS 64002</t>
  </si>
  <si>
    <t>ZH731</t>
  </si>
  <si>
    <t>Modul nabíjecí k Activa RC B37651</t>
  </si>
  <si>
    <t>ZH730</t>
  </si>
  <si>
    <t>Systém neurostimulační Activa RC B37612</t>
  </si>
  <si>
    <t>ZE466</t>
  </si>
  <si>
    <t>Stimloc M924256A003</t>
  </si>
  <si>
    <t>ZJ629</t>
  </si>
  <si>
    <t>Záslepka 3550-29</t>
  </si>
  <si>
    <t>ZN133</t>
  </si>
  <si>
    <t>Elektroda Microtargeting bal. á 5 ks 22670</t>
  </si>
  <si>
    <t>ZE223</t>
  </si>
  <si>
    <t>Tuba na elektrodu FC1018</t>
  </si>
  <si>
    <t>ZN134</t>
  </si>
  <si>
    <t>Kabel pro mikroelektrody bal. á 1 ks FC102066</t>
  </si>
  <si>
    <t>ZN196</t>
  </si>
  <si>
    <t>Elektroda model 3389-28</t>
  </si>
  <si>
    <t>KF150</t>
  </si>
  <si>
    <t>shunt VP FV072P</t>
  </si>
  <si>
    <t>ZD618</t>
  </si>
  <si>
    <t>Katetr drenážní komorový se sběrným vakem Exakta 27581</t>
  </si>
  <si>
    <t>KF148</t>
  </si>
  <si>
    <t>shunt VP FX428T ( FV428T)</t>
  </si>
  <si>
    <t>KH224</t>
  </si>
  <si>
    <t>katetr antibakteriální perit. a komorový (kompl. set) IVD30.401.02</t>
  </si>
  <si>
    <t>KF242</t>
  </si>
  <si>
    <t>shunt VP FX441T  ( FV441T)</t>
  </si>
  <si>
    <t>KH226</t>
  </si>
  <si>
    <t>katetr 10F antimikrobiální ventrikulární EVD30.030.02</t>
  </si>
  <si>
    <t>KF843</t>
  </si>
  <si>
    <t>shunt SA 25 FX414T  (FV414T)</t>
  </si>
  <si>
    <t>ZF906</t>
  </si>
  <si>
    <t>Katetr endoskopický neurobalón 7CB-D10</t>
  </si>
  <si>
    <t>KF220</t>
  </si>
  <si>
    <t>shunt VP FV033T</t>
  </si>
  <si>
    <t>ZA217</t>
  </si>
  <si>
    <t>Katetr drenážní lumbální EDM 80 cm W/Tip 46419</t>
  </si>
  <si>
    <t>KF770</t>
  </si>
  <si>
    <t>set boreholeport FV042T</t>
  </si>
  <si>
    <t>KG859</t>
  </si>
  <si>
    <t>shunt VP 250 mm FV078P</t>
  </si>
  <si>
    <t>ZD404</t>
  </si>
  <si>
    <t>Katetr drenáží lumbální Codman s mandrenem 82-1707</t>
  </si>
  <si>
    <t>ZG293</t>
  </si>
  <si>
    <t>Katetr bactiseal codman 82-3072</t>
  </si>
  <si>
    <t>ZB033</t>
  </si>
  <si>
    <t>Šití dafilon modrý 3/0 (2) bal. á 36 ks C0935468</t>
  </si>
  <si>
    <t>ZB175</t>
  </si>
  <si>
    <t>Šití maxon zelený 1 bal. á 12 ks GMM873L</t>
  </si>
  <si>
    <t>ZB649</t>
  </si>
  <si>
    <t>Šití nurolon bk 3-0 bal. á 12 ks W6540</t>
  </si>
  <si>
    <t>ZC076</t>
  </si>
  <si>
    <t>Šití silon pletený bílý 3EP bal. á 20 ks SB2057</t>
  </si>
  <si>
    <t>ZC295</t>
  </si>
  <si>
    <t>Šití silon pletený bílý 4EP bal. á 20 ks SB2059</t>
  </si>
  <si>
    <t>ZC679</t>
  </si>
  <si>
    <t>Šití vicryl plus vi 2-0 bal. á 36 ks VCP9900H</t>
  </si>
  <si>
    <t>ZD222</t>
  </si>
  <si>
    <t>Šití dafilon modrý 3/0 (2) bal. á 36 ks C0932469</t>
  </si>
  <si>
    <t>ZE802</t>
  </si>
  <si>
    <t>Šití vicryl plus vi 2-0 bal. á 36 ks VCP9360H</t>
  </si>
  <si>
    <t>ZF429</t>
  </si>
  <si>
    <t>Šití prolen bl 5-0 bal. á 12 ks W8710</t>
  </si>
  <si>
    <t>ZH392</t>
  </si>
  <si>
    <t>Šití safil quick + bezb. 3/0 (2) bal. á 36 ks C1046030</t>
  </si>
  <si>
    <t>ZA778</t>
  </si>
  <si>
    <t>Šití maxon zelený 1 bal. á 12 ks GMM807L</t>
  </si>
  <si>
    <t>ZB204</t>
  </si>
  <si>
    <t>Jehla chirurgická G11</t>
  </si>
  <si>
    <t>ZB248</t>
  </si>
  <si>
    <t>Jehla chirurgická G7</t>
  </si>
  <si>
    <t>ZB460</t>
  </si>
  <si>
    <t>Jehla chirurgicka G8</t>
  </si>
  <si>
    <t>ZB468</t>
  </si>
  <si>
    <t>Jehla chirurgická G14</t>
  </si>
  <si>
    <t>ZB480</t>
  </si>
  <si>
    <t>Jehla chirurgická G10</t>
  </si>
  <si>
    <t>ZI747</t>
  </si>
  <si>
    <t>Jehla bioptická navigační 9733068</t>
  </si>
  <si>
    <t>ZB133</t>
  </si>
  <si>
    <t>Jehla chirurgická G9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</si>
  <si>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</si>
  <si>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</si>
  <si>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</si>
  <si>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</si>
  <si>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ZK683</t>
  </si>
  <si>
    <t>Rukavice operační gammex PF sensitive vel. 7,0 353194</t>
  </si>
  <si>
    <t>ZL426</t>
  </si>
  <si>
    <t>Rukavice operační ansell sensi - touch vel. 7,5 bal. á 40 párů 8050194(8050154)</t>
  </si>
  <si>
    <t>ZL427</t>
  </si>
  <si>
    <t>Rukavice operační ansell sensi - touch vel. 8,0 bal. á 40 párů 8050195(8050155)</t>
  </si>
  <si>
    <t>ZI266</t>
  </si>
  <si>
    <t>Systém neurostimulační Prime Advanced 37702</t>
  </si>
  <si>
    <t>ZJ291</t>
  </si>
  <si>
    <t>Systém neurostimulační Synchromed II-20 ml 8637-20</t>
  </si>
  <si>
    <t>ZL932</t>
  </si>
  <si>
    <t>Systém neurostimulační PrimeAdvanced - SureScan 97702</t>
  </si>
  <si>
    <t>ZM009</t>
  </si>
  <si>
    <t>Kabel spojovací RC, PC 37081-40</t>
  </si>
  <si>
    <t>ZL934</t>
  </si>
  <si>
    <t>Kotvička dvoukřídlá Injex 97792</t>
  </si>
  <si>
    <t>ZL936</t>
  </si>
  <si>
    <t>Antena 37092</t>
  </si>
  <si>
    <t>ZF814</t>
  </si>
  <si>
    <t>Prodlužka elektrody rozdvojená Prime advanced 37082-60</t>
  </si>
  <si>
    <t>ZF815</t>
  </si>
  <si>
    <t>Elektroda neurostimulační Quard plus 3888-45</t>
  </si>
  <si>
    <t>ZM732</t>
  </si>
  <si>
    <t>Katetr L357 Accessory Kit 8785</t>
  </si>
  <si>
    <t>ZM731</t>
  </si>
  <si>
    <t>Katetr ascenda set 66/86 CM 8780</t>
  </si>
  <si>
    <t>ZH541</t>
  </si>
  <si>
    <t>Drát tunelovací 8583</t>
  </si>
  <si>
    <t>ZH540</t>
  </si>
  <si>
    <t>Katetr dual piece 8731SC</t>
  </si>
  <si>
    <t>ZN050</t>
  </si>
  <si>
    <t>Elektroda stimulační čtyřpólová k Prime advenced 60 mm 3888-33</t>
  </si>
  <si>
    <t>ZF698</t>
  </si>
  <si>
    <t>Kabel testovací Snap-lid conector cable 355531</t>
  </si>
  <si>
    <t>ZJ627</t>
  </si>
  <si>
    <t>Programátor pacientský K itrel 4 37746</t>
  </si>
  <si>
    <t>ZL933</t>
  </si>
  <si>
    <t>Elektroda osmipólová Verctris 977A290</t>
  </si>
  <si>
    <t>ZL698</t>
  </si>
  <si>
    <t>Programátor pacientský L633 97740</t>
  </si>
  <si>
    <t>ZN049</t>
  </si>
  <si>
    <t>Prodlužka elektrody rozdvojená Prime advenced 20 mm 37082-20</t>
  </si>
  <si>
    <t>ZN048</t>
  </si>
  <si>
    <t>Adaptor kapesní SCS single k Prime advanced 74001</t>
  </si>
  <si>
    <t>ZN064</t>
  </si>
  <si>
    <t>Prodlužka elektrody stimulační IGP Synergy 7489-40</t>
  </si>
  <si>
    <t>ZJ292</t>
  </si>
  <si>
    <t>Sada zaváděcí plnící synchromed 8540</t>
  </si>
  <si>
    <t>ZN063</t>
  </si>
  <si>
    <t>Prodlužka elektrody stimulační Prime advanced SureScan 20 cm 37081-20</t>
  </si>
  <si>
    <t>ZN062</t>
  </si>
  <si>
    <t>Elektroda stimulační Prime advenced SureScan 3888-28</t>
  </si>
  <si>
    <t>ZA275</t>
  </si>
  <si>
    <t>Neuro-patch 6 x   8 cm 1064029</t>
  </si>
  <si>
    <t>ZB153</t>
  </si>
  <si>
    <t>Vosk kostní Knochenwasch 2,5 G 1029754</t>
  </si>
  <si>
    <t>ZE191</t>
  </si>
  <si>
    <t>Náhrada dury 5 x 5 cm 61100</t>
  </si>
  <si>
    <t>KE459</t>
  </si>
  <si>
    <t>chronos strips  50 x 25 x 3 mm 07.801.100S</t>
  </si>
  <si>
    <t>ZA948</t>
  </si>
  <si>
    <t>Protéza cévní gore-tex 8 mm 40 cm N-ST0804</t>
  </si>
  <si>
    <t>KI277</t>
  </si>
  <si>
    <t>Sada viscosafe pro injekční aplikaci 03.702.215S</t>
  </si>
  <si>
    <t>KI276</t>
  </si>
  <si>
    <t>implantát kostní pro vertebroplastiku perkutánní, sada 07.702.016S</t>
  </si>
  <si>
    <t>KI341</t>
  </si>
  <si>
    <t>implantát kostní NANOSTIM - hydroxid tekutý s aplikátorem 1cc 8470010</t>
  </si>
  <si>
    <t>KA327</t>
  </si>
  <si>
    <t>diam   8 9492208</t>
  </si>
  <si>
    <t>KH906</t>
  </si>
  <si>
    <t>vak k zevní komorové drenáži EVD30.004.01</t>
  </si>
  <si>
    <t>ZM627</t>
  </si>
  <si>
    <t>Implantát kostní - umělá náhrada tkáně Actifuse ABX Putty 2,5 ml s aplikátorem 506005078047</t>
  </si>
  <si>
    <t>ZM626</t>
  </si>
  <si>
    <t>Implantát kostní - umělá náhrada tkáně Actifuse ABX Putty 1,5 ml s aplikátorem 506005078059</t>
  </si>
  <si>
    <t>ZF905</t>
  </si>
  <si>
    <t>Neuro-patch 6 x 14 cm 1064010</t>
  </si>
  <si>
    <t>KA086</t>
  </si>
  <si>
    <t>granule chron stratec 710.025S</t>
  </si>
  <si>
    <t>KH820</t>
  </si>
  <si>
    <t>ventil programovatelný GAV FV311T</t>
  </si>
  <si>
    <t>ZB021</t>
  </si>
  <si>
    <t>Síťka vicrylová mesh 8,5 x 10,5 cm VM96</t>
  </si>
  <si>
    <t>ZD208</t>
  </si>
  <si>
    <t>Hadice spojovací k odsávacím soupravám 07.068.25.220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</si>
  <si>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</si>
  <si>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</si>
  <si>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</si>
  <si>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</si>
  <si>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</si>
  <si>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</si>
  <si>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</si>
  <si>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</si>
  <si>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</si>
  <si>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</si>
  <si>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50115063</t>
  </si>
  <si>
    <t>528 SZM sety (112 02 105)</t>
  </si>
  <si>
    <t>50115070</t>
  </si>
  <si>
    <t>513 SZM katetry (112 02 101)</t>
  </si>
  <si>
    <t>50115020</t>
  </si>
  <si>
    <t>Diagnostika (112 04 004, 132 01 004)</t>
  </si>
  <si>
    <t>50115004</t>
  </si>
  <si>
    <t>506 SZM umělé tělní náhrady kovové (112 02 030)</t>
  </si>
  <si>
    <t>50115006</t>
  </si>
  <si>
    <t>508 SZM DBS (112 02 006)</t>
  </si>
  <si>
    <t>50115064</t>
  </si>
  <si>
    <t>529 SZM šicí materiál (112 02 106)</t>
  </si>
  <si>
    <t>50115005</t>
  </si>
  <si>
    <t>511 SZM neurostimulace (112 02 005)</t>
  </si>
  <si>
    <t>50115011</t>
  </si>
  <si>
    <t>515 SZM umělé tělní náhrady ostatní (112 02 030)</t>
  </si>
  <si>
    <t>Spotřeba zdravotnického materiálu - orientační přehled</t>
  </si>
  <si>
    <t>ON Data</t>
  </si>
  <si>
    <t>506 - Pracoviště neurochirurgie</t>
  </si>
  <si>
    <t>708 - Pracoviště anesteziologicko - resuscitační</t>
  </si>
  <si>
    <t>Zdravotní výkony vykázané na pracovišti v rámci ambulantní péče *</t>
  </si>
  <si>
    <t>Ambulantní péče znamená, že pacient v den poskytnutí zdravotní péče není hospitalizován ve FNOL</t>
  </si>
  <si>
    <t>Balik Vladimír</t>
  </si>
  <si>
    <t>beze jména</t>
  </si>
  <si>
    <t>Šoustal Stanislav</t>
  </si>
  <si>
    <t>Vaverka Miroslav</t>
  </si>
  <si>
    <t>Zdravotní výkony vykázané na pracovišti v rámci ambulantní péče dle lékařů *</t>
  </si>
  <si>
    <t>506</t>
  </si>
  <si>
    <t>1</t>
  </si>
  <si>
    <t>0000502</t>
  </si>
  <si>
    <t>MESOCAIN 1%</t>
  </si>
  <si>
    <t>V</t>
  </si>
  <si>
    <t>09237</t>
  </si>
  <si>
    <t>OŠETŘENÍ A PŘEVAZ RÁNY VČETNĚ OŠETŘENÍ KOŽNÍCH A P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</si>
  <si>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</si>
  <si>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</si>
  <si>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</si>
  <si>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</si>
  <si>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</si>
  <si>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</si>
  <si>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10156</t>
  </si>
  <si>
    <t>Uvolneni karpalniho tunelu</t>
  </si>
  <si>
    <t>29510</t>
  </si>
  <si>
    <t>OBSTŘIK PERIFERNÍHO NERVU</t>
  </si>
  <si>
    <t>56023</t>
  </si>
  <si>
    <t>KONTROLNÍ VYŠETŘENÍ NEUROCHIRURGEM</t>
  </si>
  <si>
    <t>61113</t>
  </si>
  <si>
    <t xml:space="preserve">REVIZE, EXCIZE A SUTURA PORANĚNÍ KŮŽE A PODKOŽÍ A </t>
  </si>
  <si>
    <t>61247</t>
  </si>
  <si>
    <t>OPERACE KARPÁLNÍHO TUNELU</t>
  </si>
  <si>
    <t>80111</t>
  </si>
  <si>
    <t>APLIKACE ANALGETICKÝCH SMĚSÍ DO KONTINUÁLNÍCH KATÉ</t>
  </si>
  <si>
    <t>09547</t>
  </si>
  <si>
    <t>REGULAČNÍ POPLATEK -- POJIŠTĚNEC OD ÚHRADY POPLATK</t>
  </si>
  <si>
    <t>09567</t>
  </si>
  <si>
    <t>(VZP) ZÁKROK NA LEVÉ STRANĚ</t>
  </si>
  <si>
    <t>09543</t>
  </si>
  <si>
    <t>SIGNÁLNÍ VÝKON KLINICKÉHO VYŠETŘENÍ / DO 31.12.201</t>
  </si>
  <si>
    <t>56022</t>
  </si>
  <si>
    <t>CÍLENÉ VYŠETŘENÍ NEUROCHIRURGEM</t>
  </si>
  <si>
    <t>09555</t>
  </si>
  <si>
    <t>OŠETŘENÍ DÍTĚTE DO 6 LET</t>
  </si>
  <si>
    <t>09233</t>
  </si>
  <si>
    <t>INJEKČNÍ OKRSKOVÁ ANESTÉZIE</t>
  </si>
  <si>
    <t>09545</t>
  </si>
  <si>
    <t>REGULAČNÍ POPLATEK ZA POHOTOVOSTNÍ SLUŽBU -- POPLA</t>
  </si>
  <si>
    <t>61115</t>
  </si>
  <si>
    <t>51825</t>
  </si>
  <si>
    <t>SEKUNDÁRNÍ SUTURA RÁNY</t>
  </si>
  <si>
    <t>51881</t>
  </si>
  <si>
    <t>MULTIDISCIPLINÁRNÍ INDIKAČNÍ SEMINÁŘ K URČENÍ OPTI</t>
  </si>
  <si>
    <t>51811</t>
  </si>
  <si>
    <t>ABSCES NEBO HEMATOM SUBKUTANNÍ, PILONIDÁLNÍ, INTRA</t>
  </si>
  <si>
    <t>51821</t>
  </si>
  <si>
    <t>CHIRURGICKÉ ODSTRANĚNÍ CIZÍHO TĚLESA</t>
  </si>
  <si>
    <t>56021</t>
  </si>
  <si>
    <t>KOMPLEXNÍ VYŠETŘENÍ NEUROCHIRURGEM</t>
  </si>
  <si>
    <t>80023</t>
  </si>
  <si>
    <t>KONTROLNÍ VYŠETŘENÍ ALGEZIOLOGEM</t>
  </si>
  <si>
    <t>56171</t>
  </si>
  <si>
    <t>PERKUTÁNNÍ VÝKON NA GASSER. GANGLIU NEBO KOŘENĚ</t>
  </si>
  <si>
    <t>09569</t>
  </si>
  <si>
    <t>(VZP) ZÁKROK NA PRAVÉ STRANĚ</t>
  </si>
  <si>
    <t>708</t>
  </si>
  <si>
    <t>78022</t>
  </si>
  <si>
    <t>CÍLENÉ VYŠETŘENÍ ANESTEZIOLOGEM</t>
  </si>
  <si>
    <t>78023</t>
  </si>
  <si>
    <t>KONTROLNÍ VYŠETŘENÍ ANESTEZIOLOGEM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</si>
  <si>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</si>
  <si>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</si>
  <si>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</si>
  <si>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</si>
  <si>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</si>
  <si>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</si>
  <si>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</si>
  <si>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</si>
  <si>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</si>
  <si>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</si>
  <si>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</si>
  <si>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</si>
  <si>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</si>
  <si>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</si>
  <si>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</si>
  <si>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</si>
  <si>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</si>
  <si>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</si>
  <si>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</si>
  <si>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</si>
  <si>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</si>
  <si>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</si>
  <si>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</si>
  <si>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</si>
  <si>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</si>
  <si>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</si>
  <si>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</si>
  <si>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</si>
  <si>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</si>
  <si>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</si>
  <si>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</si>
  <si>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5F1</t>
  </si>
  <si>
    <t>66829</t>
  </si>
  <si>
    <t>ZAVEDENÍ PROPLACHOVÉ LAVÁŽE</t>
  </si>
  <si>
    <t>51111</t>
  </si>
  <si>
    <t>OPERACE CYSTY NEBO HEMANGIOMU NEBO LIPOMU NEBO PIL</t>
  </si>
  <si>
    <t>54320</t>
  </si>
  <si>
    <t xml:space="preserve">ENDARTEREKTOMIE KAROTICKÁ A OSTATNÍCH PERIFERNÍCH </t>
  </si>
  <si>
    <t>57215</t>
  </si>
  <si>
    <t>RESEKCE HRUDNÍ STĚNY</t>
  </si>
  <si>
    <t>57247</t>
  </si>
  <si>
    <t>PNEUMONEKTOMIE, NEBO LOBEKTOMIE, NEBO BILOBEKTOMIE</t>
  </si>
  <si>
    <t>57235</t>
  </si>
  <si>
    <t>TORAKOTOMIE PROSTÁ NEBO S BIOPSIÍ, EVAKUACÍ HEMATO</t>
  </si>
  <si>
    <t>54230</t>
  </si>
  <si>
    <t>ŽILNÍ REKONSTRUKCE PRO POSTTROMBOTICKÝ SYNDROM</t>
  </si>
  <si>
    <t>5F3</t>
  </si>
  <si>
    <t>61137</t>
  </si>
  <si>
    <t>ODBĚR FASCIÁLNÍHO ŠTĚPU Z FASCIA LATA</t>
  </si>
  <si>
    <t>66823</t>
  </si>
  <si>
    <t>ODSTRANĚNÍ ZEVNÍHO FIXATÉRU</t>
  </si>
  <si>
    <t>53485</t>
  </si>
  <si>
    <t>ZLOMENINY PÁNEVNÍHO KRUHU - NESTABILNÍ - S OPERAČN</t>
  </si>
  <si>
    <t>5F6</t>
  </si>
  <si>
    <t>0004234</t>
  </si>
  <si>
    <t>0008807</t>
  </si>
  <si>
    <t>0008808</t>
  </si>
  <si>
    <t>0016600</t>
  </si>
  <si>
    <t>0020605</t>
  </si>
  <si>
    <t>0046475</t>
  </si>
  <si>
    <t>0053922</t>
  </si>
  <si>
    <t>CIPHIN PRO INFUSIONE 200 MG/100 ML</t>
  </si>
  <si>
    <t>0058092</t>
  </si>
  <si>
    <t>CEFAZOLIN SANDOZ 1 G</t>
  </si>
  <si>
    <t>0065989</t>
  </si>
  <si>
    <t>0066137</t>
  </si>
  <si>
    <t>0072972</t>
  </si>
  <si>
    <t>0076360</t>
  </si>
  <si>
    <t>0094176</t>
  </si>
  <si>
    <t>0096413</t>
  </si>
  <si>
    <t>GENTAMICIN LEK 40 MG/2 ML</t>
  </si>
  <si>
    <t>0096414</t>
  </si>
  <si>
    <t>0097000</t>
  </si>
  <si>
    <t>0131656</t>
  </si>
  <si>
    <t>0137499</t>
  </si>
  <si>
    <t>0151458</t>
  </si>
  <si>
    <t>0162187</t>
  </si>
  <si>
    <t>0164247</t>
  </si>
  <si>
    <t>CEFTAZIDIM STRAGEN 2 G</t>
  </si>
  <si>
    <t>0164350</t>
  </si>
  <si>
    <t>TAZOCIN 4 G/0,5 G</t>
  </si>
  <si>
    <t>0166269</t>
  </si>
  <si>
    <t>VANCOMYCIN MYLAN 1000 MG</t>
  </si>
  <si>
    <t>0129834</t>
  </si>
  <si>
    <t>0129836</t>
  </si>
  <si>
    <t>0064630</t>
  </si>
  <si>
    <t>KLIMICIN</t>
  </si>
  <si>
    <t>2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</si>
  <si>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</si>
  <si>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</si>
  <si>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</si>
  <si>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</si>
  <si>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</si>
  <si>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</si>
  <si>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0207921</t>
  </si>
  <si>
    <t>Plazma čerstvá zmrazená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</si>
  <si>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</si>
  <si>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</si>
  <si>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</si>
  <si>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</si>
  <si>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</si>
  <si>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</si>
  <si>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</si>
  <si>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</si>
  <si>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</si>
  <si>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</si>
  <si>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</si>
  <si>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</si>
  <si>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</si>
  <si>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0049488</t>
  </si>
  <si>
    <t>STAPLER LINEÁRNÍ -  ECHELON, ETS FLEX 45MM,60MM, D</t>
  </si>
  <si>
    <t>0049489</t>
  </si>
  <si>
    <t>ZÁSOBNÍK DO STAPLERU - ECHELON, ETS FLEX BÍLÝ,MODR</t>
  </si>
  <si>
    <t>0050306</t>
  </si>
  <si>
    <t>ČIDLO PRO MĚŘENÍ NITROLEBNÍHO TLAKU CODMAN</t>
  </si>
  <si>
    <t>0053529</t>
  </si>
  <si>
    <t>SÍŤKA SURGIPRO MESH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</si>
  <si>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</si>
  <si>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</si>
  <si>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</si>
  <si>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</si>
  <si>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</si>
  <si>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0059063</t>
  </si>
  <si>
    <t>KLIP PERM.MOZK.ANEURY.FE648K.658.668K</t>
  </si>
  <si>
    <t>0059072</t>
  </si>
  <si>
    <t>KLIP PERM.MOZK.ANEURY.FE680K.90.700.10.20</t>
  </si>
  <si>
    <t>0059073</t>
  </si>
  <si>
    <t>KLIP DOČASNÝ MOZK.ANEURYSM.FE681K..691..721..51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</si>
  <si>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</si>
  <si>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</si>
  <si>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</si>
  <si>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</si>
  <si>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</si>
  <si>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</si>
  <si>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0059128</t>
  </si>
  <si>
    <t>KLIP PERMANENTNÍ MOZKOVÝ ANEURYSMATICKÝ FE780K</t>
  </si>
  <si>
    <t>0059587</t>
  </si>
  <si>
    <t>LEPIDLO TKÁŇOVÉ FLOSEAL</t>
  </si>
  <si>
    <t>0064470</t>
  </si>
  <si>
    <t xml:space="preserve">IMPLANTÁT SPINÁLNÍ SYSTÉM MIS VIPER SATABILIZAČNÍ 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</si>
  <si>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</si>
  <si>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</si>
  <si>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</si>
  <si>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</si>
  <si>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</si>
  <si>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0067366</t>
  </si>
  <si>
    <t>IMPLANTÁT SPINÁL.NÁHRADA MEZIOBRATLOVÁ    BEDERNÍ/</t>
  </si>
  <si>
    <t>0067415</t>
  </si>
  <si>
    <t xml:space="preserve">IMPLANTÁT SPINÁLNÍ SYSTÉM CASPAR                  </t>
  </si>
  <si>
    <t>0067416</t>
  </si>
  <si>
    <t>0067417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</si>
  <si>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</si>
  <si>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</si>
  <si>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</si>
  <si>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</si>
  <si>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</si>
  <si>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</si>
  <si>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</si>
  <si>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0067892</t>
  </si>
  <si>
    <t>IMPLANTÁT SPINÁL.NÁHRADA OBRATLOVÁ        HRUDNÍ/B</t>
  </si>
  <si>
    <t>0068128</t>
  </si>
  <si>
    <t>IMPLANTÁT SPINÁL.SYSTÉM USS UNIVERZÁLNÍ   HRUDNÍ B</t>
  </si>
  <si>
    <t>0068353</t>
  </si>
  <si>
    <t>0068662</t>
  </si>
  <si>
    <t>IMPLANTÁT SPINÁLNÍ SYSTÉM TSLP           HRUDNÍ BE</t>
  </si>
  <si>
    <t>0068664</t>
  </si>
  <si>
    <t>0068665</t>
  </si>
  <si>
    <t>0068666</t>
  </si>
  <si>
    <t>IMPLANTÁT SPINÁLNÍ SYSTÉM VECTRA                 K</t>
  </si>
  <si>
    <t>0068667</t>
  </si>
  <si>
    <t>0068670</t>
  </si>
  <si>
    <t>0068679</t>
  </si>
  <si>
    <t xml:space="preserve">IMPLANTÁT SPINÁL.SYSTÉM FIXAČNÍ CDH LEGACY 5,5 TI </t>
  </si>
  <si>
    <t>0069080</t>
  </si>
  <si>
    <t>IMPLANTÁT KOSTNÍ UMĚLÁ NÁHRADA TKÁNĚ  CHRONOS</t>
  </si>
  <si>
    <t>0069195</t>
  </si>
  <si>
    <t>IMPLANTÁT KOSTNÍ UMĚLÁ NÁHRADA ŠTĚPU CONDUIT VSTŘE</t>
  </si>
  <si>
    <t>0069201</t>
  </si>
  <si>
    <t>IMPLANTÁT SPINÁLNÍ SYSTÉM S4                    BE</t>
  </si>
  <si>
    <t>0069202</t>
  </si>
  <si>
    <t>0069209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</si>
  <si>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</si>
  <si>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</si>
  <si>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</si>
  <si>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</si>
  <si>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</si>
  <si>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</si>
  <si>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0069282</t>
  </si>
  <si>
    <t xml:space="preserve">IMPLANTÁT SPINÁLNÍ SYSTÉM AXON                    </t>
  </si>
  <si>
    <t>0069283</t>
  </si>
  <si>
    <t>0069284</t>
  </si>
  <si>
    <t>0069527</t>
  </si>
  <si>
    <t>IMPLANTÁT SPINÁL.NÁHRADA MEZIOBRATLOVÁ           B</t>
  </si>
  <si>
    <t>0069597</t>
  </si>
  <si>
    <t>SYSTÉM HYDROCEPHALNÍ DRENÁŽNÍ-SHUNT</t>
  </si>
  <si>
    <t>0069678</t>
  </si>
  <si>
    <t xml:space="preserve">IMPLANTÁT SPINÁL.SYSTÉM FIXAČNÍ CDH LEGACY 5.5 TI </t>
  </si>
  <si>
    <t>0069787</t>
  </si>
  <si>
    <t>IMPLANTÁT SPINÁLNÍ INTERSPINÓZNÍ DIAM</t>
  </si>
  <si>
    <t>0069861</t>
  </si>
  <si>
    <t>IMPLANTÁT SPINÁL.NÁHRADA MEZIOBRAT.PYRAMESH TI KRK</t>
  </si>
  <si>
    <t>0069872</t>
  </si>
  <si>
    <t>0069883</t>
  </si>
  <si>
    <t>IMPLANTÁT SPINÁLNÍ SYSTÉM FIXAČNÍ TENOR TI HRUDNÍ/</t>
  </si>
  <si>
    <t>0069902</t>
  </si>
  <si>
    <t>IMPLANTÁT SPINÁLNÍ SYSTÉM TSRH-3D TI      HRUDNÍ/B</t>
  </si>
  <si>
    <t>0069903</t>
  </si>
  <si>
    <t>0069904</t>
  </si>
  <si>
    <t>0069909</t>
  </si>
  <si>
    <t>0091802</t>
  </si>
  <si>
    <t>IMPLANTÁT KOSTNÍ UMĚLÁ NÁHRADA ŠTĚPU  CHRONOS STRI</t>
  </si>
  <si>
    <t>0091803</t>
  </si>
  <si>
    <t>0091804</t>
  </si>
  <si>
    <t>0095609</t>
  </si>
  <si>
    <t>SYSTÉM HYDROCEPHALNÍ DRENÁŽNÍ CSF HAKIM VALVES 82-</t>
  </si>
  <si>
    <t>0095660</t>
  </si>
  <si>
    <t>SYSTÉM ZEVNÍ DRENÁŽNÍ LIKVOROVÝ DOČASNÝ CODMAN</t>
  </si>
  <si>
    <t>0095661</t>
  </si>
  <si>
    <t>0095664</t>
  </si>
  <si>
    <t>0095861</t>
  </si>
  <si>
    <t>IMPLANTÁT SPINÁLNÍ SYSTÉM PANGEA         HRUDNÍ/BE</t>
  </si>
  <si>
    <t>0096060</t>
  </si>
  <si>
    <t>IMPLANTÁT SPINÁLNÍ SYSTÉM TRINICA SELECT STABILIZA</t>
  </si>
  <si>
    <t>0096061</t>
  </si>
  <si>
    <t>0096062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</si>
  <si>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</si>
  <si>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</si>
  <si>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</si>
  <si>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</si>
  <si>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</si>
  <si>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</si>
  <si>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0096274</t>
  </si>
  <si>
    <t>0096309</t>
  </si>
  <si>
    <t xml:space="preserve">IMPLANTÁT SPINÁLNÍ SYSTÉM EXPEDIUM                </t>
  </si>
  <si>
    <t>0096317</t>
  </si>
  <si>
    <t>IMPLANTÁT KOSTNÍ UMĚLÁ NÁHRADA DURÁLNÍ S KOLAGENEM</t>
  </si>
  <si>
    <t>0096462</t>
  </si>
  <si>
    <t>SYSTÉM IMPLANTABILNÍ NEUROSTIMULAČNÍ PRIME ADVANCE</t>
  </si>
  <si>
    <t>0096804</t>
  </si>
  <si>
    <t>IMPLANTÁT SPINÁLNÍ NÁHRADA MEZIOBRATLOVÁ PCB KRČNÍ</t>
  </si>
  <si>
    <t>0096893</t>
  </si>
  <si>
    <t>IMPLANTÁT SPINÁLNÍ SYSTÉM SPIRIT         HRUDNÍ/BE</t>
  </si>
  <si>
    <t>0096934</t>
  </si>
  <si>
    <t>IMPLANTÁT SPINÁLNÍ SOCORE NOVASPINE STABILIZAČNÍ Z</t>
  </si>
  <si>
    <t>0096970</t>
  </si>
  <si>
    <t>IMPLANTÁT KOSTNÍ PRO VERTEBROPLASTIKU PERKUTÁNNÍ</t>
  </si>
  <si>
    <t>SYSTÉM DRENÁŽNÍ HRUDNÍ, TŘÍKOMOROVÝ</t>
  </si>
  <si>
    <t>0161018</t>
  </si>
  <si>
    <t>0161607</t>
  </si>
  <si>
    <t>IMPLANTÁT SPINÁL.NÁHRADA MEZIOBRATLOVÁ     HRUDNÍ/</t>
  </si>
  <si>
    <t>0161676</t>
  </si>
  <si>
    <t>IMPLANTÁT SPINÁLNÍ SYSTÉM MIS VIPER STABILIZAČNÍ B</t>
  </si>
  <si>
    <t>0161942</t>
  </si>
  <si>
    <t>IMPLANTÁT SPINÁLNÍ FIXAČNÍ SYSTÉM MATRIX 5.5 HRUD/</t>
  </si>
  <si>
    <t>0161944</t>
  </si>
  <si>
    <t>0161946</t>
  </si>
  <si>
    <t>0161951</t>
  </si>
  <si>
    <t>0161952</t>
  </si>
  <si>
    <t>0161954</t>
  </si>
  <si>
    <t>0163243</t>
  </si>
  <si>
    <t xml:space="preserve">IMPLANTÁT MAXILLOFACIÁLNÍ STŘEDNÍ OBLIČEJOVÁ ETÁŽ </t>
  </si>
  <si>
    <t>0163251</t>
  </si>
  <si>
    <t>0192491</t>
  </si>
  <si>
    <t>IMPLANTÁT SPINÁLNÍ FIXAČNÍ SYSTÉM REVERE HRUDNÍ BE</t>
  </si>
  <si>
    <t>0192493</t>
  </si>
  <si>
    <t>0192495</t>
  </si>
  <si>
    <t>0192688</t>
  </si>
  <si>
    <t>IMPLANTÁT SPINÁLNÍ MINIINVAZIVNÍ SYSTÉM FIXAČNÍ VI</t>
  </si>
  <si>
    <t>0192689</t>
  </si>
  <si>
    <t>0193258</t>
  </si>
  <si>
    <t>IMPLANTÁT SPINÁLNÍ NÁHRADA MEZIOBRATLOVÁ TM BEDERN</t>
  </si>
  <si>
    <t>9999999</t>
  </si>
  <si>
    <t>Nespecifikovaný PZT</t>
  </si>
  <si>
    <t>0192522</t>
  </si>
  <si>
    <t>IMPLANTÁT SPINÁLNÍ NÁHR.MEZIOBR.INTERCONTINENTAL B</t>
  </si>
  <si>
    <t>0192523</t>
  </si>
  <si>
    <t>0083612</t>
  </si>
  <si>
    <t>IMPLANTÁT KRANIÁLNÍ FIXAČNÍ CRANIOFIX2</t>
  </si>
  <si>
    <t>0069591</t>
  </si>
  <si>
    <t>IMPLANTÁT SPINÁL.SYSTÉM USS II UNIVERZÁL.   HRUDNÍ</t>
  </si>
  <si>
    <t>0091800</t>
  </si>
  <si>
    <t>IMPLANTÁT KOSTNÍ UMĚLÁ NÁHRADA TKÁNĚ  NANOSTIM</t>
  </si>
  <si>
    <t>0193607</t>
  </si>
  <si>
    <t>SYSTÉM NEUROSTIMULAČNÍ ELEKTRODA VECTRIS</t>
  </si>
  <si>
    <t>0193604</t>
  </si>
  <si>
    <t>SYSTÉM NEUROSTIMULAČNÍ PRIME ADVANCED SURESCAN</t>
  </si>
  <si>
    <t>0192516</t>
  </si>
  <si>
    <t>IMPLANTÁT SPINÁLNÍ NÁHR.MEZIOBR.SUSTAIN BEDERNÍ PŘ</t>
  </si>
  <si>
    <t>0192525</t>
  </si>
  <si>
    <t>IMPLANTÁT SPINÁLNÍ NÁHR.TĚLA OBRAT.XPAND HRUD.BED.</t>
  </si>
  <si>
    <t>0096913</t>
  </si>
  <si>
    <t>IMPLANTÁT SPINÁL.NÁHRADA OBRATLOVÁ HYDROLIFT 2   H</t>
  </si>
  <si>
    <t>0151883</t>
  </si>
  <si>
    <t>SÍŤKA KÝLNÍ  SMH2 2030 S</t>
  </si>
  <si>
    <t>0151832</t>
  </si>
  <si>
    <t>IMPLANTÁT SPINÁLNÍ AVENUE-L,NÁHRADA MEZIOBRAT.,KLE</t>
  </si>
  <si>
    <t>0191946</t>
  </si>
  <si>
    <t>DRÁT VODÍCÍ PRO PTCA, PRO VIA</t>
  </si>
  <si>
    <t>0096719</t>
  </si>
  <si>
    <t>0166185</t>
  </si>
  <si>
    <t>IMPLANTÁT PRO KYFOPLASTIKU PERKUTÁNNÍ VBS S/M/L 2B</t>
  </si>
  <si>
    <t>0113361</t>
  </si>
  <si>
    <t>IMPLANTÁT SPINÁLNÍ SYSTÉM FACET WEDGE BEDERNÍ PÁTE</t>
  </si>
  <si>
    <t>0113362</t>
  </si>
  <si>
    <t>IMPLANTÁT SPINÁLNÍ SYSTÉM FACET WEDGE BEDERNÍ ZADN</t>
  </si>
  <si>
    <t>0068200</t>
  </si>
  <si>
    <t>SYSTÉM HYDROCEPHALNÍ DRENÁŽNÍ</t>
  </si>
  <si>
    <t>0069219</t>
  </si>
  <si>
    <t>0067885</t>
  </si>
  <si>
    <t>0161703</t>
  </si>
  <si>
    <t>IMPLANTÁT SPINÁLNÍ SYSTÉM STENOFIX INTERSPINÓZNÍ B</t>
  </si>
  <si>
    <t>0166233</t>
  </si>
  <si>
    <t>IMPLANTÁT KOSTNÍ UMĚLÁ NÁHRADA TKÁNĚ NOVABONE PUTT</t>
  </si>
  <si>
    <t>0059115</t>
  </si>
  <si>
    <t>KLIP PERMANENTNÍ MOZKOVÝ ANEURYSMATICKÝ FE762K</t>
  </si>
  <si>
    <t>0068354</t>
  </si>
  <si>
    <t>0193603</t>
  </si>
  <si>
    <t>SYSTÉM NEUROSTIMULAČNÍ ITREL 4</t>
  </si>
  <si>
    <t>0069864</t>
  </si>
  <si>
    <t>0059110</t>
  </si>
  <si>
    <t>KLIP DOČASNÝ MOZKOVÝ ANEURYSMATICKÝ FE756K.61.63</t>
  </si>
  <si>
    <t>0056063</t>
  </si>
  <si>
    <t>PROTÉZA CÉVNÍ PTFE VASCUGRAFT 01103087-88 0110</t>
  </si>
  <si>
    <t>0091648</t>
  </si>
  <si>
    <t>IMPLANTÁT KOSTNÍ UMĚLÁ NÁHRADA TKÁNĚ  ACTIFUSE  BI</t>
  </si>
  <si>
    <t>0068306</t>
  </si>
  <si>
    <t>SYSTÉM IMPLANTABILNÍ NEUROSTIMULAČNÍ          ELEK</t>
  </si>
  <si>
    <t>0056056</t>
  </si>
  <si>
    <t>PROTÉZA CÉVNÍ PTFE VASCUGRAFT 01103182-011031</t>
  </si>
  <si>
    <t>0069205</t>
  </si>
  <si>
    <t>SYSTÉM IMPLANTABILNÍ PUMPOVÝ PROGRAMOVATELNÝ SYNCH</t>
  </si>
  <si>
    <t>0161791</t>
  </si>
  <si>
    <t>IMPLANTÁT SPINÁLNÍ SYSTÉM CD HORIZON UNIVERZÁLNÍ H</t>
  </si>
  <si>
    <t>0161793</t>
  </si>
  <si>
    <t>0161956</t>
  </si>
  <si>
    <t>0151833</t>
  </si>
  <si>
    <t>IMPLANTÁT SPINÁLNÍ AVENUE-L,NÁHRADA MEZIOBRAT.,KOT</t>
  </si>
  <si>
    <t>0161794</t>
  </si>
  <si>
    <t>0114293</t>
  </si>
  <si>
    <t>0114253</t>
  </si>
  <si>
    <t>0114256</t>
  </si>
  <si>
    <t>0114292</t>
  </si>
  <si>
    <t>0114255</t>
  </si>
  <si>
    <t>0114257</t>
  </si>
  <si>
    <t>0114260</t>
  </si>
  <si>
    <t>0114261</t>
  </si>
  <si>
    <t>0114263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</si>
  <si>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</si>
  <si>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</si>
  <si>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</si>
  <si>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</si>
  <si>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</si>
  <si>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</si>
  <si>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</si>
  <si>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</si>
  <si>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56149</t>
  </si>
  <si>
    <t>NEUROLÝZA SUBARACHNOIDÁLNÍ, LUMBÁLNÍ SUBARACHNOIDÁ</t>
  </si>
  <si>
    <t>56153</t>
  </si>
  <si>
    <t>EXTRA - INTRAKRANIÁLNÍ ANASTOMÓZA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</si>
  <si>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</si>
  <si>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</si>
  <si>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</si>
  <si>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</si>
  <si>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</si>
  <si>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</si>
  <si>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</si>
  <si>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</si>
  <si>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</si>
  <si>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</si>
  <si>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56178</t>
  </si>
  <si>
    <t>PRODLOUŽENÍ VÝKONU KRANIOTOMIE A RESEKCE, PŘÍPADNĚ</t>
  </si>
  <si>
    <t>56239</t>
  </si>
  <si>
    <t>ODSTRANĚNÍ STIMULAČNÍ MÍŠNÍ ELEKTRODY</t>
  </si>
  <si>
    <t>56244</t>
  </si>
  <si>
    <t>DEKOMPRESE NEBO BIOPSIE INTRAMEDULÁRNÍHO TUMORU MÍ</t>
  </si>
  <si>
    <t>56249</t>
  </si>
  <si>
    <t>ODSTRANĚNÍ EXTRADURÁLNÍHO TUMORU MÍCHY PŘEDNÍM NEB</t>
  </si>
  <si>
    <t>56324</t>
  </si>
  <si>
    <t>DEKOMPRESE OSTATNÍCH VELKÝCH A STŘEDNÍCH NERVŮ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</si>
  <si>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</si>
  <si>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</si>
  <si>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</si>
  <si>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</si>
  <si>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</si>
  <si>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</si>
  <si>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</si>
  <si>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</si>
  <si>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</si>
  <si>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</si>
  <si>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</si>
  <si>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</si>
  <si>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</si>
  <si>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</si>
  <si>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</si>
  <si>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</si>
  <si>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</si>
  <si>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</si>
  <si>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</si>
  <si>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</si>
  <si>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</si>
  <si>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</si>
  <si>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71627</t>
  </si>
  <si>
    <t>ZADNÍ TAMPONÁDA NOSNÍ PRO EPISTAXI</t>
  </si>
  <si>
    <t>71717</t>
  </si>
  <si>
    <t>TRACHEOTOMIE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</si>
  <si>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</si>
  <si>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</si>
  <si>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</si>
  <si>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</si>
  <si>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</si>
  <si>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</si>
  <si>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</si>
  <si>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</si>
  <si>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56253</t>
  </si>
  <si>
    <t>ČÁSTEČNÉ NEBO TOTÁLNÍ ODSTRANĚNÍ INTRADURÁLNÍHO TU</t>
  </si>
  <si>
    <t>89311</t>
  </si>
  <si>
    <t xml:space="preserve">INTERVENČNÍ VÝKON ŘÍZENÝ RDG METODOU (SKIASKOPIE, </t>
  </si>
  <si>
    <t>09544</t>
  </si>
  <si>
    <t>SIGNÁLNÍ VÝKON POBYTU V ZAŘÍZENÍ LŮŽKOVÉ PÉČE / DO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</si>
  <si>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</si>
  <si>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</si>
  <si>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</si>
  <si>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</si>
  <si>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</si>
  <si>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</si>
  <si>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</si>
  <si>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</si>
  <si>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</si>
  <si>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</si>
  <si>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</si>
  <si>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</si>
  <si>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</si>
  <si>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</si>
  <si>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</si>
  <si>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</si>
  <si>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</si>
  <si>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</si>
  <si>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</si>
  <si>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</si>
  <si>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66815</t>
  </si>
  <si>
    <t>AUTOGENNÍ ŠTĚP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</si>
  <si>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</si>
  <si>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</si>
  <si>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</si>
  <si>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</si>
  <si>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</si>
  <si>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</si>
  <si>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</si>
  <si>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>KRANIOTOMIE A RESEK., PŘ. LOBEKTOM.PRO TUMOR ČI ME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</si>
  <si>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</si>
  <si>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</si>
  <si>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</si>
  <si>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</si>
  <si>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</si>
  <si>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</si>
  <si>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</si>
  <si>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</si>
  <si>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</si>
  <si>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</si>
  <si>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</si>
  <si>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</si>
  <si>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</si>
  <si>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</si>
  <si>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</si>
  <si>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</si>
  <si>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56411</t>
  </si>
  <si>
    <t>BIOPSIE NEBO ODBĚR NERVU, EXHAIRESA VĚTVÍ N. V.</t>
  </si>
  <si>
    <t>56247</t>
  </si>
  <si>
    <t>ČÁSTEČNÉ NEBO TOTÁLNÍ ODSTRANĚNÍ EXTRADURÁLNÍHO TU</t>
  </si>
  <si>
    <t>56251</t>
  </si>
  <si>
    <t>56117</t>
  </si>
  <si>
    <t>INTRAKRANIÁLNÍ REKONSTRUKČNÍ OPERACE PŘI LIKVOREI</t>
  </si>
  <si>
    <t>66321</t>
  </si>
  <si>
    <t>RESEKCE OBRATLOVÉHO TĚLA - SOMATEKTONIE - KOMPLETN</t>
  </si>
  <si>
    <t>61131</t>
  </si>
  <si>
    <t>EXCIZE KOŽNÍ LÉZE, SUTURA VÍCE NEŽ 10 CM</t>
  </si>
  <si>
    <t>56167</t>
  </si>
  <si>
    <t>VENTRIKULÁRNÍ PUNKCE</t>
  </si>
  <si>
    <t>80115</t>
  </si>
  <si>
    <t>IMPLANTACE NEUROSTIMULAČNÍHO ZAŘÍZENÍ (SYSTÉMU) PR</t>
  </si>
  <si>
    <t>56157</t>
  </si>
  <si>
    <t>KRANIOTOMIE PRO SUPRATENTORIÁLNÍ SPONTÁNNÍ INTRACE</t>
  </si>
  <si>
    <t>66915</t>
  </si>
  <si>
    <t>DEKOMPRESE FASCIÁLNÍHO LOŽE</t>
  </si>
  <si>
    <t>56125</t>
  </si>
  <si>
    <t>OPERAČNÍ REVIZE NEBO ZAVEDENÍ DRENÁŽE MOZKOMÍŠNÍHO</t>
  </si>
  <si>
    <t>56221</t>
  </si>
  <si>
    <t>LAMINEKTOMIE PRO INTRADURÁLNÍ NEUROLÝZU NEBO NEOBV</t>
  </si>
  <si>
    <t>56147</t>
  </si>
  <si>
    <t>OŠETŘENÍ KOMPLIKOVANÉ ZLOMENINY LEBKY S (BEZ) REPA</t>
  </si>
  <si>
    <t>80113</t>
  </si>
  <si>
    <t>IMPLANTACE NEUROSTIMULAČNÍHO ZAŘÍZENÍ PRO STIMULAC</t>
  </si>
  <si>
    <t>56227</t>
  </si>
  <si>
    <t>DEKOMPRESIVNÍ OPERACE V OBLASTI KRANIOCERVIKÁLNÍHO</t>
  </si>
  <si>
    <t>66537</t>
  </si>
  <si>
    <t>RESEKCE KOSTRČE</t>
  </si>
  <si>
    <t>56246</t>
  </si>
  <si>
    <t>ODSTRANĚNÍ INTRAMEDULÁRNÍHO TUMORU NEBO EXCIZE NEB</t>
  </si>
  <si>
    <t>56237</t>
  </si>
  <si>
    <t>IMPLANTACE MÍŠNÍ STIMULAČNÍ ELEKTRODY</t>
  </si>
  <si>
    <t>56437</t>
  </si>
  <si>
    <t>ULTRAZVUKOVÝ ASPIRAČNÍ SYSTÉM Á 15 MIN.</t>
  </si>
  <si>
    <t>56245</t>
  </si>
  <si>
    <t>56315</t>
  </si>
  <si>
    <t>EXPLORACE BRACHIÁLNÍHO PLEXU - KOMBINOVANÉ PŘÍSTUP</t>
  </si>
  <si>
    <t>5T6</t>
  </si>
  <si>
    <t>0005113</t>
  </si>
  <si>
    <t>TARGOCID 400 MG</t>
  </si>
  <si>
    <t>0006480</t>
  </si>
  <si>
    <t>OCPLEX</t>
  </si>
  <si>
    <t>0011592</t>
  </si>
  <si>
    <t>METRONIDAZOL B. BRAUN 5 MG/ML</t>
  </si>
  <si>
    <t>0011785</t>
  </si>
  <si>
    <t>AMIKIN 1 G</t>
  </si>
  <si>
    <t>0016547</t>
  </si>
  <si>
    <t>CYMEVENE</t>
  </si>
  <si>
    <t>0026902</t>
  </si>
  <si>
    <t>VFEND 200 MG</t>
  </si>
  <si>
    <t>0056801</t>
  </si>
  <si>
    <t>0075634</t>
  </si>
  <si>
    <t>PROTHROMPLEX TOTAL NF</t>
  </si>
  <si>
    <t>0076354</t>
  </si>
  <si>
    <t>FORTUM 2 G</t>
  </si>
  <si>
    <t>0083050</t>
  </si>
  <si>
    <t>SEFOTAK 1 G</t>
  </si>
  <si>
    <t>0083417</t>
  </si>
  <si>
    <t>MERONEM 1 G</t>
  </si>
  <si>
    <t>0083487</t>
  </si>
  <si>
    <t>MERONEM 500 MG</t>
  </si>
  <si>
    <t>0092289</t>
  </si>
  <si>
    <t>EDICIN 0,5 G</t>
  </si>
  <si>
    <t>0092290</t>
  </si>
  <si>
    <t>EDICIN 1 G</t>
  </si>
  <si>
    <t>0097909</t>
  </si>
  <si>
    <t>HUMAN ALBUMIN GRIFOLS 20%</t>
  </si>
  <si>
    <t>0130149</t>
  </si>
  <si>
    <t>0131654</t>
  </si>
  <si>
    <t>CEFTAZIDIM KABI 1 G</t>
  </si>
  <si>
    <t>0142077</t>
  </si>
  <si>
    <t>0147976</t>
  </si>
  <si>
    <t>MEROPENEM HOSPIRA 500 MG</t>
  </si>
  <si>
    <t>0162180</t>
  </si>
  <si>
    <t>0164401</t>
  </si>
  <si>
    <t>0134595</t>
  </si>
  <si>
    <t>MEDOCLAV 1000 MG/200 MG</t>
  </si>
  <si>
    <t>0016982</t>
  </si>
  <si>
    <t>FLUCONAZOL ARDEZ</t>
  </si>
  <si>
    <t>0107936</t>
  </si>
  <si>
    <t>Trombocyty z buffy coatu směsné, deleukotizované</t>
  </si>
  <si>
    <t>0107959</t>
  </si>
  <si>
    <t>Trombocyty z aferézy deleukotizované</t>
  </si>
  <si>
    <t>0407942</t>
  </si>
  <si>
    <t>Příplatek za ozáření</t>
  </si>
  <si>
    <t>0002264</t>
  </si>
  <si>
    <t>FIXÁTOR ZEVNÍ TRUBKOVÝ, SYNTHES</t>
  </si>
  <si>
    <t>0002370</t>
  </si>
  <si>
    <t>0002408</t>
  </si>
  <si>
    <t>0002425</t>
  </si>
  <si>
    <t>0026140</t>
  </si>
  <si>
    <t>KANYLA TRACHEOSTOMICKÁ S NÍZKOTLAKOU MANŽETOU</t>
  </si>
  <si>
    <t>0043979</t>
  </si>
  <si>
    <t>ČIDLO PRO MĚŘENÍ NITROLEBNÍHO TLAKU NEUROVENT</t>
  </si>
  <si>
    <t>0043984</t>
  </si>
  <si>
    <t>0054513</t>
  </si>
  <si>
    <t>0054517</t>
  </si>
  <si>
    <t>0054553</t>
  </si>
  <si>
    <t>0059046</t>
  </si>
  <si>
    <t>KLIP PER.MOZK.ANE.FE602K.04.12.13.22.24.42.44.52..</t>
  </si>
  <si>
    <t>0067160</t>
  </si>
  <si>
    <t>IMPLANTÁT ORBITÁLNÍ PDS ZX3,ZX4,ZX7 VSTŘEBATELNÝ</t>
  </si>
  <si>
    <t>0069500</t>
  </si>
  <si>
    <t>KANYLA TRACHEOSTOMICKÁ  S NÍZKOTLAKOU  MANŽETOU</t>
  </si>
  <si>
    <t>0073679</t>
  </si>
  <si>
    <t>0082077</t>
  </si>
  <si>
    <t>KRYTÍ COM 30 OBVAZOVÁ TEXTÍLIE KOMBINOVANÁ</t>
  </si>
  <si>
    <t>0082079</t>
  </si>
  <si>
    <t>0095636</t>
  </si>
  <si>
    <t>SYSTÉM HYDROCEPHALNÍ DRENÁŽNÍ - SHUNT HAKIM BACTIS</t>
  </si>
  <si>
    <t>0162667</t>
  </si>
  <si>
    <t>SYSTÉM HYDROCEPHALNÍ DRENÁŽNÍ - SHUNT SILVERLINE</t>
  </si>
  <si>
    <t>0163241</t>
  </si>
  <si>
    <t>0163244</t>
  </si>
  <si>
    <t>0163258</t>
  </si>
  <si>
    <t>0059042</t>
  </si>
  <si>
    <t>KLIP PER.MOZKOVÝ ANEUR.FE597K.98.99K 637.38.39</t>
  </si>
  <si>
    <t>0068192</t>
  </si>
  <si>
    <t>0068221</t>
  </si>
  <si>
    <t>0068202</t>
  </si>
  <si>
    <t>0012368</t>
  </si>
  <si>
    <t>ŠROUB MALEOLÁRNÍ 4.5</t>
  </si>
  <si>
    <t>0069853</t>
  </si>
  <si>
    <t>0049876</t>
  </si>
  <si>
    <t>0068204</t>
  </si>
  <si>
    <t>0161852</t>
  </si>
  <si>
    <t>IMPLANTÁT SPINÁLNÍ STABILIZAČ.SYSTÉM NEX-LINK OKCI</t>
  </si>
  <si>
    <t>0069852</t>
  </si>
  <si>
    <t>00651</t>
  </si>
  <si>
    <t>OD TYPU 51 - PRO NEMOCNICE TYPU 3, (KATEGORIE 6) -</t>
  </si>
  <si>
    <t>00655</t>
  </si>
  <si>
    <t>OD TYPU 55 - PRO NEMOCNICE TYPU 3, (KATEGORIE 6) -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</si>
  <si>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</si>
  <si>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</si>
  <si>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</si>
  <si>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</si>
  <si>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</si>
  <si>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</si>
  <si>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</si>
  <si>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</si>
  <si>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</si>
  <si>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</si>
  <si>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</si>
  <si>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</si>
  <si>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</si>
  <si>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</si>
  <si>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</si>
  <si>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</si>
  <si>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90905</t>
  </si>
  <si>
    <t>6F1</t>
  </si>
  <si>
    <t>51819</t>
  </si>
  <si>
    <t>OŠETŘENÍ A OBVAZ ROZSÁHLÉ RÁNY V CELKOVÉ ANESTEZII</t>
  </si>
  <si>
    <t>61129</t>
  </si>
  <si>
    <t>EXCIZE KOŽNÍ LÉZE, SUTURA OD 2 DO 10 CM</t>
  </si>
  <si>
    <t>61173</t>
  </si>
  <si>
    <t>VOLNÝ PŘENOS SVALOVÉHO A SVALOVĚ KOŽNÍHO LALOKU MI</t>
  </si>
  <si>
    <t>62310</t>
  </si>
  <si>
    <t>NEKREKTOMIE DO 1% POVRCHU TĚLA</t>
  </si>
  <si>
    <t>61121</t>
  </si>
  <si>
    <t>CÉVNÍ ANASTOMOSA MIKROCHIRURGICKOU TECHNIKOU</t>
  </si>
  <si>
    <t>6F5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</si>
  <si>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</si>
  <si>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</si>
  <si>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</si>
  <si>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</si>
  <si>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</si>
  <si>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</si>
  <si>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</si>
  <si>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</si>
  <si>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</si>
  <si>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</si>
  <si>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</si>
  <si>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</si>
  <si>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</si>
  <si>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</si>
  <si>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65221</t>
  </si>
  <si>
    <t>ZÁVĚSY STŘEDNÍ OBLIČEJOVÉ ETÁŽE DRÁTĚNÉ PŘI ZLOMEN</t>
  </si>
  <si>
    <t>04301</t>
  </si>
  <si>
    <t>ENDODONTICKÉ OŠETŘENÍ - KOŘENOVÁ VÝPLŇ - KAŽDÝ KAN</t>
  </si>
  <si>
    <t>6F6</t>
  </si>
  <si>
    <t>66133</t>
  </si>
  <si>
    <t>UDRŽOVÁNÍ PROPLACHOVÉ LAVÁŽE ZA JEDEN DEN</t>
  </si>
  <si>
    <t>66879</t>
  </si>
  <si>
    <t>OTEVŘENÁ SPONGIOPLASTIKA</t>
  </si>
  <si>
    <t>66827</t>
  </si>
  <si>
    <t>ZAVEDENÍ EXTENZE - SKELETÁLNÍ TRAKCE</t>
  </si>
  <si>
    <t>66855</t>
  </si>
  <si>
    <t>INCIZE A DRENÁŽ MĚKKÝCH TKÁNÍ V ORTOPEDII</t>
  </si>
  <si>
    <t>78310</t>
  </si>
  <si>
    <t xml:space="preserve">NEODKLADNÁ KARDIOPULMONÁLNÍ RESUSCITACE ROZŠÍŘENÁ </t>
  </si>
  <si>
    <t>78320</t>
  </si>
  <si>
    <t>7F1</t>
  </si>
  <si>
    <t>71022</t>
  </si>
  <si>
    <t>CÍLENÉ VYŠETŘENÍ OTORINOLARYNGOLOGEM</t>
  </si>
  <si>
    <t>71213</t>
  </si>
  <si>
    <t>ENDOSKOPIE PARANASÁLNÍ DUTINY</t>
  </si>
  <si>
    <t>71641</t>
  </si>
  <si>
    <t>SUBMUKÓZNÍ RESEKCE NOSNÍ PŘEPÁŽKY</t>
  </si>
  <si>
    <t>71651</t>
  </si>
  <si>
    <t>SEPTOPLASTIKA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</si>
  <si>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</si>
  <si>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</si>
  <si>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</si>
  <si>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</si>
  <si>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</si>
  <si>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</si>
  <si>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</si>
  <si>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</si>
  <si>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71635</t>
  </si>
  <si>
    <t>MUKOTOMIE NEBO KONCHEKTOMIE</t>
  </si>
  <si>
    <t>809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</si>
  <si>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</si>
  <si>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</si>
  <si>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</si>
  <si>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</si>
  <si>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</si>
  <si>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</si>
  <si>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</si>
  <si>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</si>
  <si>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</si>
  <si>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</si>
  <si>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</si>
  <si>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</si>
  <si>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</si>
  <si>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</si>
  <si>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</si>
  <si>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</si>
  <si>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</si>
  <si>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</si>
  <si>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</si>
  <si>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</si>
  <si>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</si>
  <si>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</si>
  <si>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</si>
  <si>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CC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</si>
  <si>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</si>
  <si>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</si>
  <si>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</si>
  <si>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</si>
  <si>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</si>
  <si>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</si>
  <si>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</si>
  <si>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</si>
  <si>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00110</t>
  </si>
  <si>
    <t xml:space="preserve">DLOUHODOBÁ MECHANICKÁ VENTILACE &gt; 504 HODIN (22-42 DNÍ)                                     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</si>
  <si>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</si>
  <si>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</si>
  <si>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</si>
  <si>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</si>
  <si>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</si>
  <si>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</si>
  <si>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</si>
  <si>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</si>
  <si>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</si>
  <si>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</si>
  <si>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</si>
  <si>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</si>
  <si>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</si>
  <si>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</si>
  <si>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</si>
  <si>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</si>
  <si>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</si>
  <si>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</si>
  <si>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</si>
  <si>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</si>
  <si>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</si>
  <si>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</si>
  <si>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01033</t>
  </si>
  <si>
    <t xml:space="preserve">VÝKONY NA EXTRAKRANIÁLNÍCH CÉVÁCH S MCC 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</si>
  <si>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</si>
  <si>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</si>
  <si>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</si>
  <si>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BEZ CC                                   </t>
  </si>
  <si>
    <t>01080</t>
  </si>
  <si>
    <t xml:space="preserve">ENDOVASKULÁRNÍ VÝKONY PŘI JINÝCH ONEMOCNĚNÍCH NERVOVÉHO SYSTÉMU                                     </t>
  </si>
  <si>
    <t>01311</t>
  </si>
  <si>
    <t xml:space="preserve">MALIGNÍ ONEMOCNĚNÍ, NĚKTERÉ INFEKCE A DEGENERATIVNÍ PORUCHY NERVOVÉHO SYSTÉMU BEZ CC                </t>
  </si>
  <si>
    <t>01331</t>
  </si>
  <si>
    <t xml:space="preserve">NETRAUMATICKÉ INTRAKRANIÁLNÍ KRVÁCENÍ BEZ CC                                                        </t>
  </si>
  <si>
    <t>01341</t>
  </si>
  <si>
    <t xml:space="preserve">CÉVNÍ MOZKOVÁ PŘÍHODA S INFARKTEM BEZ CC                                                            </t>
  </si>
  <si>
    <t>01351</t>
  </si>
  <si>
    <t xml:space="preserve">NESPECIFICKÁ CÉVNÍ MOZKOVÁ PŘÍHODA A PRECEREBRÁLNÍ OKLUZE BEZ INFARKTU BEZ CC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</si>
  <si>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</si>
  <si>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</si>
  <si>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</si>
  <si>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</si>
  <si>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</si>
  <si>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</si>
  <si>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01461</t>
  </si>
  <si>
    <t xml:space="preserve">JINÉ PORUCHY NERVOVÉHO SYSTÉMU BEZ CC                                                               </t>
  </si>
  <si>
    <t>03093</t>
  </si>
  <si>
    <t xml:space="preserve">JINÉ VÝKONY PŘI PORUCHÁCH A ONEMOCNĚNÍCH UŠÍ, NOSU, ÚST A HRDLA S MCC                               </t>
  </si>
  <si>
    <t>04310</t>
  </si>
  <si>
    <t xml:space="preserve">RESPIRAČNÍ SELHÁNÍ 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</si>
  <si>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</si>
  <si>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</si>
  <si>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</si>
  <si>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</si>
  <si>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</si>
  <si>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</si>
  <si>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</si>
  <si>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</si>
  <si>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</si>
  <si>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</si>
  <si>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</si>
  <si>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</si>
  <si>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</si>
  <si>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</si>
  <si>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</si>
  <si>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</si>
  <si>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08171</t>
  </si>
  <si>
    <t xml:space="preserve">JINÉ VÝKONY PŘI PORUCHÁCH A ONEMOCNĚNÍCH MUSKULOSKELETÁLNÍHO SYSTÉMU A POJIVOVÉ TKÁNĚ BEZ CC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</si>
  <si>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</si>
  <si>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</si>
  <si>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</si>
  <si>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</si>
  <si>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</si>
  <si>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</si>
  <si>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08411</t>
  </si>
  <si>
    <t xml:space="preserve">JINÉ PORUCHY MUSKULOSKELETÁLNÍHO SYSTÉMU A POJIVOVÉ TKÁNĚ BEZ CC                                    </t>
  </si>
  <si>
    <t>09031</t>
  </si>
  <si>
    <t xml:space="preserve">JINÉ VÝKONY PŘI PORUCHÁCH A ONEMOCNĚNÍCH KŮŽE, PODKOŽNÍ TKÁNĚ A PRSU BEZ CC                         </t>
  </si>
  <si>
    <t>10011</t>
  </si>
  <si>
    <t xml:space="preserve">VÝKONY NA NADLEDVINKÁCH A PODVĚSKU MOZKOVÉM BEZ CC                                                  </t>
  </si>
  <si>
    <t>10331</t>
  </si>
  <si>
    <t xml:space="preserve">JINÉ ENDOKRINNÍ PORUCHY BEZ CC                                                                      </t>
  </si>
  <si>
    <t>17041</t>
  </si>
  <si>
    <t xml:space="preserve">MYELOPROLIFERATIVNÍ PORUCHY A ŠPATNĚ DIFERENCOVANÉ NÁDORY S JINÝM VÝKONEM BEZ CC                    </t>
  </si>
  <si>
    <t>17312</t>
  </si>
  <si>
    <t xml:space="preserve">LYMFOM A NEAKUTNÍ LEUKÉMIE S CC                                                                     </t>
  </si>
  <si>
    <t>18021</t>
  </si>
  <si>
    <t xml:space="preserve">VÝKONY PRO POOPERAČNÍ A POÚRAZOVÉ INFEKCE BEZ CC                                                    </t>
  </si>
  <si>
    <t>21021</t>
  </si>
  <si>
    <t xml:space="preserve">JINÉ VÝKONY PŘI ÚRAZECH A KOMPLIKACÍCH BEZ CC                                                       </t>
  </si>
  <si>
    <t>21331</t>
  </si>
  <si>
    <t xml:space="preserve">KOMPLIKACE PŘI LÉČENÍ BEZ CC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</si>
  <si>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</si>
  <si>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</si>
  <si>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23012</t>
  </si>
  <si>
    <t xml:space="preserve">OPERAČNÍ VÝKON S DIAGNÓZOU JINÉHO KONTAKTU SE ZDRAVOTNICKÝMI SLUŽBAMI S CC                          </t>
  </si>
  <si>
    <t>23321</t>
  </si>
  <si>
    <t xml:space="preserve">JINÉ FAKTORY OVLIVŇUJÍCÍ ZDRAVOTNÍ STAV BEZ CC                                                      </t>
  </si>
  <si>
    <t>25012</t>
  </si>
  <si>
    <t xml:space="preserve">KRANIOTOMIE, VELKÝ VÝKON NA PÁTEŘI, KYČLI A KONČ. PŘI MNOHOČETNÉM ZÁVAŽNÉM TRAUMATU S CC            </t>
  </si>
  <si>
    <t>25022</t>
  </si>
  <si>
    <t xml:space="preserve">JINÉ VÝKONY PŘI MNOHOČETNÉM ZÁVAŽNÉM TRAUMATU S CC                                                  </t>
  </si>
  <si>
    <t>25061</t>
  </si>
  <si>
    <t xml:space="preserve">DLOUHODOBÁ MECHANICKÁ VENTILACE PŘI POLYTRAUMATU S KRANIOTOMIÍ &gt; 96 HODIN BEZ CC                    </t>
  </si>
  <si>
    <t>25071</t>
  </si>
  <si>
    <t>DLOUHODOBÁ MECHANICKÁ VENTILACE PŘI POLYTRAUMATU &gt; 96 HODIN (5-10 DNÍ) S EKONOMICKY NÁROČNÝM VÝKONEM</t>
  </si>
  <si>
    <t>25302</t>
  </si>
  <si>
    <t xml:space="preserve">DIAGNÓZY TÝKAJÍCÍ SE HLAVY, HRUDNÍKU A DOLNÍCH KONČETIN PŘI MNOHOČETNÉM ZÁVAŽNÉM TRAUMATU S CC      </t>
  </si>
  <si>
    <t>88871</t>
  </si>
  <si>
    <t xml:space="preserve">ROZSÁHLÉ VÝKONY, KTERÉ SE NETÝKAJÍ HLAVNÍ DIAGNÓZY BEZ CC                                           </t>
  </si>
  <si>
    <t>88891</t>
  </si>
  <si>
    <t xml:space="preserve">VÝKONY OMEZENÉHO ROZSAHU, KTERÉ SE NETÝKAJÍ HLAVNÍ DIAGNÓZY BEZ CC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</si>
  <si>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</si>
  <si>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</si>
  <si>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</si>
  <si>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</si>
  <si>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</si>
  <si>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</si>
  <si>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</si>
  <si>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</si>
  <si>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</si>
  <si>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</si>
  <si>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</si>
  <si>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89173</t>
  </si>
  <si>
    <t>ANTEGRÁDNÍ PYELOGRAFIE JEDNOSTRANNÁ</t>
  </si>
  <si>
    <t>22</t>
  </si>
  <si>
    <t>407</t>
  </si>
  <si>
    <t>0022077</t>
  </si>
  <si>
    <t>IOMERON 400</t>
  </si>
  <si>
    <t>0002027</t>
  </si>
  <si>
    <t>99mTc-MIBI inj.</t>
  </si>
  <si>
    <t>0002087</t>
  </si>
  <si>
    <t>18F-FDG</t>
  </si>
  <si>
    <t>0110740</t>
  </si>
  <si>
    <t>VÁLCE (DVA) STERILNÍ, JEDNORÁZOVÉ DO INJEKTORU, CE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</si>
  <si>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</si>
  <si>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</si>
  <si>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</si>
  <si>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</si>
  <si>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</si>
  <si>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</si>
  <si>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</si>
  <si>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</si>
  <si>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</si>
  <si>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</si>
  <si>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</si>
  <si>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</si>
  <si>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</si>
  <si>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</si>
  <si>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</si>
  <si>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</si>
  <si>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</si>
  <si>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</si>
  <si>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</si>
  <si>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</si>
  <si>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</si>
  <si>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</si>
  <si>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</si>
  <si>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</si>
  <si>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</si>
  <si>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</si>
  <si>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</si>
  <si>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</si>
  <si>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</si>
  <si>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</si>
  <si>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</si>
  <si>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</si>
  <si>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</si>
  <si>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</si>
  <si>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</si>
  <si>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</si>
  <si>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96199</t>
  </si>
  <si>
    <t>PROTEIN C - FUNKČNÍ AKTIVITA</t>
  </si>
  <si>
    <t>96879</t>
  </si>
  <si>
    <t>DRVVT - SCREENING LA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</si>
  <si>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</si>
  <si>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</si>
  <si>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</si>
  <si>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</si>
  <si>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</si>
  <si>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</si>
  <si>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</si>
  <si>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</si>
  <si>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</si>
  <si>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</si>
  <si>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</si>
  <si>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</si>
  <si>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</si>
  <si>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</si>
  <si>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</si>
  <si>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</si>
  <si>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</si>
  <si>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</si>
  <si>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</si>
  <si>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</si>
  <si>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</si>
  <si>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</si>
  <si>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</si>
  <si>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</si>
  <si>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</si>
  <si>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</si>
  <si>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</si>
  <si>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</si>
  <si>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</si>
  <si>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</si>
  <si>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81527</t>
  </si>
  <si>
    <t>CHOLESTEROL LDL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</si>
  <si>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</si>
  <si>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</si>
  <si>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</si>
  <si>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</si>
  <si>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</si>
  <si>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</si>
  <si>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81721</t>
  </si>
  <si>
    <t>IMUNOTURBIDIMETRICKÉ A/NEBO IMUNONEFELOMETRICKÉ ST</t>
  </si>
  <si>
    <t>81731</t>
  </si>
  <si>
    <t>STANOVENÍ NATRIURETICKÝCH PEPTIDŮ V SÉRU A V PLAZM</t>
  </si>
  <si>
    <t>91141</t>
  </si>
  <si>
    <t>STANOVENÍ CERULOPLASMINU</t>
  </si>
  <si>
    <t>91167</t>
  </si>
  <si>
    <t>STANOVENÍ LEHKÝCH ŘETĚZCU KAPPA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</si>
  <si>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</si>
  <si>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</si>
  <si>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</si>
  <si>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</si>
  <si>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</si>
  <si>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</si>
  <si>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</si>
  <si>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</si>
  <si>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</si>
  <si>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</si>
  <si>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</si>
  <si>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</si>
  <si>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</si>
  <si>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</si>
  <si>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</si>
  <si>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</si>
  <si>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</si>
  <si>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</si>
  <si>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</si>
  <si>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</si>
  <si>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93247</t>
  </si>
  <si>
    <t>OSTEÁZA (KOSTNÍ FRAKCE ALKALICKÉ FOSFATÁZY)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</si>
  <si>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</si>
  <si>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</si>
  <si>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</si>
  <si>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</si>
  <si>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</si>
  <si>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</si>
  <si>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</si>
  <si>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</si>
  <si>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</si>
  <si>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</si>
  <si>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</si>
  <si>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</si>
  <si>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</si>
  <si>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</si>
  <si>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</si>
  <si>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</si>
  <si>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</si>
  <si>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</si>
  <si>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</si>
  <si>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</si>
  <si>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</si>
  <si>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</si>
  <si>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</si>
  <si>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</si>
  <si>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</si>
  <si>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</si>
  <si>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</si>
  <si>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</si>
  <si>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</si>
  <si>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</si>
  <si>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</si>
  <si>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</si>
  <si>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</si>
  <si>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</si>
  <si>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</si>
  <si>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</si>
  <si>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</si>
  <si>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</si>
  <si>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</si>
  <si>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</si>
  <si>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</si>
  <si>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</si>
  <si>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</si>
  <si>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</si>
  <si>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</si>
  <si>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</si>
  <si>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</si>
  <si>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</si>
  <si>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</si>
  <si>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</si>
  <si>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</si>
  <si>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</si>
  <si>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</si>
  <si>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</si>
  <si>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</si>
  <si>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</si>
  <si>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</si>
  <si>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</si>
  <si>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</si>
  <si>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</si>
  <si>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</si>
  <si>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</si>
  <si>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</si>
  <si>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</si>
  <si>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</si>
  <si>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</si>
  <si>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</si>
  <si>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</si>
  <si>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</si>
  <si>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</si>
  <si>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</si>
  <si>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</si>
  <si>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</si>
  <si>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</si>
  <si>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</si>
  <si>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</si>
  <si>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</si>
  <si>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</si>
  <si>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</si>
  <si>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</si>
  <si>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</si>
  <si>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</si>
  <si>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</si>
  <si>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</si>
  <si>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</si>
  <si>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</si>
  <si>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</si>
  <si>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</si>
  <si>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</si>
  <si>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</si>
  <si>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</si>
  <si>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</si>
  <si>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</si>
  <si>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</si>
  <si>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</si>
  <si>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</si>
  <si>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</si>
  <si>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</si>
  <si>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93169</t>
  </si>
  <si>
    <t>OSTEOKALCIN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</si>
  <si>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</si>
  <si>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</si>
  <si>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</si>
  <si>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</si>
  <si>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</si>
  <si>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</si>
  <si>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81679</t>
  </si>
  <si>
    <t>1,25-DIHYDROXYVITAMIN D (1,25 (OH)2D)</t>
  </si>
  <si>
    <t>93139</t>
  </si>
  <si>
    <t>ADRENOKORTIKOTROPIN (ACTH)</t>
  </si>
  <si>
    <t>34</t>
  </si>
  <si>
    <t>0002918</t>
  </si>
  <si>
    <t>MULTIHANCE</t>
  </si>
  <si>
    <t>0002920</t>
  </si>
  <si>
    <t>0003132</t>
  </si>
  <si>
    <t>GADOVIST 1,0 MMOL/ML</t>
  </si>
  <si>
    <t>0003134</t>
  </si>
  <si>
    <t>0022075</t>
  </si>
  <si>
    <t>0042433</t>
  </si>
  <si>
    <t>VISIPAQUE 320 MG I/ML</t>
  </si>
  <si>
    <t>0045123</t>
  </si>
  <si>
    <t>0045124</t>
  </si>
  <si>
    <t>0065978</t>
  </si>
  <si>
    <t>DOTAREM</t>
  </si>
  <si>
    <t>0077019</t>
  </si>
  <si>
    <t>ULTRAVIST 370</t>
  </si>
  <si>
    <t>0077024</t>
  </si>
  <si>
    <t>ULTRAVIST 300</t>
  </si>
  <si>
    <t>0093625</t>
  </si>
  <si>
    <t>0093626</t>
  </si>
  <si>
    <t>0151208</t>
  </si>
  <si>
    <t>0038471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</si>
  <si>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</si>
  <si>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</si>
  <si>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</si>
  <si>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</si>
  <si>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</si>
  <si>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</si>
  <si>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</si>
  <si>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</si>
  <si>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</si>
  <si>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KATETR NEUROINTERVENČNÍ</t>
  </si>
  <si>
    <t>0047748</t>
  </si>
  <si>
    <t>SADA EMBOLIZAČNÍ - KABEL PROPOJOVACÍ</t>
  </si>
  <si>
    <t>0048264</t>
  </si>
  <si>
    <t>DRÁT NEUROINTERVENČNÍ</t>
  </si>
  <si>
    <t>0048668</t>
  </si>
  <si>
    <t>DRÁT VODÍCÍ NITINOL</t>
  </si>
  <si>
    <t>0053358</t>
  </si>
  <si>
    <t>KATETR ANGIOGRAFICKÝ SLIP-CATH HYDROFILNÍ</t>
  </si>
  <si>
    <t>0056503</t>
  </si>
  <si>
    <t>SPIRÁLA GDC VORTX 3530XX</t>
  </si>
  <si>
    <t>0057769</t>
  </si>
  <si>
    <t>DILATÁTOR COPE-SADDEKNI SFA ACCESS</t>
  </si>
  <si>
    <t>0057823</t>
  </si>
  <si>
    <t>KATETR ANGIOGRAFICKÝ TORCON,PRŮMĚR 4.1 AŽ 7 FRENCH</t>
  </si>
  <si>
    <t>0057824</t>
  </si>
  <si>
    <t>0057844</t>
  </si>
  <si>
    <t>TĚLÍSKO EMBOLIZAČNÍ TORNADO</t>
  </si>
  <si>
    <t>0057999</t>
  </si>
  <si>
    <t>SPIRÁLA GDC</t>
  </si>
  <si>
    <t>0058503</t>
  </si>
  <si>
    <t>0058736</t>
  </si>
  <si>
    <t>TĚLÍSKO EMBOLIZAČNÍ NESTER</t>
  </si>
  <si>
    <t>0059345</t>
  </si>
  <si>
    <t>INDEFLÁTOR 622510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</si>
  <si>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</si>
  <si>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</si>
  <si>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</si>
  <si>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</si>
  <si>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</si>
  <si>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</si>
  <si>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0059985</t>
  </si>
  <si>
    <t>MIKROKATETR ULTRAFLOW, NAUTICA, ECHELON, MARATHON</t>
  </si>
  <si>
    <t>0059987</t>
  </si>
  <si>
    <t>SYSTÉM EMBOLIC ONYX 105-7000, ONYX HD 500,500+</t>
  </si>
  <si>
    <t>0075314</t>
  </si>
  <si>
    <t>JEHLA BIOPTICKÁ MN1610</t>
  </si>
  <si>
    <t>0092125</t>
  </si>
  <si>
    <t>MIKROKATETR PROGREAT PC2411-2813, PP27111-27131</t>
  </si>
  <si>
    <t>0092127</t>
  </si>
  <si>
    <t>ČÁSTICE EMBOLIZAČNÍ - EMBOSFÉRY EB2S103-912</t>
  </si>
  <si>
    <t>0092559</t>
  </si>
  <si>
    <t>SADA AG - SYSTÉM PRO UZAVÍRÁNÍ CÉV - FEMORÁLNÍ - S</t>
  </si>
  <si>
    <t>0092932</t>
  </si>
  <si>
    <t>SADA DRENÁŽNÍ</t>
  </si>
  <si>
    <t>0094736</t>
  </si>
  <si>
    <t>STENT PERIFERNÍ EPIC,SAMOEXPANDIBILNÍ,NITINOL</t>
  </si>
  <si>
    <t>0141644</t>
  </si>
  <si>
    <t>STENT INTRAKRANIÁLNÍ SOLITAIRE AB,SAMOEXPANDIBILNÍ</t>
  </si>
  <si>
    <t>0051244</t>
  </si>
  <si>
    <t>KATETR VODÍCÍ GUIDER</t>
  </si>
  <si>
    <t>0052146</t>
  </si>
  <si>
    <t>EXTRAKTOR - AMPLATZ GOOSE NECK SET SKXXX - PERIFER</t>
  </si>
  <si>
    <t>0058980</t>
  </si>
  <si>
    <t>0056362</t>
  </si>
  <si>
    <t>ZAVADĚČ FLEXOR CHECK-FLO II RADIOOP.ZNAČKA</t>
  </si>
  <si>
    <t>0059984</t>
  </si>
  <si>
    <t>MIKROKATETR - NEUROVASKULÁRNÍ - REBAR, APOLLO ONYX</t>
  </si>
  <si>
    <t>0151349</t>
  </si>
  <si>
    <t>KATETR PODPŮR.PRO MIKROKAT - SYSTÉM MERCI - MULTIF</t>
  </si>
  <si>
    <t>0059580</t>
  </si>
  <si>
    <t>SPIRÁLA EMBOLIZAČNÍ IDC 360XXX 361XXX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</si>
  <si>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</si>
  <si>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</si>
  <si>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</si>
  <si>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</si>
  <si>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</si>
  <si>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</si>
  <si>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</si>
  <si>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</si>
  <si>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</si>
  <si>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</si>
  <si>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</si>
  <si>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</si>
  <si>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</si>
  <si>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</si>
  <si>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</si>
  <si>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</si>
  <si>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</si>
  <si>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</si>
  <si>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</si>
  <si>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</si>
  <si>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</si>
  <si>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</si>
  <si>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</si>
  <si>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</si>
  <si>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</si>
  <si>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</si>
  <si>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</si>
  <si>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</si>
  <si>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</si>
  <si>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</si>
  <si>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</si>
  <si>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</si>
  <si>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</si>
  <si>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</si>
  <si>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</si>
  <si>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</si>
  <si>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</si>
  <si>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</si>
  <si>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</si>
  <si>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</si>
  <si>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</si>
  <si>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</si>
  <si>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</si>
  <si>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</si>
  <si>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</si>
  <si>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</si>
  <si>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</si>
  <si>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</si>
  <si>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</si>
  <si>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</si>
  <si>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</si>
  <si>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</si>
  <si>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</si>
  <si>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</si>
  <si>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</si>
  <si>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</si>
  <si>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</si>
  <si>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</si>
  <si>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</si>
  <si>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</si>
  <si>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</si>
  <si>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</si>
  <si>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</si>
  <si>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</si>
  <si>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</si>
  <si>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</si>
  <si>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</si>
  <si>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</si>
  <si>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</si>
  <si>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</si>
  <si>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</si>
  <si>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</si>
  <si>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</si>
  <si>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</si>
  <si>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</si>
  <si>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</si>
  <si>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</si>
  <si>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</si>
  <si>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</si>
  <si>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</si>
  <si>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</si>
  <si>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</si>
  <si>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</si>
  <si>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</si>
  <si>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</si>
  <si>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</si>
  <si>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</si>
  <si>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</si>
  <si>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</si>
  <si>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</si>
  <si>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</si>
  <si>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</si>
  <si>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</si>
  <si>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</si>
  <si>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</si>
  <si>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</si>
  <si>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</si>
  <si>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</si>
  <si>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</si>
  <si>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</si>
  <si>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</si>
  <si>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</si>
  <si>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</si>
  <si>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</si>
  <si>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</si>
  <si>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</si>
  <si>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</si>
  <si>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</si>
  <si>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</si>
  <si>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</si>
  <si>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</si>
  <si>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</si>
  <si>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</si>
  <si>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</si>
  <si>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</si>
  <si>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</si>
  <si>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</si>
  <si>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</si>
  <si>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</si>
  <si>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</si>
  <si>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</si>
  <si>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</si>
  <si>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</si>
  <si>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</si>
  <si>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</si>
  <si>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</si>
  <si>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</si>
  <si>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</si>
  <si>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</si>
  <si>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</si>
  <si>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</si>
  <si>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</si>
  <si>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</si>
  <si>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</si>
  <si>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</si>
  <si>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</si>
  <si>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</si>
  <si>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</si>
  <si>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</si>
  <si>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813</t>
  </si>
  <si>
    <t>91197</t>
  </si>
  <si>
    <t>STANOVENÍ CYTOKINU ELISA</t>
  </si>
  <si>
    <t>91427</t>
  </si>
  <si>
    <t>IZOLACE MONONUKLEÁRŮ Z PERIFERNÍ KRVE GRADIENTOVOU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</si>
  <si>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</si>
  <si>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</si>
  <si>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</si>
  <si>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</si>
  <si>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</si>
  <si>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</si>
  <si>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</si>
  <si>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</si>
  <si>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</si>
  <si>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</si>
  <si>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</si>
  <si>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</si>
  <si>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</si>
  <si>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</si>
  <si>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</si>
  <si>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</si>
  <si>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</si>
  <si>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</si>
  <si>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</si>
  <si>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</si>
  <si>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</si>
  <si>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</si>
  <si>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</si>
  <si>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</si>
  <si>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</si>
  <si>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</si>
  <si>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</si>
  <si>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</si>
  <si>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</si>
  <si>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</si>
  <si>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</si>
  <si>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</si>
  <si>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</si>
  <si>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</si>
  <si>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82083</t>
  </si>
  <si>
    <t>PRŮKAZ BAKTERIÁLNÍHO TOXINU BIOLOGICKÝM POKUSEM NA</t>
  </si>
  <si>
    <t>41</t>
  </si>
  <si>
    <t>86217</t>
  </si>
  <si>
    <t>URČOVÁNÍ HLA-B 27</t>
  </si>
  <si>
    <t>86413</t>
  </si>
  <si>
    <t>SCREENING PROTILÁTEK NA PANELU 30TI DÁRCŮ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</si>
  <si>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</si>
  <si>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</si>
  <si>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</si>
  <si>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</si>
  <si>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</si>
  <si>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</si>
  <si>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</si>
  <si>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</si>
  <si>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91261</t>
  </si>
  <si>
    <t>STANOVENÍ ANTI ENA Ab ELISA</t>
  </si>
  <si>
    <t>91317</t>
  </si>
  <si>
    <t>PRŮKAZ ANTINUKLEÁRNÍCH PROTILÁTEK - JINÉ SUBSTRÁTY</t>
  </si>
  <si>
    <t>91439</t>
  </si>
  <si>
    <t>IMUNOFENOTYPIZACE BUNĚČNÝCH SUBPOPULACÍ DLE POVRCH</t>
  </si>
  <si>
    <t>91323</t>
  </si>
  <si>
    <t>PRŮKAZ ANCA IF</t>
  </si>
  <si>
    <t>91355</t>
  </si>
  <si>
    <t>STANOVENÍ CIK METODOU PEG-IKEM</t>
  </si>
  <si>
    <t>91129</t>
  </si>
  <si>
    <t>STANOVENÍ IgG</t>
  </si>
  <si>
    <t>91189</t>
  </si>
  <si>
    <t>STANOVENÍ IgE</t>
  </si>
  <si>
    <t>91133</t>
  </si>
  <si>
    <t>STANOVENÍ IgM</t>
  </si>
  <si>
    <t>91115</t>
  </si>
  <si>
    <t>STANOVENÍ IgG3 RID</t>
  </si>
  <si>
    <t>91159</t>
  </si>
  <si>
    <t>STANOVENÍ C3 SLOŽKY KOMPLEMENTU</t>
  </si>
  <si>
    <t>91113</t>
  </si>
  <si>
    <t>STANOVENÍ IgG2 RID</t>
  </si>
  <si>
    <t>44</t>
  </si>
  <si>
    <t>94123</t>
  </si>
  <si>
    <t>PCR ANALÝZA LIDSKÉ DNA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</si>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</sst>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28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2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1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5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10" borderId="128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3" fontId="38" fillId="10" borderId="131" xfId="0" applyNumberFormat="1" applyFont="1" applyFill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10" borderId="133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176" fontId="38" fillId="10" borderId="133" xfId="0" applyNumberFormat="1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3" fontId="38" fillId="0" borderId="136" xfId="0" applyNumberFormat="1" applyFont="1" applyBorder="1" applyAlignment="1">
      <alignment horizontal="right" vertical="top"/>
    </xf>
    <xf numFmtId="176" fontId="38" fillId="10" borderId="137" xfId="0" applyNumberFormat="1" applyFont="1" applyFill="1" applyBorder="1" applyAlignment="1">
      <alignment horizontal="right" vertical="top"/>
    </xf>
    <xf numFmtId="0" fontId="40" fillId="11" borderId="124" xfId="0" applyFont="1" applyFill="1" applyBorder="1" applyAlignment="1">
      <alignment vertical="top"/>
    </xf>
    <xf numFmtId="0" fontId="40" fillId="11" borderId="124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 indent="6"/>
    </xf>
    <xf numFmtId="0" fontId="40" fillId="11" borderId="124" xfId="0" applyFont="1" applyFill="1" applyBorder="1" applyAlignment="1">
      <alignment vertical="top" indent="8"/>
    </xf>
    <xf numFmtId="0" fontId="41" fillId="11" borderId="129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6"/>
    </xf>
    <xf numFmtId="0" fontId="41" fillId="11" borderId="129" xfId="0" applyFont="1" applyFill="1" applyBorder="1" applyAlignment="1">
      <alignment vertical="top" indent="4"/>
    </xf>
    <xf numFmtId="0" fontId="35" fillId="11" borderId="124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8" xfId="53" applyNumberFormat="1" applyFont="1" applyFill="1" applyBorder="1" applyAlignment="1">
      <alignment horizontal="left"/>
    </xf>
    <xf numFmtId="164" fontId="34" fillId="2" borderId="139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8" xfId="0" applyFont="1" applyFill="1" applyBorder="1"/>
    <xf numFmtId="3" fontId="42" fillId="2" borderId="140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9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8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20" xfId="0" applyFont="1" applyFill="1" applyBorder="1"/>
    <xf numFmtId="0" fontId="42" fillId="0" borderId="118" xfId="0" applyFont="1" applyFill="1" applyBorder="1" applyAlignment="1">
      <alignment horizontal="left" indent="1"/>
    </xf>
    <xf numFmtId="0" fontId="42" fillId="0" borderId="119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6" fillId="0" borderId="0" xfId="0" applyFont="1" applyFill="1"/>
    <xf numFmtId="0" fontId="67" fillId="0" borderId="0" xfId="0" applyFont="1" applyFill="1"/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7" xfId="0" applyNumberFormat="1" applyFont="1" applyFill="1" applyBorder="1" applyAlignment="1">
      <alignment horizontal="center"/>
    </xf>
    <xf numFmtId="173" fontId="42" fillId="4" borderId="148" xfId="0" applyNumberFormat="1" applyFont="1" applyFill="1" applyBorder="1" applyAlignment="1">
      <alignment horizontal="center"/>
    </xf>
    <xf numFmtId="173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175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173" fontId="35" fillId="0" borderId="152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42" xfId="0" applyNumberFormat="1" applyFont="1" applyBorder="1" applyAlignment="1">
      <alignment horizontal="right"/>
    </xf>
    <xf numFmtId="166" fontId="12" fillId="0" borderId="142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166" fontId="5" fillId="0" borderId="142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77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11" fillId="0" borderId="103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42" xfId="0" applyNumberFormat="1" applyFont="1" applyBorder="1"/>
    <xf numFmtId="166" fontId="12" fillId="0" borderId="142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166" fontId="11" fillId="0" borderId="18" xfId="0" applyNumberFormat="1" applyFont="1" applyBorder="1" applyAlignment="1">
      <alignment horizontal="right"/>
    </xf>
    <xf numFmtId="3" fontId="35" fillId="0" borderId="142" xfId="0" applyNumberFormat="1" applyFont="1" applyBorder="1"/>
    <xf numFmtId="166" fontId="35" fillId="0" borderId="142" xfId="0" applyNumberFormat="1" applyFont="1" applyBorder="1"/>
    <xf numFmtId="166" fontId="35" fillId="0" borderId="103" xfId="0" applyNumberFormat="1" applyFont="1" applyBorder="1"/>
    <xf numFmtId="0" fontId="5" fillId="0" borderId="142" xfId="0" applyFont="1" applyBorder="1"/>
    <xf numFmtId="9" fontId="35" fillId="0" borderId="142" xfId="0" applyNumberFormat="1" applyFont="1" applyBorder="1"/>
    <xf numFmtId="166" fontId="35" fillId="0" borderId="18" xfId="0" applyNumberFormat="1" applyFont="1" applyBorder="1"/>
    <xf numFmtId="3" fontId="35" fillId="0" borderId="142" xfId="0" applyNumberFormat="1" applyFont="1" applyBorder="1" applyAlignment="1">
      <alignment horizontal="right"/>
    </xf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35" fillId="0" borderId="117" xfId="0" applyNumberFormat="1" applyFont="1" applyBorder="1"/>
    <xf numFmtId="166" fontId="35" fillId="0" borderId="117" xfId="0" applyNumberFormat="1" applyFont="1" applyBorder="1"/>
    <xf numFmtId="166" fontId="35" fillId="0" borderId="108" xfId="0" applyNumberFormat="1" applyFont="1" applyBorder="1"/>
    <xf numFmtId="3" fontId="12" fillId="0" borderId="117" xfId="0" applyNumberFormat="1" applyFont="1" applyBorder="1" applyAlignment="1">
      <alignment horizontal="right"/>
    </xf>
    <xf numFmtId="166" fontId="12" fillId="0" borderId="117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166" fontId="5" fillId="0" borderId="117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77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0.77324731510385325</c:v>
                </c:pt>
                <c:pt idx="1">
                  <c:v>1.0297058947302353</c:v>
                </c:pt>
                <c:pt idx="2">
                  <c:v>1.0974148037529547</c:v>
                </c:pt>
                <c:pt idx="3">
                  <c:v>1.1058770124448507</c:v>
                </c:pt>
                <c:pt idx="4">
                  <c:v>1.0320867273990064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547640"/>
        <c:axId val="20535496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0.98346893294549032</c:v>
                </c:pt>
                <c:pt idx="1">
                  <c:v>0.98346893294549032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3547248"/>
        <c:axId val="2053546856"/>
      </c:scatterChart>
      <c:catAx>
        <c:axId val="2053547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05354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35496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53547640"/>
        <c:crosses val="autoZero"/>
        <c:crossBetween val="between"/>
      </c:valAx>
      <c:valAx>
        <c:axId val="20535472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053546856"/>
        <c:crosses val="max"/>
        <c:crossBetween val="midCat"/>
      </c:valAx>
      <c:valAx>
        <c:axId val="20535468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535472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0.66030665775455233</c:v>
                </c:pt>
                <c:pt idx="1">
                  <c:v>0.69202003944848534</c:v>
                </c:pt>
                <c:pt idx="2">
                  <c:v>0.69374121487840634</c:v>
                </c:pt>
                <c:pt idx="3">
                  <c:v>0.73012873087758079</c:v>
                </c:pt>
                <c:pt idx="4">
                  <c:v>0.73824095245884724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589712"/>
        <c:axId val="126358853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3590104"/>
        <c:axId val="1263587360"/>
      </c:scatterChart>
      <c:catAx>
        <c:axId val="126358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63588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5885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63589712"/>
        <c:crosses val="autoZero"/>
        <c:crossBetween val="between"/>
      </c:valAx>
      <c:valAx>
        <c:axId val="12635901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63587360"/>
        <c:crosses val="max"/>
        <c:crossBetween val="midCat"/>
      </c:valAx>
      <c:valAx>
        <c:axId val="126358736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6359010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3" t="s">
        <v>335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337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206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88" t="s">
        <v>207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2405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2" t="s">
        <v>298</v>
      </c>
      <c r="C15" s="51" t="s">
        <v>308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2620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88" t="s">
        <v>2621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2630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3720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3724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3730</v>
      </c>
      <c r="C27" s="51" t="s">
        <v>311</v>
      </c>
    </row>
    <row r="28" spans="1:3" ht="14.4" customHeight="1" x14ac:dyDescent="0.3">
      <c r="A28" s="273" t="str">
        <f t="shared" si="4"/>
        <v>ZV Vykáz.-A Detail</v>
      </c>
      <c r="B28" s="184" t="s">
        <v>3792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4491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4619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5169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7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2405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108.35</v>
      </c>
      <c r="G3" s="47">
        <f>SUBTOTAL(9,G6:G1048576)</f>
        <v>31123.310750352073</v>
      </c>
      <c r="H3" s="48">
        <f>IF(M3=0,0,G3/M3)</f>
        <v>5.6895670853398257E-2</v>
      </c>
      <c r="I3" s="47">
        <f>SUBTOTAL(9,I6:I1048576)</f>
        <v>2727.4</v>
      </c>
      <c r="J3" s="47">
        <f>SUBTOTAL(9,J6:J1048576)</f>
        <v>515900.92296589643</v>
      </c>
      <c r="K3" s="48">
        <f>IF(M3=0,0,J3/M3)</f>
        <v>0.94310432914660192</v>
      </c>
      <c r="L3" s="47">
        <f>SUBTOTAL(9,L6:L1048576)</f>
        <v>2835.75</v>
      </c>
      <c r="M3" s="49">
        <f>SUBTOTAL(9,M6:M1048576)</f>
        <v>547024.23371624842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1" t="s">
        <v>162</v>
      </c>
      <c r="B5" s="689" t="s">
        <v>163</v>
      </c>
      <c r="C5" s="689" t="s">
        <v>90</v>
      </c>
      <c r="D5" s="689" t="s">
        <v>164</v>
      </c>
      <c r="E5" s="689" t="s">
        <v>165</v>
      </c>
      <c r="F5" s="690" t="s">
        <v>28</v>
      </c>
      <c r="G5" s="690" t="s">
        <v>14</v>
      </c>
      <c r="H5" s="673" t="s">
        <v>166</v>
      </c>
      <c r="I5" s="672" t="s">
        <v>28</v>
      </c>
      <c r="J5" s="690" t="s">
        <v>14</v>
      </c>
      <c r="K5" s="673" t="s">
        <v>166</v>
      </c>
      <c r="L5" s="672" t="s">
        <v>28</v>
      </c>
      <c r="M5" s="691" t="s">
        <v>14</v>
      </c>
    </row>
    <row r="6" spans="1:13" ht="14.4" customHeight="1" x14ac:dyDescent="0.3">
      <c r="A6" s="653" t="s">
        <v>550</v>
      </c>
      <c r="B6" s="654" t="s">
        <v>2264</v>
      </c>
      <c r="C6" s="654" t="s">
        <v>895</v>
      </c>
      <c r="D6" s="654" t="s">
        <v>876</v>
      </c>
      <c r="E6" s="654" t="s">
        <v>2265</v>
      </c>
      <c r="F6" s="657"/>
      <c r="G6" s="657"/>
      <c r="H6" s="675">
        <v>0</v>
      </c>
      <c r="I6" s="657">
        <v>1</v>
      </c>
      <c r="J6" s="657">
        <v>35.109999750152568</v>
      </c>
      <c r="K6" s="675">
        <v>1</v>
      </c>
      <c r="L6" s="657">
        <v>1</v>
      </c>
      <c r="M6" s="658">
        <v>35.109999750152568</v>
      </c>
    </row>
    <row r="7" spans="1:13" ht="14.4" customHeight="1" x14ac:dyDescent="0.3">
      <c r="A7" s="659" t="s">
        <v>550</v>
      </c>
      <c r="B7" s="660" t="s">
        <v>2264</v>
      </c>
      <c r="C7" s="660" t="s">
        <v>875</v>
      </c>
      <c r="D7" s="660" t="s">
        <v>876</v>
      </c>
      <c r="E7" s="660" t="s">
        <v>877</v>
      </c>
      <c r="F7" s="663"/>
      <c r="G7" s="663"/>
      <c r="H7" s="676">
        <v>0</v>
      </c>
      <c r="I7" s="663">
        <v>7</v>
      </c>
      <c r="J7" s="663">
        <v>917.27922423098357</v>
      </c>
      <c r="K7" s="676">
        <v>1</v>
      </c>
      <c r="L7" s="663">
        <v>7</v>
      </c>
      <c r="M7" s="664">
        <v>917.27922423098357</v>
      </c>
    </row>
    <row r="8" spans="1:13" ht="14.4" customHeight="1" x14ac:dyDescent="0.3">
      <c r="A8" s="659" t="s">
        <v>550</v>
      </c>
      <c r="B8" s="660" t="s">
        <v>2264</v>
      </c>
      <c r="C8" s="660" t="s">
        <v>918</v>
      </c>
      <c r="D8" s="660" t="s">
        <v>919</v>
      </c>
      <c r="E8" s="660" t="s">
        <v>920</v>
      </c>
      <c r="F8" s="663"/>
      <c r="G8" s="663"/>
      <c r="H8" s="676">
        <v>0</v>
      </c>
      <c r="I8" s="663">
        <v>3</v>
      </c>
      <c r="J8" s="663">
        <v>203.48698729617811</v>
      </c>
      <c r="K8" s="676">
        <v>1</v>
      </c>
      <c r="L8" s="663">
        <v>3</v>
      </c>
      <c r="M8" s="664">
        <v>203.48698729617811</v>
      </c>
    </row>
    <row r="9" spans="1:13" ht="14.4" customHeight="1" x14ac:dyDescent="0.3">
      <c r="A9" s="659" t="s">
        <v>550</v>
      </c>
      <c r="B9" s="660" t="s">
        <v>2266</v>
      </c>
      <c r="C9" s="660" t="s">
        <v>898</v>
      </c>
      <c r="D9" s="660" t="s">
        <v>899</v>
      </c>
      <c r="E9" s="660" t="s">
        <v>1960</v>
      </c>
      <c r="F9" s="663"/>
      <c r="G9" s="663"/>
      <c r="H9" s="676">
        <v>0</v>
      </c>
      <c r="I9" s="663">
        <v>1</v>
      </c>
      <c r="J9" s="663">
        <v>3449.9999999999968</v>
      </c>
      <c r="K9" s="676">
        <v>1</v>
      </c>
      <c r="L9" s="663">
        <v>1</v>
      </c>
      <c r="M9" s="664">
        <v>3449.9999999999968</v>
      </c>
    </row>
    <row r="10" spans="1:13" ht="14.4" customHeight="1" x14ac:dyDescent="0.3">
      <c r="A10" s="659" t="s">
        <v>550</v>
      </c>
      <c r="B10" s="660" t="s">
        <v>2267</v>
      </c>
      <c r="C10" s="660" t="s">
        <v>906</v>
      </c>
      <c r="D10" s="660" t="s">
        <v>2268</v>
      </c>
      <c r="E10" s="660" t="s">
        <v>908</v>
      </c>
      <c r="F10" s="663"/>
      <c r="G10" s="663"/>
      <c r="H10" s="676">
        <v>0</v>
      </c>
      <c r="I10" s="663">
        <v>1</v>
      </c>
      <c r="J10" s="663">
        <v>118.11999999999998</v>
      </c>
      <c r="K10" s="676">
        <v>1</v>
      </c>
      <c r="L10" s="663">
        <v>1</v>
      </c>
      <c r="M10" s="664">
        <v>118.11999999999998</v>
      </c>
    </row>
    <row r="11" spans="1:13" ht="14.4" customHeight="1" x14ac:dyDescent="0.3">
      <c r="A11" s="659" t="s">
        <v>550</v>
      </c>
      <c r="B11" s="660" t="s">
        <v>2269</v>
      </c>
      <c r="C11" s="660" t="s">
        <v>934</v>
      </c>
      <c r="D11" s="660" t="s">
        <v>935</v>
      </c>
      <c r="E11" s="660" t="s">
        <v>936</v>
      </c>
      <c r="F11" s="663"/>
      <c r="G11" s="663"/>
      <c r="H11" s="676">
        <v>0</v>
      </c>
      <c r="I11" s="663">
        <v>1</v>
      </c>
      <c r="J11" s="663">
        <v>97.417644042998262</v>
      </c>
      <c r="K11" s="676">
        <v>1</v>
      </c>
      <c r="L11" s="663">
        <v>1</v>
      </c>
      <c r="M11" s="664">
        <v>97.417644042998262</v>
      </c>
    </row>
    <row r="12" spans="1:13" ht="14.4" customHeight="1" x14ac:dyDescent="0.3">
      <c r="A12" s="659" t="s">
        <v>550</v>
      </c>
      <c r="B12" s="660" t="s">
        <v>2270</v>
      </c>
      <c r="C12" s="660" t="s">
        <v>879</v>
      </c>
      <c r="D12" s="660" t="s">
        <v>2271</v>
      </c>
      <c r="E12" s="660" t="s">
        <v>2272</v>
      </c>
      <c r="F12" s="663"/>
      <c r="G12" s="663"/>
      <c r="H12" s="676">
        <v>0</v>
      </c>
      <c r="I12" s="663">
        <v>9</v>
      </c>
      <c r="J12" s="663">
        <v>313.10000000000002</v>
      </c>
      <c r="K12" s="676">
        <v>1</v>
      </c>
      <c r="L12" s="663">
        <v>9</v>
      </c>
      <c r="M12" s="664">
        <v>313.10000000000002</v>
      </c>
    </row>
    <row r="13" spans="1:13" ht="14.4" customHeight="1" x14ac:dyDescent="0.3">
      <c r="A13" s="659" t="s">
        <v>550</v>
      </c>
      <c r="B13" s="660" t="s">
        <v>2273</v>
      </c>
      <c r="C13" s="660" t="s">
        <v>987</v>
      </c>
      <c r="D13" s="660" t="s">
        <v>2274</v>
      </c>
      <c r="E13" s="660" t="s">
        <v>2275</v>
      </c>
      <c r="F13" s="663"/>
      <c r="G13" s="663"/>
      <c r="H13" s="676">
        <v>0</v>
      </c>
      <c r="I13" s="663">
        <v>2</v>
      </c>
      <c r="J13" s="663">
        <v>231.65940637101983</v>
      </c>
      <c r="K13" s="676">
        <v>1</v>
      </c>
      <c r="L13" s="663">
        <v>2</v>
      </c>
      <c r="M13" s="664">
        <v>231.65940637101983</v>
      </c>
    </row>
    <row r="14" spans="1:13" ht="14.4" customHeight="1" x14ac:dyDescent="0.3">
      <c r="A14" s="659" t="s">
        <v>550</v>
      </c>
      <c r="B14" s="660" t="s">
        <v>2273</v>
      </c>
      <c r="C14" s="660" t="s">
        <v>991</v>
      </c>
      <c r="D14" s="660" t="s">
        <v>2276</v>
      </c>
      <c r="E14" s="660" t="s">
        <v>2277</v>
      </c>
      <c r="F14" s="663"/>
      <c r="G14" s="663"/>
      <c r="H14" s="676">
        <v>0</v>
      </c>
      <c r="I14" s="663">
        <v>4</v>
      </c>
      <c r="J14" s="663">
        <v>306.03084580487564</v>
      </c>
      <c r="K14" s="676">
        <v>1</v>
      </c>
      <c r="L14" s="663">
        <v>4</v>
      </c>
      <c r="M14" s="664">
        <v>306.03084580487564</v>
      </c>
    </row>
    <row r="15" spans="1:13" ht="14.4" customHeight="1" x14ac:dyDescent="0.3">
      <c r="A15" s="659" t="s">
        <v>550</v>
      </c>
      <c r="B15" s="660" t="s">
        <v>2273</v>
      </c>
      <c r="C15" s="660" t="s">
        <v>995</v>
      </c>
      <c r="D15" s="660" t="s">
        <v>2278</v>
      </c>
      <c r="E15" s="660" t="s">
        <v>2279</v>
      </c>
      <c r="F15" s="663"/>
      <c r="G15" s="663"/>
      <c r="H15" s="676">
        <v>0</v>
      </c>
      <c r="I15" s="663">
        <v>1</v>
      </c>
      <c r="J15" s="663">
        <v>108.71</v>
      </c>
      <c r="K15" s="676">
        <v>1</v>
      </c>
      <c r="L15" s="663">
        <v>1</v>
      </c>
      <c r="M15" s="664">
        <v>108.71</v>
      </c>
    </row>
    <row r="16" spans="1:13" ht="14.4" customHeight="1" x14ac:dyDescent="0.3">
      <c r="A16" s="659" t="s">
        <v>550</v>
      </c>
      <c r="B16" s="660" t="s">
        <v>2280</v>
      </c>
      <c r="C16" s="660" t="s">
        <v>1004</v>
      </c>
      <c r="D16" s="660" t="s">
        <v>1005</v>
      </c>
      <c r="E16" s="660" t="s">
        <v>1006</v>
      </c>
      <c r="F16" s="663">
        <v>9.0999999999999979</v>
      </c>
      <c r="G16" s="663">
        <v>3187.7458221264942</v>
      </c>
      <c r="H16" s="676">
        <v>0.38479521185961058</v>
      </c>
      <c r="I16" s="663">
        <v>23.399999999999995</v>
      </c>
      <c r="J16" s="663">
        <v>5096.5199999999977</v>
      </c>
      <c r="K16" s="676">
        <v>0.61520478814038948</v>
      </c>
      <c r="L16" s="663">
        <v>32.499999999999993</v>
      </c>
      <c r="M16" s="664">
        <v>8284.2658221264919</v>
      </c>
    </row>
    <row r="17" spans="1:13" ht="14.4" customHeight="1" x14ac:dyDescent="0.3">
      <c r="A17" s="659" t="s">
        <v>550</v>
      </c>
      <c r="B17" s="660" t="s">
        <v>2281</v>
      </c>
      <c r="C17" s="660" t="s">
        <v>1001</v>
      </c>
      <c r="D17" s="660" t="s">
        <v>1002</v>
      </c>
      <c r="E17" s="660" t="s">
        <v>1003</v>
      </c>
      <c r="F17" s="663"/>
      <c r="G17" s="663"/>
      <c r="H17" s="676">
        <v>0</v>
      </c>
      <c r="I17" s="663">
        <v>1</v>
      </c>
      <c r="J17" s="663">
        <v>29.94</v>
      </c>
      <c r="K17" s="676">
        <v>1</v>
      </c>
      <c r="L17" s="663">
        <v>1</v>
      </c>
      <c r="M17" s="664">
        <v>29.94</v>
      </c>
    </row>
    <row r="18" spans="1:13" ht="14.4" customHeight="1" x14ac:dyDescent="0.3">
      <c r="A18" s="659" t="s">
        <v>550</v>
      </c>
      <c r="B18" s="660" t="s">
        <v>2282</v>
      </c>
      <c r="C18" s="660" t="s">
        <v>977</v>
      </c>
      <c r="D18" s="660" t="s">
        <v>978</v>
      </c>
      <c r="E18" s="660" t="s">
        <v>2283</v>
      </c>
      <c r="F18" s="663"/>
      <c r="G18" s="663"/>
      <c r="H18" s="676">
        <v>0</v>
      </c>
      <c r="I18" s="663">
        <v>1</v>
      </c>
      <c r="J18" s="663">
        <v>115.97000000000006</v>
      </c>
      <c r="K18" s="676">
        <v>1</v>
      </c>
      <c r="L18" s="663">
        <v>1</v>
      </c>
      <c r="M18" s="664">
        <v>115.97000000000006</v>
      </c>
    </row>
    <row r="19" spans="1:13" ht="14.4" customHeight="1" x14ac:dyDescent="0.3">
      <c r="A19" s="659" t="s">
        <v>550</v>
      </c>
      <c r="B19" s="660" t="s">
        <v>2284</v>
      </c>
      <c r="C19" s="660" t="s">
        <v>1015</v>
      </c>
      <c r="D19" s="660" t="s">
        <v>2285</v>
      </c>
      <c r="E19" s="660" t="s">
        <v>2286</v>
      </c>
      <c r="F19" s="663"/>
      <c r="G19" s="663"/>
      <c r="H19" s="676">
        <v>0</v>
      </c>
      <c r="I19" s="663">
        <v>4.1999999999999993</v>
      </c>
      <c r="J19" s="663">
        <v>651.41999999999985</v>
      </c>
      <c r="K19" s="676">
        <v>1</v>
      </c>
      <c r="L19" s="663">
        <v>4.1999999999999993</v>
      </c>
      <c r="M19" s="664">
        <v>651.41999999999985</v>
      </c>
    </row>
    <row r="20" spans="1:13" ht="14.4" customHeight="1" x14ac:dyDescent="0.3">
      <c r="A20" s="659" t="s">
        <v>550</v>
      </c>
      <c r="B20" s="660" t="s">
        <v>2284</v>
      </c>
      <c r="C20" s="660" t="s">
        <v>1011</v>
      </c>
      <c r="D20" s="660" t="s">
        <v>2285</v>
      </c>
      <c r="E20" s="660" t="s">
        <v>2287</v>
      </c>
      <c r="F20" s="663">
        <v>0.7</v>
      </c>
      <c r="G20" s="663">
        <v>806.50550040086432</v>
      </c>
      <c r="H20" s="676">
        <v>0.46605197164299145</v>
      </c>
      <c r="I20" s="663">
        <v>3.5</v>
      </c>
      <c r="J20" s="663">
        <v>924</v>
      </c>
      <c r="K20" s="676">
        <v>0.53394802835700861</v>
      </c>
      <c r="L20" s="663">
        <v>4.2</v>
      </c>
      <c r="M20" s="664">
        <v>1730.5055004008643</v>
      </c>
    </row>
    <row r="21" spans="1:13" ht="14.4" customHeight="1" x14ac:dyDescent="0.3">
      <c r="A21" s="659" t="s">
        <v>550</v>
      </c>
      <c r="B21" s="660" t="s">
        <v>2284</v>
      </c>
      <c r="C21" s="660" t="s">
        <v>939</v>
      </c>
      <c r="D21" s="660" t="s">
        <v>2288</v>
      </c>
      <c r="E21" s="660" t="s">
        <v>2289</v>
      </c>
      <c r="F21" s="663">
        <v>35</v>
      </c>
      <c r="G21" s="663">
        <v>2965.9007704803757</v>
      </c>
      <c r="H21" s="676">
        <v>0.94362255207843126</v>
      </c>
      <c r="I21" s="663">
        <v>2</v>
      </c>
      <c r="J21" s="663">
        <v>177.19999999999996</v>
      </c>
      <c r="K21" s="676">
        <v>5.6377447921568742E-2</v>
      </c>
      <c r="L21" s="663">
        <v>37</v>
      </c>
      <c r="M21" s="664">
        <v>3143.1007704803756</v>
      </c>
    </row>
    <row r="22" spans="1:13" ht="14.4" customHeight="1" x14ac:dyDescent="0.3">
      <c r="A22" s="659" t="s">
        <v>550</v>
      </c>
      <c r="B22" s="660" t="s">
        <v>2290</v>
      </c>
      <c r="C22" s="660" t="s">
        <v>983</v>
      </c>
      <c r="D22" s="660" t="s">
        <v>984</v>
      </c>
      <c r="E22" s="660" t="s">
        <v>2291</v>
      </c>
      <c r="F22" s="663"/>
      <c r="G22" s="663"/>
      <c r="H22" s="676">
        <v>0</v>
      </c>
      <c r="I22" s="663">
        <v>1.5</v>
      </c>
      <c r="J22" s="663">
        <v>102.30253675410782</v>
      </c>
      <c r="K22" s="676">
        <v>1</v>
      </c>
      <c r="L22" s="663">
        <v>1.5</v>
      </c>
      <c r="M22" s="664">
        <v>102.30253675410782</v>
      </c>
    </row>
    <row r="23" spans="1:13" ht="14.4" customHeight="1" x14ac:dyDescent="0.3">
      <c r="A23" s="659" t="s">
        <v>550</v>
      </c>
      <c r="B23" s="660" t="s">
        <v>2292</v>
      </c>
      <c r="C23" s="660" t="s">
        <v>1007</v>
      </c>
      <c r="D23" s="660" t="s">
        <v>1008</v>
      </c>
      <c r="E23" s="660" t="s">
        <v>1009</v>
      </c>
      <c r="F23" s="663"/>
      <c r="G23" s="663"/>
      <c r="H23" s="676">
        <v>0</v>
      </c>
      <c r="I23" s="663">
        <v>0.3</v>
      </c>
      <c r="J23" s="663">
        <v>45.87</v>
      </c>
      <c r="K23" s="676">
        <v>1</v>
      </c>
      <c r="L23" s="663">
        <v>0.3</v>
      </c>
      <c r="M23" s="664">
        <v>45.87</v>
      </c>
    </row>
    <row r="24" spans="1:13" ht="14.4" customHeight="1" x14ac:dyDescent="0.3">
      <c r="A24" s="659" t="s">
        <v>550</v>
      </c>
      <c r="B24" s="660" t="s">
        <v>2293</v>
      </c>
      <c r="C24" s="660" t="s">
        <v>910</v>
      </c>
      <c r="D24" s="660" t="s">
        <v>911</v>
      </c>
      <c r="E24" s="660" t="s">
        <v>2294</v>
      </c>
      <c r="F24" s="663"/>
      <c r="G24" s="663"/>
      <c r="H24" s="676">
        <v>0</v>
      </c>
      <c r="I24" s="663">
        <v>6</v>
      </c>
      <c r="J24" s="663">
        <v>360.70982920851463</v>
      </c>
      <c r="K24" s="676">
        <v>1</v>
      </c>
      <c r="L24" s="663">
        <v>6</v>
      </c>
      <c r="M24" s="664">
        <v>360.70982920851463</v>
      </c>
    </row>
    <row r="25" spans="1:13" ht="14.4" customHeight="1" x14ac:dyDescent="0.3">
      <c r="A25" s="659" t="s">
        <v>550</v>
      </c>
      <c r="B25" s="660" t="s">
        <v>2295</v>
      </c>
      <c r="C25" s="660" t="s">
        <v>883</v>
      </c>
      <c r="D25" s="660" t="s">
        <v>884</v>
      </c>
      <c r="E25" s="660" t="s">
        <v>885</v>
      </c>
      <c r="F25" s="663"/>
      <c r="G25" s="663"/>
      <c r="H25" s="676">
        <v>0</v>
      </c>
      <c r="I25" s="663">
        <v>15</v>
      </c>
      <c r="J25" s="663">
        <v>580.58472450357954</v>
      </c>
      <c r="K25" s="676">
        <v>1</v>
      </c>
      <c r="L25" s="663">
        <v>15</v>
      </c>
      <c r="M25" s="664">
        <v>580.58472450357954</v>
      </c>
    </row>
    <row r="26" spans="1:13" ht="14.4" customHeight="1" x14ac:dyDescent="0.3">
      <c r="A26" s="659" t="s">
        <v>550</v>
      </c>
      <c r="B26" s="660" t="s">
        <v>2295</v>
      </c>
      <c r="C26" s="660" t="s">
        <v>887</v>
      </c>
      <c r="D26" s="660" t="s">
        <v>888</v>
      </c>
      <c r="E26" s="660" t="s">
        <v>889</v>
      </c>
      <c r="F26" s="663"/>
      <c r="G26" s="663"/>
      <c r="H26" s="676">
        <v>0</v>
      </c>
      <c r="I26" s="663">
        <v>18</v>
      </c>
      <c r="J26" s="663">
        <v>1056.5799951847375</v>
      </c>
      <c r="K26" s="676">
        <v>1</v>
      </c>
      <c r="L26" s="663">
        <v>18</v>
      </c>
      <c r="M26" s="664">
        <v>1056.5799951847375</v>
      </c>
    </row>
    <row r="27" spans="1:13" ht="14.4" customHeight="1" x14ac:dyDescent="0.3">
      <c r="A27" s="659" t="s">
        <v>550</v>
      </c>
      <c r="B27" s="660" t="s">
        <v>2295</v>
      </c>
      <c r="C27" s="660" t="s">
        <v>891</v>
      </c>
      <c r="D27" s="660" t="s">
        <v>892</v>
      </c>
      <c r="E27" s="660" t="s">
        <v>893</v>
      </c>
      <c r="F27" s="663"/>
      <c r="G27" s="663"/>
      <c r="H27" s="676">
        <v>0</v>
      </c>
      <c r="I27" s="663">
        <v>5</v>
      </c>
      <c r="J27" s="663">
        <v>281.15853094135241</v>
      </c>
      <c r="K27" s="676">
        <v>1</v>
      </c>
      <c r="L27" s="663">
        <v>5</v>
      </c>
      <c r="M27" s="664">
        <v>281.15853094135241</v>
      </c>
    </row>
    <row r="28" spans="1:13" ht="14.4" customHeight="1" x14ac:dyDescent="0.3">
      <c r="A28" s="659" t="s">
        <v>550</v>
      </c>
      <c r="B28" s="660" t="s">
        <v>2296</v>
      </c>
      <c r="C28" s="660" t="s">
        <v>922</v>
      </c>
      <c r="D28" s="660" t="s">
        <v>2297</v>
      </c>
      <c r="E28" s="660" t="s">
        <v>2298</v>
      </c>
      <c r="F28" s="663"/>
      <c r="G28" s="663"/>
      <c r="H28" s="676">
        <v>0</v>
      </c>
      <c r="I28" s="663">
        <v>1</v>
      </c>
      <c r="J28" s="663">
        <v>102.88991406171829</v>
      </c>
      <c r="K28" s="676">
        <v>1</v>
      </c>
      <c r="L28" s="663">
        <v>1</v>
      </c>
      <c r="M28" s="664">
        <v>102.88991406171829</v>
      </c>
    </row>
    <row r="29" spans="1:13" ht="14.4" customHeight="1" x14ac:dyDescent="0.3">
      <c r="A29" s="659" t="s">
        <v>550</v>
      </c>
      <c r="B29" s="660" t="s">
        <v>2299</v>
      </c>
      <c r="C29" s="660" t="s">
        <v>914</v>
      </c>
      <c r="D29" s="660" t="s">
        <v>915</v>
      </c>
      <c r="E29" s="660" t="s">
        <v>2300</v>
      </c>
      <c r="F29" s="663"/>
      <c r="G29" s="663"/>
      <c r="H29" s="676">
        <v>0</v>
      </c>
      <c r="I29" s="663">
        <v>1</v>
      </c>
      <c r="J29" s="663">
        <v>49.459863680622725</v>
      </c>
      <c r="K29" s="676">
        <v>1</v>
      </c>
      <c r="L29" s="663">
        <v>1</v>
      </c>
      <c r="M29" s="664">
        <v>49.459863680622725</v>
      </c>
    </row>
    <row r="30" spans="1:13" ht="14.4" customHeight="1" x14ac:dyDescent="0.3">
      <c r="A30" s="659" t="s">
        <v>550</v>
      </c>
      <c r="B30" s="660" t="s">
        <v>2299</v>
      </c>
      <c r="C30" s="660" t="s">
        <v>930</v>
      </c>
      <c r="D30" s="660" t="s">
        <v>931</v>
      </c>
      <c r="E30" s="660" t="s">
        <v>2301</v>
      </c>
      <c r="F30" s="663"/>
      <c r="G30" s="663"/>
      <c r="H30" s="676">
        <v>0</v>
      </c>
      <c r="I30" s="663">
        <v>1</v>
      </c>
      <c r="J30" s="663">
        <v>98.949910910309868</v>
      </c>
      <c r="K30" s="676">
        <v>1</v>
      </c>
      <c r="L30" s="663">
        <v>1</v>
      </c>
      <c r="M30" s="664">
        <v>98.949910910309868</v>
      </c>
    </row>
    <row r="31" spans="1:13" ht="14.4" customHeight="1" x14ac:dyDescent="0.3">
      <c r="A31" s="659" t="s">
        <v>550</v>
      </c>
      <c r="B31" s="660" t="s">
        <v>2302</v>
      </c>
      <c r="C31" s="660" t="s">
        <v>926</v>
      </c>
      <c r="D31" s="660" t="s">
        <v>927</v>
      </c>
      <c r="E31" s="660" t="s">
        <v>928</v>
      </c>
      <c r="F31" s="663"/>
      <c r="G31" s="663"/>
      <c r="H31" s="676">
        <v>0</v>
      </c>
      <c r="I31" s="663">
        <v>1</v>
      </c>
      <c r="J31" s="663">
        <v>98.95</v>
      </c>
      <c r="K31" s="676">
        <v>1</v>
      </c>
      <c r="L31" s="663">
        <v>1</v>
      </c>
      <c r="M31" s="664">
        <v>98.95</v>
      </c>
    </row>
    <row r="32" spans="1:13" ht="14.4" customHeight="1" x14ac:dyDescent="0.3">
      <c r="A32" s="659" t="s">
        <v>550</v>
      </c>
      <c r="B32" s="660" t="s">
        <v>2303</v>
      </c>
      <c r="C32" s="660" t="s">
        <v>902</v>
      </c>
      <c r="D32" s="660" t="s">
        <v>903</v>
      </c>
      <c r="E32" s="660" t="s">
        <v>928</v>
      </c>
      <c r="F32" s="663"/>
      <c r="G32" s="663"/>
      <c r="H32" s="676">
        <v>0</v>
      </c>
      <c r="I32" s="663">
        <v>1</v>
      </c>
      <c r="J32" s="663">
        <v>72.570000000000007</v>
      </c>
      <c r="K32" s="676">
        <v>1</v>
      </c>
      <c r="L32" s="663">
        <v>1</v>
      </c>
      <c r="M32" s="664">
        <v>72.570000000000007</v>
      </c>
    </row>
    <row r="33" spans="1:13" ht="14.4" customHeight="1" x14ac:dyDescent="0.3">
      <c r="A33" s="659" t="s">
        <v>555</v>
      </c>
      <c r="B33" s="660" t="s">
        <v>2304</v>
      </c>
      <c r="C33" s="660" t="s">
        <v>1314</v>
      </c>
      <c r="D33" s="660" t="s">
        <v>2305</v>
      </c>
      <c r="E33" s="660" t="s">
        <v>2306</v>
      </c>
      <c r="F33" s="663"/>
      <c r="G33" s="663"/>
      <c r="H33" s="676">
        <v>0</v>
      </c>
      <c r="I33" s="663">
        <v>5</v>
      </c>
      <c r="J33" s="663">
        <v>225.94981076947394</v>
      </c>
      <c r="K33" s="676">
        <v>1</v>
      </c>
      <c r="L33" s="663">
        <v>5</v>
      </c>
      <c r="M33" s="664">
        <v>225.94981076947394</v>
      </c>
    </row>
    <row r="34" spans="1:13" ht="14.4" customHeight="1" x14ac:dyDescent="0.3">
      <c r="A34" s="659" t="s">
        <v>555</v>
      </c>
      <c r="B34" s="660" t="s">
        <v>2304</v>
      </c>
      <c r="C34" s="660" t="s">
        <v>1325</v>
      </c>
      <c r="D34" s="660" t="s">
        <v>2307</v>
      </c>
      <c r="E34" s="660" t="s">
        <v>2308</v>
      </c>
      <c r="F34" s="663"/>
      <c r="G34" s="663"/>
      <c r="H34" s="676">
        <v>0</v>
      </c>
      <c r="I34" s="663">
        <v>2</v>
      </c>
      <c r="J34" s="663">
        <v>136.55999970331877</v>
      </c>
      <c r="K34" s="676">
        <v>1</v>
      </c>
      <c r="L34" s="663">
        <v>2</v>
      </c>
      <c r="M34" s="664">
        <v>136.55999970331877</v>
      </c>
    </row>
    <row r="35" spans="1:13" ht="14.4" customHeight="1" x14ac:dyDescent="0.3">
      <c r="A35" s="659" t="s">
        <v>555</v>
      </c>
      <c r="B35" s="660" t="s">
        <v>2264</v>
      </c>
      <c r="C35" s="660" t="s">
        <v>918</v>
      </c>
      <c r="D35" s="660" t="s">
        <v>919</v>
      </c>
      <c r="E35" s="660" t="s">
        <v>920</v>
      </c>
      <c r="F35" s="663"/>
      <c r="G35" s="663"/>
      <c r="H35" s="676">
        <v>0</v>
      </c>
      <c r="I35" s="663">
        <v>8</v>
      </c>
      <c r="J35" s="663">
        <v>542.64</v>
      </c>
      <c r="K35" s="676">
        <v>1</v>
      </c>
      <c r="L35" s="663">
        <v>8</v>
      </c>
      <c r="M35" s="664">
        <v>542.64</v>
      </c>
    </row>
    <row r="36" spans="1:13" ht="14.4" customHeight="1" x14ac:dyDescent="0.3">
      <c r="A36" s="659" t="s">
        <v>555</v>
      </c>
      <c r="B36" s="660" t="s">
        <v>2309</v>
      </c>
      <c r="C36" s="660" t="s">
        <v>1348</v>
      </c>
      <c r="D36" s="660" t="s">
        <v>1349</v>
      </c>
      <c r="E36" s="660" t="s">
        <v>1350</v>
      </c>
      <c r="F36" s="663"/>
      <c r="G36" s="663"/>
      <c r="H36" s="676">
        <v>0</v>
      </c>
      <c r="I36" s="663">
        <v>1</v>
      </c>
      <c r="J36" s="663">
        <v>73.840000000000032</v>
      </c>
      <c r="K36" s="676">
        <v>1</v>
      </c>
      <c r="L36" s="663">
        <v>1</v>
      </c>
      <c r="M36" s="664">
        <v>73.840000000000032</v>
      </c>
    </row>
    <row r="37" spans="1:13" ht="14.4" customHeight="1" x14ac:dyDescent="0.3">
      <c r="A37" s="659" t="s">
        <v>555</v>
      </c>
      <c r="B37" s="660" t="s">
        <v>2310</v>
      </c>
      <c r="C37" s="660" t="s">
        <v>1370</v>
      </c>
      <c r="D37" s="660" t="s">
        <v>1371</v>
      </c>
      <c r="E37" s="660" t="s">
        <v>1834</v>
      </c>
      <c r="F37" s="663"/>
      <c r="G37" s="663"/>
      <c r="H37" s="676">
        <v>0</v>
      </c>
      <c r="I37" s="663">
        <v>1</v>
      </c>
      <c r="J37" s="663">
        <v>79.489999999999981</v>
      </c>
      <c r="K37" s="676">
        <v>1</v>
      </c>
      <c r="L37" s="663">
        <v>1</v>
      </c>
      <c r="M37" s="664">
        <v>79.489999999999981</v>
      </c>
    </row>
    <row r="38" spans="1:13" ht="14.4" customHeight="1" x14ac:dyDescent="0.3">
      <c r="A38" s="659" t="s">
        <v>555</v>
      </c>
      <c r="B38" s="660" t="s">
        <v>2266</v>
      </c>
      <c r="C38" s="660" t="s">
        <v>898</v>
      </c>
      <c r="D38" s="660" t="s">
        <v>899</v>
      </c>
      <c r="E38" s="660" t="s">
        <v>1960</v>
      </c>
      <c r="F38" s="663"/>
      <c r="G38" s="663"/>
      <c r="H38" s="676">
        <v>0</v>
      </c>
      <c r="I38" s="663">
        <v>6</v>
      </c>
      <c r="J38" s="663">
        <v>19799.960148077309</v>
      </c>
      <c r="K38" s="676">
        <v>1</v>
      </c>
      <c r="L38" s="663">
        <v>6</v>
      </c>
      <c r="M38" s="664">
        <v>19799.960148077309</v>
      </c>
    </row>
    <row r="39" spans="1:13" ht="14.4" customHeight="1" x14ac:dyDescent="0.3">
      <c r="A39" s="659" t="s">
        <v>555</v>
      </c>
      <c r="B39" s="660" t="s">
        <v>2266</v>
      </c>
      <c r="C39" s="660" t="s">
        <v>1376</v>
      </c>
      <c r="D39" s="660" t="s">
        <v>1304</v>
      </c>
      <c r="E39" s="660" t="s">
        <v>1377</v>
      </c>
      <c r="F39" s="663"/>
      <c r="G39" s="663"/>
      <c r="H39" s="676">
        <v>0</v>
      </c>
      <c r="I39" s="663">
        <v>2</v>
      </c>
      <c r="J39" s="663">
        <v>406.8</v>
      </c>
      <c r="K39" s="676">
        <v>1</v>
      </c>
      <c r="L39" s="663">
        <v>2</v>
      </c>
      <c r="M39" s="664">
        <v>406.8</v>
      </c>
    </row>
    <row r="40" spans="1:13" ht="14.4" customHeight="1" x14ac:dyDescent="0.3">
      <c r="A40" s="659" t="s">
        <v>555</v>
      </c>
      <c r="B40" s="660" t="s">
        <v>2266</v>
      </c>
      <c r="C40" s="660" t="s">
        <v>1303</v>
      </c>
      <c r="D40" s="660" t="s">
        <v>1304</v>
      </c>
      <c r="E40" s="660" t="s">
        <v>2311</v>
      </c>
      <c r="F40" s="663"/>
      <c r="G40" s="663"/>
      <c r="H40" s="676">
        <v>0</v>
      </c>
      <c r="I40" s="663">
        <v>1</v>
      </c>
      <c r="J40" s="663">
        <v>1501.02</v>
      </c>
      <c r="K40" s="676">
        <v>1</v>
      </c>
      <c r="L40" s="663">
        <v>1</v>
      </c>
      <c r="M40" s="664">
        <v>1501.02</v>
      </c>
    </row>
    <row r="41" spans="1:13" ht="14.4" customHeight="1" x14ac:dyDescent="0.3">
      <c r="A41" s="659" t="s">
        <v>555</v>
      </c>
      <c r="B41" s="660" t="s">
        <v>2266</v>
      </c>
      <c r="C41" s="660" t="s">
        <v>1307</v>
      </c>
      <c r="D41" s="660" t="s">
        <v>1304</v>
      </c>
      <c r="E41" s="660" t="s">
        <v>2312</v>
      </c>
      <c r="F41" s="663"/>
      <c r="G41" s="663"/>
      <c r="H41" s="676">
        <v>0</v>
      </c>
      <c r="I41" s="663">
        <v>1</v>
      </c>
      <c r="J41" s="663">
        <v>1895.7700000000007</v>
      </c>
      <c r="K41" s="676">
        <v>1</v>
      </c>
      <c r="L41" s="663">
        <v>1</v>
      </c>
      <c r="M41" s="664">
        <v>1895.7700000000007</v>
      </c>
    </row>
    <row r="42" spans="1:13" ht="14.4" customHeight="1" x14ac:dyDescent="0.3">
      <c r="A42" s="659" t="s">
        <v>555</v>
      </c>
      <c r="B42" s="660" t="s">
        <v>2313</v>
      </c>
      <c r="C42" s="660" t="s">
        <v>1340</v>
      </c>
      <c r="D42" s="660" t="s">
        <v>2314</v>
      </c>
      <c r="E42" s="660" t="s">
        <v>2315</v>
      </c>
      <c r="F42" s="663"/>
      <c r="G42" s="663"/>
      <c r="H42" s="676">
        <v>0</v>
      </c>
      <c r="I42" s="663">
        <v>1</v>
      </c>
      <c r="J42" s="663">
        <v>82.809977488170162</v>
      </c>
      <c r="K42" s="676">
        <v>1</v>
      </c>
      <c r="L42" s="663">
        <v>1</v>
      </c>
      <c r="M42" s="664">
        <v>82.809977488170162</v>
      </c>
    </row>
    <row r="43" spans="1:13" ht="14.4" customHeight="1" x14ac:dyDescent="0.3">
      <c r="A43" s="659" t="s">
        <v>555</v>
      </c>
      <c r="B43" s="660" t="s">
        <v>2313</v>
      </c>
      <c r="C43" s="660" t="s">
        <v>1291</v>
      </c>
      <c r="D43" s="660" t="s">
        <v>2316</v>
      </c>
      <c r="E43" s="660" t="s">
        <v>2317</v>
      </c>
      <c r="F43" s="663"/>
      <c r="G43" s="663"/>
      <c r="H43" s="676">
        <v>0</v>
      </c>
      <c r="I43" s="663">
        <v>1</v>
      </c>
      <c r="J43" s="663">
        <v>105.61999999999998</v>
      </c>
      <c r="K43" s="676">
        <v>1</v>
      </c>
      <c r="L43" s="663">
        <v>1</v>
      </c>
      <c r="M43" s="664">
        <v>105.61999999999998</v>
      </c>
    </row>
    <row r="44" spans="1:13" ht="14.4" customHeight="1" x14ac:dyDescent="0.3">
      <c r="A44" s="659" t="s">
        <v>555</v>
      </c>
      <c r="B44" s="660" t="s">
        <v>2318</v>
      </c>
      <c r="C44" s="660" t="s">
        <v>1352</v>
      </c>
      <c r="D44" s="660" t="s">
        <v>1353</v>
      </c>
      <c r="E44" s="660" t="s">
        <v>2319</v>
      </c>
      <c r="F44" s="663"/>
      <c r="G44" s="663"/>
      <c r="H44" s="676">
        <v>0</v>
      </c>
      <c r="I44" s="663">
        <v>1</v>
      </c>
      <c r="J44" s="663">
        <v>133.09999949441075</v>
      </c>
      <c r="K44" s="676">
        <v>1</v>
      </c>
      <c r="L44" s="663">
        <v>1</v>
      </c>
      <c r="M44" s="664">
        <v>133.09999949441075</v>
      </c>
    </row>
    <row r="45" spans="1:13" ht="14.4" customHeight="1" x14ac:dyDescent="0.3">
      <c r="A45" s="659" t="s">
        <v>555</v>
      </c>
      <c r="B45" s="660" t="s">
        <v>2320</v>
      </c>
      <c r="C45" s="660" t="s">
        <v>1295</v>
      </c>
      <c r="D45" s="660" t="s">
        <v>1296</v>
      </c>
      <c r="E45" s="660" t="s">
        <v>1297</v>
      </c>
      <c r="F45" s="663"/>
      <c r="G45" s="663"/>
      <c r="H45" s="676">
        <v>0</v>
      </c>
      <c r="I45" s="663">
        <v>1</v>
      </c>
      <c r="J45" s="663">
        <v>76.36</v>
      </c>
      <c r="K45" s="676">
        <v>1</v>
      </c>
      <c r="L45" s="663">
        <v>1</v>
      </c>
      <c r="M45" s="664">
        <v>76.36</v>
      </c>
    </row>
    <row r="46" spans="1:13" ht="14.4" customHeight="1" x14ac:dyDescent="0.3">
      <c r="A46" s="659" t="s">
        <v>555</v>
      </c>
      <c r="B46" s="660" t="s">
        <v>2321</v>
      </c>
      <c r="C46" s="660" t="s">
        <v>1386</v>
      </c>
      <c r="D46" s="660" t="s">
        <v>1387</v>
      </c>
      <c r="E46" s="660" t="s">
        <v>908</v>
      </c>
      <c r="F46" s="663"/>
      <c r="G46" s="663"/>
      <c r="H46" s="676">
        <v>0</v>
      </c>
      <c r="I46" s="663">
        <v>1</v>
      </c>
      <c r="J46" s="663">
        <v>149.36963918285315</v>
      </c>
      <c r="K46" s="676">
        <v>1</v>
      </c>
      <c r="L46" s="663">
        <v>1</v>
      </c>
      <c r="M46" s="664">
        <v>149.36963918285315</v>
      </c>
    </row>
    <row r="47" spans="1:13" ht="14.4" customHeight="1" x14ac:dyDescent="0.3">
      <c r="A47" s="659" t="s">
        <v>555</v>
      </c>
      <c r="B47" s="660" t="s">
        <v>2322</v>
      </c>
      <c r="C47" s="660" t="s">
        <v>1366</v>
      </c>
      <c r="D47" s="660" t="s">
        <v>1367</v>
      </c>
      <c r="E47" s="660" t="s">
        <v>1368</v>
      </c>
      <c r="F47" s="663"/>
      <c r="G47" s="663"/>
      <c r="H47" s="676">
        <v>0</v>
      </c>
      <c r="I47" s="663">
        <v>1</v>
      </c>
      <c r="J47" s="663">
        <v>39.710000000000029</v>
      </c>
      <c r="K47" s="676">
        <v>1</v>
      </c>
      <c r="L47" s="663">
        <v>1</v>
      </c>
      <c r="M47" s="664">
        <v>39.710000000000029</v>
      </c>
    </row>
    <row r="48" spans="1:13" ht="14.4" customHeight="1" x14ac:dyDescent="0.3">
      <c r="A48" s="659" t="s">
        <v>555</v>
      </c>
      <c r="B48" s="660" t="s">
        <v>2323</v>
      </c>
      <c r="C48" s="660" t="s">
        <v>1332</v>
      </c>
      <c r="D48" s="660" t="s">
        <v>1333</v>
      </c>
      <c r="E48" s="660" t="s">
        <v>1334</v>
      </c>
      <c r="F48" s="663"/>
      <c r="G48" s="663"/>
      <c r="H48" s="676">
        <v>0</v>
      </c>
      <c r="I48" s="663">
        <v>3</v>
      </c>
      <c r="J48" s="663">
        <v>259.60986900118132</v>
      </c>
      <c r="K48" s="676">
        <v>1</v>
      </c>
      <c r="L48" s="663">
        <v>3</v>
      </c>
      <c r="M48" s="664">
        <v>259.60986900118132</v>
      </c>
    </row>
    <row r="49" spans="1:13" ht="14.4" customHeight="1" x14ac:dyDescent="0.3">
      <c r="A49" s="659" t="s">
        <v>555</v>
      </c>
      <c r="B49" s="660" t="s">
        <v>2324</v>
      </c>
      <c r="C49" s="660" t="s">
        <v>1288</v>
      </c>
      <c r="D49" s="660" t="s">
        <v>2325</v>
      </c>
      <c r="E49" s="660" t="s">
        <v>1134</v>
      </c>
      <c r="F49" s="663"/>
      <c r="G49" s="663"/>
      <c r="H49" s="676">
        <v>0</v>
      </c>
      <c r="I49" s="663">
        <v>1</v>
      </c>
      <c r="J49" s="663">
        <v>72.360122070495621</v>
      </c>
      <c r="K49" s="676">
        <v>1</v>
      </c>
      <c r="L49" s="663">
        <v>1</v>
      </c>
      <c r="M49" s="664">
        <v>72.360122070495621</v>
      </c>
    </row>
    <row r="50" spans="1:13" ht="14.4" customHeight="1" x14ac:dyDescent="0.3">
      <c r="A50" s="659" t="s">
        <v>555</v>
      </c>
      <c r="B50" s="660" t="s">
        <v>2267</v>
      </c>
      <c r="C50" s="660" t="s">
        <v>906</v>
      </c>
      <c r="D50" s="660" t="s">
        <v>2268</v>
      </c>
      <c r="E50" s="660" t="s">
        <v>908</v>
      </c>
      <c r="F50" s="663"/>
      <c r="G50" s="663"/>
      <c r="H50" s="676">
        <v>0</v>
      </c>
      <c r="I50" s="663">
        <v>1</v>
      </c>
      <c r="J50" s="663">
        <v>118.11885378033183</v>
      </c>
      <c r="K50" s="676">
        <v>1</v>
      </c>
      <c r="L50" s="663">
        <v>1</v>
      </c>
      <c r="M50" s="664">
        <v>118.11885378033183</v>
      </c>
    </row>
    <row r="51" spans="1:13" ht="14.4" customHeight="1" x14ac:dyDescent="0.3">
      <c r="A51" s="659" t="s">
        <v>555</v>
      </c>
      <c r="B51" s="660" t="s">
        <v>2326</v>
      </c>
      <c r="C51" s="660" t="s">
        <v>1360</v>
      </c>
      <c r="D51" s="660" t="s">
        <v>1361</v>
      </c>
      <c r="E51" s="660" t="s">
        <v>936</v>
      </c>
      <c r="F51" s="663"/>
      <c r="G51" s="663"/>
      <c r="H51" s="676">
        <v>0</v>
      </c>
      <c r="I51" s="663">
        <v>1</v>
      </c>
      <c r="J51" s="663">
        <v>153.94999999999999</v>
      </c>
      <c r="K51" s="676">
        <v>1</v>
      </c>
      <c r="L51" s="663">
        <v>1</v>
      </c>
      <c r="M51" s="664">
        <v>153.94999999999999</v>
      </c>
    </row>
    <row r="52" spans="1:13" ht="14.4" customHeight="1" x14ac:dyDescent="0.3">
      <c r="A52" s="659" t="s">
        <v>555</v>
      </c>
      <c r="B52" s="660" t="s">
        <v>2327</v>
      </c>
      <c r="C52" s="660" t="s">
        <v>1328</v>
      </c>
      <c r="D52" s="660" t="s">
        <v>1329</v>
      </c>
      <c r="E52" s="660" t="s">
        <v>1330</v>
      </c>
      <c r="F52" s="663"/>
      <c r="G52" s="663"/>
      <c r="H52" s="676">
        <v>0</v>
      </c>
      <c r="I52" s="663">
        <v>1</v>
      </c>
      <c r="J52" s="663">
        <v>41.22</v>
      </c>
      <c r="K52" s="676">
        <v>1</v>
      </c>
      <c r="L52" s="663">
        <v>1</v>
      </c>
      <c r="M52" s="664">
        <v>41.22</v>
      </c>
    </row>
    <row r="53" spans="1:13" ht="14.4" customHeight="1" x14ac:dyDescent="0.3">
      <c r="A53" s="659" t="s">
        <v>555</v>
      </c>
      <c r="B53" s="660" t="s">
        <v>2327</v>
      </c>
      <c r="C53" s="660" t="s">
        <v>1383</v>
      </c>
      <c r="D53" s="660" t="s">
        <v>1384</v>
      </c>
      <c r="E53" s="660" t="s">
        <v>2328</v>
      </c>
      <c r="F53" s="663"/>
      <c r="G53" s="663"/>
      <c r="H53" s="676">
        <v>0</v>
      </c>
      <c r="I53" s="663">
        <v>1</v>
      </c>
      <c r="J53" s="663">
        <v>82.6</v>
      </c>
      <c r="K53" s="676">
        <v>1</v>
      </c>
      <c r="L53" s="663">
        <v>1</v>
      </c>
      <c r="M53" s="664">
        <v>82.6</v>
      </c>
    </row>
    <row r="54" spans="1:13" ht="14.4" customHeight="1" x14ac:dyDescent="0.3">
      <c r="A54" s="659" t="s">
        <v>555</v>
      </c>
      <c r="B54" s="660" t="s">
        <v>2329</v>
      </c>
      <c r="C54" s="660" t="s">
        <v>1285</v>
      </c>
      <c r="D54" s="660" t="s">
        <v>1286</v>
      </c>
      <c r="E54" s="660" t="s">
        <v>908</v>
      </c>
      <c r="F54" s="663"/>
      <c r="G54" s="663"/>
      <c r="H54" s="676">
        <v>0</v>
      </c>
      <c r="I54" s="663">
        <v>1</v>
      </c>
      <c r="J54" s="663">
        <v>47.399999999999991</v>
      </c>
      <c r="K54" s="676">
        <v>1</v>
      </c>
      <c r="L54" s="663">
        <v>1</v>
      </c>
      <c r="M54" s="664">
        <v>47.399999999999991</v>
      </c>
    </row>
    <row r="55" spans="1:13" ht="14.4" customHeight="1" x14ac:dyDescent="0.3">
      <c r="A55" s="659" t="s">
        <v>555</v>
      </c>
      <c r="B55" s="660" t="s">
        <v>2330</v>
      </c>
      <c r="C55" s="660" t="s">
        <v>1318</v>
      </c>
      <c r="D55" s="660" t="s">
        <v>2331</v>
      </c>
      <c r="E55" s="660" t="s">
        <v>928</v>
      </c>
      <c r="F55" s="663"/>
      <c r="G55" s="663"/>
      <c r="H55" s="676">
        <v>0</v>
      </c>
      <c r="I55" s="663">
        <v>1</v>
      </c>
      <c r="J55" s="663">
        <v>46.83</v>
      </c>
      <c r="K55" s="676">
        <v>1</v>
      </c>
      <c r="L55" s="663">
        <v>1</v>
      </c>
      <c r="M55" s="664">
        <v>46.83</v>
      </c>
    </row>
    <row r="56" spans="1:13" ht="14.4" customHeight="1" x14ac:dyDescent="0.3">
      <c r="A56" s="659" t="s">
        <v>555</v>
      </c>
      <c r="B56" s="660" t="s">
        <v>2330</v>
      </c>
      <c r="C56" s="660" t="s">
        <v>1321</v>
      </c>
      <c r="D56" s="660" t="s">
        <v>2332</v>
      </c>
      <c r="E56" s="660" t="s">
        <v>703</v>
      </c>
      <c r="F56" s="663"/>
      <c r="G56" s="663"/>
      <c r="H56" s="676">
        <v>0</v>
      </c>
      <c r="I56" s="663">
        <v>1</v>
      </c>
      <c r="J56" s="663">
        <v>88.430000000000035</v>
      </c>
      <c r="K56" s="676">
        <v>1</v>
      </c>
      <c r="L56" s="663">
        <v>1</v>
      </c>
      <c r="M56" s="664">
        <v>88.430000000000035</v>
      </c>
    </row>
    <row r="57" spans="1:13" ht="14.4" customHeight="1" x14ac:dyDescent="0.3">
      <c r="A57" s="659" t="s">
        <v>555</v>
      </c>
      <c r="B57" s="660" t="s">
        <v>2333</v>
      </c>
      <c r="C57" s="660" t="s">
        <v>1363</v>
      </c>
      <c r="D57" s="660" t="s">
        <v>1364</v>
      </c>
      <c r="E57" s="660" t="s">
        <v>928</v>
      </c>
      <c r="F57" s="663"/>
      <c r="G57" s="663"/>
      <c r="H57" s="676">
        <v>0</v>
      </c>
      <c r="I57" s="663">
        <v>1</v>
      </c>
      <c r="J57" s="663">
        <v>88.25</v>
      </c>
      <c r="K57" s="676">
        <v>1</v>
      </c>
      <c r="L57" s="663">
        <v>1</v>
      </c>
      <c r="M57" s="664">
        <v>88.25</v>
      </c>
    </row>
    <row r="58" spans="1:13" ht="14.4" customHeight="1" x14ac:dyDescent="0.3">
      <c r="A58" s="659" t="s">
        <v>555</v>
      </c>
      <c r="B58" s="660" t="s">
        <v>2270</v>
      </c>
      <c r="C58" s="660" t="s">
        <v>879</v>
      </c>
      <c r="D58" s="660" t="s">
        <v>2271</v>
      </c>
      <c r="E58" s="660" t="s">
        <v>2272</v>
      </c>
      <c r="F58" s="663"/>
      <c r="G58" s="663"/>
      <c r="H58" s="676">
        <v>0</v>
      </c>
      <c r="I58" s="663">
        <v>15</v>
      </c>
      <c r="J58" s="663">
        <v>521.67000000000007</v>
      </c>
      <c r="K58" s="676">
        <v>1</v>
      </c>
      <c r="L58" s="663">
        <v>15</v>
      </c>
      <c r="M58" s="664">
        <v>521.67000000000007</v>
      </c>
    </row>
    <row r="59" spans="1:13" ht="14.4" customHeight="1" x14ac:dyDescent="0.3">
      <c r="A59" s="659" t="s">
        <v>555</v>
      </c>
      <c r="B59" s="660" t="s">
        <v>2334</v>
      </c>
      <c r="C59" s="660" t="s">
        <v>1356</v>
      </c>
      <c r="D59" s="660" t="s">
        <v>2335</v>
      </c>
      <c r="E59" s="660" t="s">
        <v>2336</v>
      </c>
      <c r="F59" s="663"/>
      <c r="G59" s="663"/>
      <c r="H59" s="676">
        <v>0</v>
      </c>
      <c r="I59" s="663">
        <v>1</v>
      </c>
      <c r="J59" s="663">
        <v>64.609606325565011</v>
      </c>
      <c r="K59" s="676">
        <v>1</v>
      </c>
      <c r="L59" s="663">
        <v>1</v>
      </c>
      <c r="M59" s="664">
        <v>64.609606325565011</v>
      </c>
    </row>
    <row r="60" spans="1:13" ht="14.4" customHeight="1" x14ac:dyDescent="0.3">
      <c r="A60" s="659" t="s">
        <v>555</v>
      </c>
      <c r="B60" s="660" t="s">
        <v>2337</v>
      </c>
      <c r="C60" s="660" t="s">
        <v>1021</v>
      </c>
      <c r="D60" s="660" t="s">
        <v>2338</v>
      </c>
      <c r="E60" s="660" t="s">
        <v>2339</v>
      </c>
      <c r="F60" s="663">
        <v>1.5</v>
      </c>
      <c r="G60" s="663">
        <v>830.98500000000013</v>
      </c>
      <c r="H60" s="676">
        <v>1</v>
      </c>
      <c r="I60" s="663"/>
      <c r="J60" s="663"/>
      <c r="K60" s="676">
        <v>0</v>
      </c>
      <c r="L60" s="663">
        <v>1.5</v>
      </c>
      <c r="M60" s="664">
        <v>830.98500000000013</v>
      </c>
    </row>
    <row r="61" spans="1:13" ht="14.4" customHeight="1" x14ac:dyDescent="0.3">
      <c r="A61" s="659" t="s">
        <v>555</v>
      </c>
      <c r="B61" s="660" t="s">
        <v>2337</v>
      </c>
      <c r="C61" s="660" t="s">
        <v>1424</v>
      </c>
      <c r="D61" s="660" t="s">
        <v>1398</v>
      </c>
      <c r="E61" s="660" t="s">
        <v>1425</v>
      </c>
      <c r="F61" s="663"/>
      <c r="G61" s="663"/>
      <c r="H61" s="676">
        <v>0</v>
      </c>
      <c r="I61" s="663">
        <v>32</v>
      </c>
      <c r="J61" s="663">
        <v>640.96</v>
      </c>
      <c r="K61" s="676">
        <v>1</v>
      </c>
      <c r="L61" s="663">
        <v>32</v>
      </c>
      <c r="M61" s="664">
        <v>640.96</v>
      </c>
    </row>
    <row r="62" spans="1:13" ht="14.4" customHeight="1" x14ac:dyDescent="0.3">
      <c r="A62" s="659" t="s">
        <v>555</v>
      </c>
      <c r="B62" s="660" t="s">
        <v>2273</v>
      </c>
      <c r="C62" s="660" t="s">
        <v>995</v>
      </c>
      <c r="D62" s="660" t="s">
        <v>2278</v>
      </c>
      <c r="E62" s="660" t="s">
        <v>2279</v>
      </c>
      <c r="F62" s="663"/>
      <c r="G62" s="663"/>
      <c r="H62" s="676">
        <v>0</v>
      </c>
      <c r="I62" s="663">
        <v>8</v>
      </c>
      <c r="J62" s="663">
        <v>866.47747412096669</v>
      </c>
      <c r="K62" s="676">
        <v>1</v>
      </c>
      <c r="L62" s="663">
        <v>8</v>
      </c>
      <c r="M62" s="664">
        <v>866.47747412096669</v>
      </c>
    </row>
    <row r="63" spans="1:13" ht="14.4" customHeight="1" x14ac:dyDescent="0.3">
      <c r="A63" s="659" t="s">
        <v>555</v>
      </c>
      <c r="B63" s="660" t="s">
        <v>2280</v>
      </c>
      <c r="C63" s="660" t="s">
        <v>1004</v>
      </c>
      <c r="D63" s="660" t="s">
        <v>1005</v>
      </c>
      <c r="E63" s="660" t="s">
        <v>1006</v>
      </c>
      <c r="F63" s="663">
        <v>9.7999999999999936</v>
      </c>
      <c r="G63" s="663">
        <v>3566.2453943768928</v>
      </c>
      <c r="H63" s="676">
        <v>0.39009784487745391</v>
      </c>
      <c r="I63" s="663">
        <v>25.599999999999994</v>
      </c>
      <c r="J63" s="663">
        <v>5575.6799999999985</v>
      </c>
      <c r="K63" s="676">
        <v>0.6099021551225462</v>
      </c>
      <c r="L63" s="663">
        <v>35.399999999999991</v>
      </c>
      <c r="M63" s="664">
        <v>9141.9253943768908</v>
      </c>
    </row>
    <row r="64" spans="1:13" ht="14.4" customHeight="1" x14ac:dyDescent="0.3">
      <c r="A64" s="659" t="s">
        <v>555</v>
      </c>
      <c r="B64" s="660" t="s">
        <v>2280</v>
      </c>
      <c r="C64" s="660" t="s">
        <v>957</v>
      </c>
      <c r="D64" s="660" t="s">
        <v>958</v>
      </c>
      <c r="E64" s="660" t="s">
        <v>2340</v>
      </c>
      <c r="F64" s="663"/>
      <c r="G64" s="663"/>
      <c r="H64" s="676">
        <v>0</v>
      </c>
      <c r="I64" s="663">
        <v>9</v>
      </c>
      <c r="J64" s="663">
        <v>1152.627919009763</v>
      </c>
      <c r="K64" s="676">
        <v>1</v>
      </c>
      <c r="L64" s="663">
        <v>9</v>
      </c>
      <c r="M64" s="664">
        <v>1152.627919009763</v>
      </c>
    </row>
    <row r="65" spans="1:13" ht="14.4" customHeight="1" x14ac:dyDescent="0.3">
      <c r="A65" s="659" t="s">
        <v>555</v>
      </c>
      <c r="B65" s="660" t="s">
        <v>2280</v>
      </c>
      <c r="C65" s="660" t="s">
        <v>1389</v>
      </c>
      <c r="D65" s="660" t="s">
        <v>2341</v>
      </c>
      <c r="E65" s="660" t="s">
        <v>1425</v>
      </c>
      <c r="F65" s="663"/>
      <c r="G65" s="663"/>
      <c r="H65" s="676">
        <v>0</v>
      </c>
      <c r="I65" s="663">
        <v>1</v>
      </c>
      <c r="J65" s="663">
        <v>75.22</v>
      </c>
      <c r="K65" s="676">
        <v>1</v>
      </c>
      <c r="L65" s="663">
        <v>1</v>
      </c>
      <c r="M65" s="664">
        <v>75.22</v>
      </c>
    </row>
    <row r="66" spans="1:13" ht="14.4" customHeight="1" x14ac:dyDescent="0.3">
      <c r="A66" s="659" t="s">
        <v>555</v>
      </c>
      <c r="B66" s="660" t="s">
        <v>2282</v>
      </c>
      <c r="C66" s="660" t="s">
        <v>1401</v>
      </c>
      <c r="D66" s="660" t="s">
        <v>1402</v>
      </c>
      <c r="E66" s="660" t="s">
        <v>2342</v>
      </c>
      <c r="F66" s="663"/>
      <c r="G66" s="663"/>
      <c r="H66" s="676">
        <v>0</v>
      </c>
      <c r="I66" s="663">
        <v>2</v>
      </c>
      <c r="J66" s="663">
        <v>299.27925177063747</v>
      </c>
      <c r="K66" s="676">
        <v>1</v>
      </c>
      <c r="L66" s="663">
        <v>2</v>
      </c>
      <c r="M66" s="664">
        <v>299.27925177063747</v>
      </c>
    </row>
    <row r="67" spans="1:13" ht="14.4" customHeight="1" x14ac:dyDescent="0.3">
      <c r="A67" s="659" t="s">
        <v>555</v>
      </c>
      <c r="B67" s="660" t="s">
        <v>2284</v>
      </c>
      <c r="C67" s="660" t="s">
        <v>1015</v>
      </c>
      <c r="D67" s="660" t="s">
        <v>2285</v>
      </c>
      <c r="E67" s="660" t="s">
        <v>2286</v>
      </c>
      <c r="F67" s="663">
        <v>-5.5511151231257827E-17</v>
      </c>
      <c r="G67" s="663">
        <v>0</v>
      </c>
      <c r="H67" s="676">
        <v>0</v>
      </c>
      <c r="I67" s="663">
        <v>0.9</v>
      </c>
      <c r="J67" s="663">
        <v>139.59</v>
      </c>
      <c r="K67" s="676">
        <v>1</v>
      </c>
      <c r="L67" s="663">
        <v>0.89999999999999991</v>
      </c>
      <c r="M67" s="664">
        <v>139.59</v>
      </c>
    </row>
    <row r="68" spans="1:13" ht="14.4" customHeight="1" x14ac:dyDescent="0.3">
      <c r="A68" s="659" t="s">
        <v>555</v>
      </c>
      <c r="B68" s="660" t="s">
        <v>2284</v>
      </c>
      <c r="C68" s="660" t="s">
        <v>1011</v>
      </c>
      <c r="D68" s="660" t="s">
        <v>2285</v>
      </c>
      <c r="E68" s="660" t="s">
        <v>2287</v>
      </c>
      <c r="F68" s="663">
        <v>1.2</v>
      </c>
      <c r="G68" s="663">
        <v>757.15830015069264</v>
      </c>
      <c r="H68" s="676">
        <v>0.56959107452190438</v>
      </c>
      <c r="I68" s="663">
        <v>1.5000000000000002</v>
      </c>
      <c r="J68" s="663">
        <v>572.1432532246406</v>
      </c>
      <c r="K68" s="676">
        <v>0.43040892547809567</v>
      </c>
      <c r="L68" s="663">
        <v>2.7</v>
      </c>
      <c r="M68" s="664">
        <v>1329.3015533753332</v>
      </c>
    </row>
    <row r="69" spans="1:13" ht="14.4" customHeight="1" x14ac:dyDescent="0.3">
      <c r="A69" s="659" t="s">
        <v>555</v>
      </c>
      <c r="B69" s="660" t="s">
        <v>2284</v>
      </c>
      <c r="C69" s="660" t="s">
        <v>939</v>
      </c>
      <c r="D69" s="660" t="s">
        <v>2288</v>
      </c>
      <c r="E69" s="660" t="s">
        <v>2289</v>
      </c>
      <c r="F69" s="663">
        <v>4</v>
      </c>
      <c r="G69" s="663">
        <v>338.96025682679192</v>
      </c>
      <c r="H69" s="676">
        <v>0.65669576908269589</v>
      </c>
      <c r="I69" s="663">
        <v>2</v>
      </c>
      <c r="J69" s="663">
        <v>177.19999999999996</v>
      </c>
      <c r="K69" s="676">
        <v>0.34330423091730417</v>
      </c>
      <c r="L69" s="663">
        <v>6</v>
      </c>
      <c r="M69" s="664">
        <v>516.16025682679185</v>
      </c>
    </row>
    <row r="70" spans="1:13" ht="14.4" customHeight="1" x14ac:dyDescent="0.3">
      <c r="A70" s="659" t="s">
        <v>555</v>
      </c>
      <c r="B70" s="660" t="s">
        <v>2295</v>
      </c>
      <c r="C70" s="660" t="s">
        <v>883</v>
      </c>
      <c r="D70" s="660" t="s">
        <v>884</v>
      </c>
      <c r="E70" s="660" t="s">
        <v>885</v>
      </c>
      <c r="F70" s="663"/>
      <c r="G70" s="663"/>
      <c r="H70" s="676">
        <v>0</v>
      </c>
      <c r="I70" s="663">
        <v>1</v>
      </c>
      <c r="J70" s="663">
        <v>38.520000000000003</v>
      </c>
      <c r="K70" s="676">
        <v>1</v>
      </c>
      <c r="L70" s="663">
        <v>1</v>
      </c>
      <c r="M70" s="664">
        <v>38.520000000000003</v>
      </c>
    </row>
    <row r="71" spans="1:13" ht="14.4" customHeight="1" x14ac:dyDescent="0.3">
      <c r="A71" s="659" t="s">
        <v>555</v>
      </c>
      <c r="B71" s="660" t="s">
        <v>2295</v>
      </c>
      <c r="C71" s="660" t="s">
        <v>887</v>
      </c>
      <c r="D71" s="660" t="s">
        <v>888</v>
      </c>
      <c r="E71" s="660" t="s">
        <v>889</v>
      </c>
      <c r="F71" s="663"/>
      <c r="G71" s="663"/>
      <c r="H71" s="676">
        <v>0</v>
      </c>
      <c r="I71" s="663">
        <v>31</v>
      </c>
      <c r="J71" s="663">
        <v>1820.4514294122007</v>
      </c>
      <c r="K71" s="676">
        <v>1</v>
      </c>
      <c r="L71" s="663">
        <v>31</v>
      </c>
      <c r="M71" s="664">
        <v>1820.4514294122007</v>
      </c>
    </row>
    <row r="72" spans="1:13" ht="14.4" customHeight="1" x14ac:dyDescent="0.3">
      <c r="A72" s="659" t="s">
        <v>555</v>
      </c>
      <c r="B72" s="660" t="s">
        <v>2295</v>
      </c>
      <c r="C72" s="660" t="s">
        <v>1299</v>
      </c>
      <c r="D72" s="660" t="s">
        <v>1300</v>
      </c>
      <c r="E72" s="660" t="s">
        <v>1271</v>
      </c>
      <c r="F72" s="663"/>
      <c r="G72" s="663"/>
      <c r="H72" s="676">
        <v>0</v>
      </c>
      <c r="I72" s="663">
        <v>4</v>
      </c>
      <c r="J72" s="663">
        <v>369.28999999999996</v>
      </c>
      <c r="K72" s="676">
        <v>1</v>
      </c>
      <c r="L72" s="663">
        <v>4</v>
      </c>
      <c r="M72" s="664">
        <v>369.28999999999996</v>
      </c>
    </row>
    <row r="73" spans="1:13" ht="14.4" customHeight="1" x14ac:dyDescent="0.3">
      <c r="A73" s="659" t="s">
        <v>555</v>
      </c>
      <c r="B73" s="660" t="s">
        <v>2296</v>
      </c>
      <c r="C73" s="660" t="s">
        <v>922</v>
      </c>
      <c r="D73" s="660" t="s">
        <v>2297</v>
      </c>
      <c r="E73" s="660" t="s">
        <v>2298</v>
      </c>
      <c r="F73" s="663"/>
      <c r="G73" s="663"/>
      <c r="H73" s="676">
        <v>0</v>
      </c>
      <c r="I73" s="663">
        <v>1</v>
      </c>
      <c r="J73" s="663">
        <v>102.70000000000006</v>
      </c>
      <c r="K73" s="676">
        <v>1</v>
      </c>
      <c r="L73" s="663">
        <v>1</v>
      </c>
      <c r="M73" s="664">
        <v>102.70000000000006</v>
      </c>
    </row>
    <row r="74" spans="1:13" ht="14.4" customHeight="1" x14ac:dyDescent="0.3">
      <c r="A74" s="659" t="s">
        <v>555</v>
      </c>
      <c r="B74" s="660" t="s">
        <v>2343</v>
      </c>
      <c r="C74" s="660" t="s">
        <v>1373</v>
      </c>
      <c r="D74" s="660" t="s">
        <v>1374</v>
      </c>
      <c r="E74" s="660" t="s">
        <v>1375</v>
      </c>
      <c r="F74" s="663"/>
      <c r="G74" s="663"/>
      <c r="H74" s="676">
        <v>0</v>
      </c>
      <c r="I74" s="663">
        <v>1</v>
      </c>
      <c r="J74" s="663">
        <v>230.99</v>
      </c>
      <c r="K74" s="676">
        <v>1</v>
      </c>
      <c r="L74" s="663">
        <v>1</v>
      </c>
      <c r="M74" s="664">
        <v>230.99</v>
      </c>
    </row>
    <row r="75" spans="1:13" ht="14.4" customHeight="1" x14ac:dyDescent="0.3">
      <c r="A75" s="659" t="s">
        <v>555</v>
      </c>
      <c r="B75" s="660" t="s">
        <v>2344</v>
      </c>
      <c r="C75" s="660" t="s">
        <v>1344</v>
      </c>
      <c r="D75" s="660" t="s">
        <v>1345</v>
      </c>
      <c r="E75" s="660" t="s">
        <v>2345</v>
      </c>
      <c r="F75" s="663"/>
      <c r="G75" s="663"/>
      <c r="H75" s="676">
        <v>0</v>
      </c>
      <c r="I75" s="663">
        <v>3</v>
      </c>
      <c r="J75" s="663">
        <v>717.25733333333324</v>
      </c>
      <c r="K75" s="676">
        <v>1</v>
      </c>
      <c r="L75" s="663">
        <v>3</v>
      </c>
      <c r="M75" s="664">
        <v>717.25733333333324</v>
      </c>
    </row>
    <row r="76" spans="1:13" ht="14.4" customHeight="1" x14ac:dyDescent="0.3">
      <c r="A76" s="659" t="s">
        <v>555</v>
      </c>
      <c r="B76" s="660" t="s">
        <v>2346</v>
      </c>
      <c r="C76" s="660" t="s">
        <v>1379</v>
      </c>
      <c r="D76" s="660" t="s">
        <v>1380</v>
      </c>
      <c r="E76" s="660" t="s">
        <v>1381</v>
      </c>
      <c r="F76" s="663"/>
      <c r="G76" s="663"/>
      <c r="H76" s="676">
        <v>0</v>
      </c>
      <c r="I76" s="663">
        <v>1</v>
      </c>
      <c r="J76" s="663">
        <v>415.7399999999999</v>
      </c>
      <c r="K76" s="676">
        <v>1</v>
      </c>
      <c r="L76" s="663">
        <v>1</v>
      </c>
      <c r="M76" s="664">
        <v>415.7399999999999</v>
      </c>
    </row>
    <row r="77" spans="1:13" ht="14.4" customHeight="1" x14ac:dyDescent="0.3">
      <c r="A77" s="659" t="s">
        <v>555</v>
      </c>
      <c r="B77" s="660" t="s">
        <v>2347</v>
      </c>
      <c r="C77" s="660" t="s">
        <v>1310</v>
      </c>
      <c r="D77" s="660" t="s">
        <v>2348</v>
      </c>
      <c r="E77" s="660" t="s">
        <v>2349</v>
      </c>
      <c r="F77" s="663"/>
      <c r="G77" s="663"/>
      <c r="H77" s="676">
        <v>0</v>
      </c>
      <c r="I77" s="663">
        <v>2</v>
      </c>
      <c r="J77" s="663">
        <v>92.269700898624905</v>
      </c>
      <c r="K77" s="676">
        <v>1</v>
      </c>
      <c r="L77" s="663">
        <v>2</v>
      </c>
      <c r="M77" s="664">
        <v>92.269700898624905</v>
      </c>
    </row>
    <row r="78" spans="1:13" ht="14.4" customHeight="1" x14ac:dyDescent="0.3">
      <c r="A78" s="659" t="s">
        <v>555</v>
      </c>
      <c r="B78" s="660" t="s">
        <v>2299</v>
      </c>
      <c r="C78" s="660" t="s">
        <v>914</v>
      </c>
      <c r="D78" s="660" t="s">
        <v>915</v>
      </c>
      <c r="E78" s="660" t="s">
        <v>2300</v>
      </c>
      <c r="F78" s="663"/>
      <c r="G78" s="663"/>
      <c r="H78" s="676">
        <v>0</v>
      </c>
      <c r="I78" s="663">
        <v>1</v>
      </c>
      <c r="J78" s="663">
        <v>49.460000000000022</v>
      </c>
      <c r="K78" s="676">
        <v>1</v>
      </c>
      <c r="L78" s="663">
        <v>1</v>
      </c>
      <c r="M78" s="664">
        <v>49.460000000000022</v>
      </c>
    </row>
    <row r="79" spans="1:13" ht="14.4" customHeight="1" x14ac:dyDescent="0.3">
      <c r="A79" s="659" t="s">
        <v>555</v>
      </c>
      <c r="B79" s="660" t="s">
        <v>2350</v>
      </c>
      <c r="C79" s="660" t="s">
        <v>1336</v>
      </c>
      <c r="D79" s="660" t="s">
        <v>1337</v>
      </c>
      <c r="E79" s="660" t="s">
        <v>1338</v>
      </c>
      <c r="F79" s="663"/>
      <c r="G79" s="663"/>
      <c r="H79" s="676">
        <v>0</v>
      </c>
      <c r="I79" s="663">
        <v>1</v>
      </c>
      <c r="J79" s="663">
        <v>99.140000000000029</v>
      </c>
      <c r="K79" s="676">
        <v>1</v>
      </c>
      <c r="L79" s="663">
        <v>1</v>
      </c>
      <c r="M79" s="664">
        <v>99.140000000000029</v>
      </c>
    </row>
    <row r="80" spans="1:13" ht="14.4" customHeight="1" x14ac:dyDescent="0.3">
      <c r="A80" s="659" t="s">
        <v>555</v>
      </c>
      <c r="B80" s="660" t="s">
        <v>2302</v>
      </c>
      <c r="C80" s="660" t="s">
        <v>926</v>
      </c>
      <c r="D80" s="660" t="s">
        <v>927</v>
      </c>
      <c r="E80" s="660" t="s">
        <v>928</v>
      </c>
      <c r="F80" s="663"/>
      <c r="G80" s="663"/>
      <c r="H80" s="676">
        <v>0</v>
      </c>
      <c r="I80" s="663">
        <v>1</v>
      </c>
      <c r="J80" s="663">
        <v>99.139999999999972</v>
      </c>
      <c r="K80" s="676">
        <v>1</v>
      </c>
      <c r="L80" s="663">
        <v>1</v>
      </c>
      <c r="M80" s="664">
        <v>99.139999999999972</v>
      </c>
    </row>
    <row r="81" spans="1:13" ht="14.4" customHeight="1" x14ac:dyDescent="0.3">
      <c r="A81" s="659" t="s">
        <v>555</v>
      </c>
      <c r="B81" s="660" t="s">
        <v>2351</v>
      </c>
      <c r="C81" s="660" t="s">
        <v>1018</v>
      </c>
      <c r="D81" s="660" t="s">
        <v>1019</v>
      </c>
      <c r="E81" s="660" t="s">
        <v>1020</v>
      </c>
      <c r="F81" s="663">
        <v>1</v>
      </c>
      <c r="G81" s="663">
        <v>133.29999999999998</v>
      </c>
      <c r="H81" s="676">
        <v>1</v>
      </c>
      <c r="I81" s="663"/>
      <c r="J81" s="663"/>
      <c r="K81" s="676">
        <v>0</v>
      </c>
      <c r="L81" s="663">
        <v>1</v>
      </c>
      <c r="M81" s="664">
        <v>133.29999999999998</v>
      </c>
    </row>
    <row r="82" spans="1:13" ht="14.4" customHeight="1" x14ac:dyDescent="0.3">
      <c r="A82" s="659" t="s">
        <v>555</v>
      </c>
      <c r="B82" s="660" t="s">
        <v>2352</v>
      </c>
      <c r="C82" s="660" t="s">
        <v>1025</v>
      </c>
      <c r="D82" s="660" t="s">
        <v>1026</v>
      </c>
      <c r="E82" s="660" t="s">
        <v>1027</v>
      </c>
      <c r="F82" s="663">
        <v>1</v>
      </c>
      <c r="G82" s="663">
        <v>116.72</v>
      </c>
      <c r="H82" s="676">
        <v>1</v>
      </c>
      <c r="I82" s="663"/>
      <c r="J82" s="663"/>
      <c r="K82" s="676">
        <v>0</v>
      </c>
      <c r="L82" s="663">
        <v>1</v>
      </c>
      <c r="M82" s="664">
        <v>116.72</v>
      </c>
    </row>
    <row r="83" spans="1:13" ht="14.4" customHeight="1" x14ac:dyDescent="0.3">
      <c r="A83" s="659" t="s">
        <v>555</v>
      </c>
      <c r="B83" s="660" t="s">
        <v>2303</v>
      </c>
      <c r="C83" s="660" t="s">
        <v>902</v>
      </c>
      <c r="D83" s="660" t="s">
        <v>903</v>
      </c>
      <c r="E83" s="660" t="s">
        <v>928</v>
      </c>
      <c r="F83" s="663"/>
      <c r="G83" s="663"/>
      <c r="H83" s="676">
        <v>0</v>
      </c>
      <c r="I83" s="663">
        <v>1</v>
      </c>
      <c r="J83" s="663">
        <v>99.449999999999974</v>
      </c>
      <c r="K83" s="676">
        <v>1</v>
      </c>
      <c r="L83" s="663">
        <v>1</v>
      </c>
      <c r="M83" s="664">
        <v>99.449999999999974</v>
      </c>
    </row>
    <row r="84" spans="1:13" ht="14.4" customHeight="1" x14ac:dyDescent="0.3">
      <c r="A84" s="659" t="s">
        <v>561</v>
      </c>
      <c r="B84" s="660" t="s">
        <v>2264</v>
      </c>
      <c r="C84" s="660" t="s">
        <v>918</v>
      </c>
      <c r="D84" s="660" t="s">
        <v>919</v>
      </c>
      <c r="E84" s="660" t="s">
        <v>920</v>
      </c>
      <c r="F84" s="663"/>
      <c r="G84" s="663"/>
      <c r="H84" s="676">
        <v>0</v>
      </c>
      <c r="I84" s="663">
        <v>940</v>
      </c>
      <c r="J84" s="663">
        <v>63771.502734997957</v>
      </c>
      <c r="K84" s="676">
        <v>1</v>
      </c>
      <c r="L84" s="663">
        <v>940</v>
      </c>
      <c r="M84" s="664">
        <v>63771.502734997957</v>
      </c>
    </row>
    <row r="85" spans="1:13" ht="14.4" customHeight="1" x14ac:dyDescent="0.3">
      <c r="A85" s="659" t="s">
        <v>561</v>
      </c>
      <c r="B85" s="660" t="s">
        <v>2353</v>
      </c>
      <c r="C85" s="660" t="s">
        <v>1918</v>
      </c>
      <c r="D85" s="660" t="s">
        <v>1919</v>
      </c>
      <c r="E85" s="660" t="s">
        <v>1920</v>
      </c>
      <c r="F85" s="663"/>
      <c r="G85" s="663"/>
      <c r="H85" s="676">
        <v>0</v>
      </c>
      <c r="I85" s="663">
        <v>22</v>
      </c>
      <c r="J85" s="663">
        <v>8009.6523837270261</v>
      </c>
      <c r="K85" s="676">
        <v>1</v>
      </c>
      <c r="L85" s="663">
        <v>22</v>
      </c>
      <c r="M85" s="664">
        <v>8009.6523837270261</v>
      </c>
    </row>
    <row r="86" spans="1:13" ht="14.4" customHeight="1" x14ac:dyDescent="0.3">
      <c r="A86" s="659" t="s">
        <v>561</v>
      </c>
      <c r="B86" s="660" t="s">
        <v>2353</v>
      </c>
      <c r="C86" s="660" t="s">
        <v>1928</v>
      </c>
      <c r="D86" s="660" t="s">
        <v>1929</v>
      </c>
      <c r="E86" s="660" t="s">
        <v>2354</v>
      </c>
      <c r="F86" s="663"/>
      <c r="G86" s="663"/>
      <c r="H86" s="676"/>
      <c r="I86" s="663">
        <v>0</v>
      </c>
      <c r="J86" s="663">
        <v>0</v>
      </c>
      <c r="K86" s="676"/>
      <c r="L86" s="663">
        <v>0</v>
      </c>
      <c r="M86" s="664">
        <v>0</v>
      </c>
    </row>
    <row r="87" spans="1:13" ht="14.4" customHeight="1" x14ac:dyDescent="0.3">
      <c r="A87" s="659" t="s">
        <v>561</v>
      </c>
      <c r="B87" s="660" t="s">
        <v>2309</v>
      </c>
      <c r="C87" s="660" t="s">
        <v>1348</v>
      </c>
      <c r="D87" s="660" t="s">
        <v>1349</v>
      </c>
      <c r="E87" s="660" t="s">
        <v>1350</v>
      </c>
      <c r="F87" s="663"/>
      <c r="G87" s="663"/>
      <c r="H87" s="676">
        <v>0</v>
      </c>
      <c r="I87" s="663">
        <v>2</v>
      </c>
      <c r="J87" s="663">
        <v>141.54028939370241</v>
      </c>
      <c r="K87" s="676">
        <v>1</v>
      </c>
      <c r="L87" s="663">
        <v>2</v>
      </c>
      <c r="M87" s="664">
        <v>141.54028939370241</v>
      </c>
    </row>
    <row r="88" spans="1:13" ht="14.4" customHeight="1" x14ac:dyDescent="0.3">
      <c r="A88" s="659" t="s">
        <v>561</v>
      </c>
      <c r="B88" s="660" t="s">
        <v>2309</v>
      </c>
      <c r="C88" s="660" t="s">
        <v>1851</v>
      </c>
      <c r="D88" s="660" t="s">
        <v>1349</v>
      </c>
      <c r="E88" s="660" t="s">
        <v>1852</v>
      </c>
      <c r="F88" s="663"/>
      <c r="G88" s="663"/>
      <c r="H88" s="676">
        <v>0</v>
      </c>
      <c r="I88" s="663">
        <v>2</v>
      </c>
      <c r="J88" s="663">
        <v>237.71999999999991</v>
      </c>
      <c r="K88" s="676">
        <v>1</v>
      </c>
      <c r="L88" s="663">
        <v>2</v>
      </c>
      <c r="M88" s="664">
        <v>237.71999999999991</v>
      </c>
    </row>
    <row r="89" spans="1:13" ht="14.4" customHeight="1" x14ac:dyDescent="0.3">
      <c r="A89" s="659" t="s">
        <v>561</v>
      </c>
      <c r="B89" s="660" t="s">
        <v>2310</v>
      </c>
      <c r="C89" s="660" t="s">
        <v>1370</v>
      </c>
      <c r="D89" s="660" t="s">
        <v>1371</v>
      </c>
      <c r="E89" s="660" t="s">
        <v>1834</v>
      </c>
      <c r="F89" s="663"/>
      <c r="G89" s="663"/>
      <c r="H89" s="676">
        <v>0</v>
      </c>
      <c r="I89" s="663">
        <v>9</v>
      </c>
      <c r="J89" s="663">
        <v>716.00954214846445</v>
      </c>
      <c r="K89" s="676">
        <v>1</v>
      </c>
      <c r="L89" s="663">
        <v>9</v>
      </c>
      <c r="M89" s="664">
        <v>716.00954214846445</v>
      </c>
    </row>
    <row r="90" spans="1:13" ht="14.4" customHeight="1" x14ac:dyDescent="0.3">
      <c r="A90" s="659" t="s">
        <v>561</v>
      </c>
      <c r="B90" s="660" t="s">
        <v>2355</v>
      </c>
      <c r="C90" s="660" t="s">
        <v>1891</v>
      </c>
      <c r="D90" s="660" t="s">
        <v>1892</v>
      </c>
      <c r="E90" s="660" t="s">
        <v>1893</v>
      </c>
      <c r="F90" s="663"/>
      <c r="G90" s="663"/>
      <c r="H90" s="676">
        <v>0</v>
      </c>
      <c r="I90" s="663">
        <v>2</v>
      </c>
      <c r="J90" s="663">
        <v>45.76</v>
      </c>
      <c r="K90" s="676">
        <v>1</v>
      </c>
      <c r="L90" s="663">
        <v>2</v>
      </c>
      <c r="M90" s="664">
        <v>45.76</v>
      </c>
    </row>
    <row r="91" spans="1:13" ht="14.4" customHeight="1" x14ac:dyDescent="0.3">
      <c r="A91" s="659" t="s">
        <v>561</v>
      </c>
      <c r="B91" s="660" t="s">
        <v>2266</v>
      </c>
      <c r="C91" s="660" t="s">
        <v>1959</v>
      </c>
      <c r="D91" s="660" t="s">
        <v>899</v>
      </c>
      <c r="E91" s="660" t="s">
        <v>1960</v>
      </c>
      <c r="F91" s="663"/>
      <c r="G91" s="663"/>
      <c r="H91" s="676">
        <v>0</v>
      </c>
      <c r="I91" s="663">
        <v>4</v>
      </c>
      <c r="J91" s="663">
        <v>13200</v>
      </c>
      <c r="K91" s="676">
        <v>1</v>
      </c>
      <c r="L91" s="663">
        <v>4</v>
      </c>
      <c r="M91" s="664">
        <v>13200</v>
      </c>
    </row>
    <row r="92" spans="1:13" ht="14.4" customHeight="1" x14ac:dyDescent="0.3">
      <c r="A92" s="659" t="s">
        <v>561</v>
      </c>
      <c r="B92" s="660" t="s">
        <v>2266</v>
      </c>
      <c r="C92" s="660" t="s">
        <v>898</v>
      </c>
      <c r="D92" s="660" t="s">
        <v>899</v>
      </c>
      <c r="E92" s="660" t="s">
        <v>1960</v>
      </c>
      <c r="F92" s="663"/>
      <c r="G92" s="663"/>
      <c r="H92" s="676">
        <v>0</v>
      </c>
      <c r="I92" s="663">
        <v>12</v>
      </c>
      <c r="J92" s="663">
        <v>39749.900240226532</v>
      </c>
      <c r="K92" s="676">
        <v>1</v>
      </c>
      <c r="L92" s="663">
        <v>12</v>
      </c>
      <c r="M92" s="664">
        <v>39749.900240226532</v>
      </c>
    </row>
    <row r="93" spans="1:13" ht="14.4" customHeight="1" x14ac:dyDescent="0.3">
      <c r="A93" s="659" t="s">
        <v>561</v>
      </c>
      <c r="B93" s="660" t="s">
        <v>2266</v>
      </c>
      <c r="C93" s="660" t="s">
        <v>1307</v>
      </c>
      <c r="D93" s="660" t="s">
        <v>1304</v>
      </c>
      <c r="E93" s="660" t="s">
        <v>2312</v>
      </c>
      <c r="F93" s="663"/>
      <c r="G93" s="663"/>
      <c r="H93" s="676">
        <v>0</v>
      </c>
      <c r="I93" s="663">
        <v>1</v>
      </c>
      <c r="J93" s="663">
        <v>1895.7700000000007</v>
      </c>
      <c r="K93" s="676">
        <v>1</v>
      </c>
      <c r="L93" s="663">
        <v>1</v>
      </c>
      <c r="M93" s="664">
        <v>1895.7700000000007</v>
      </c>
    </row>
    <row r="94" spans="1:13" ht="14.4" customHeight="1" x14ac:dyDescent="0.3">
      <c r="A94" s="659" t="s">
        <v>561</v>
      </c>
      <c r="B94" s="660" t="s">
        <v>2356</v>
      </c>
      <c r="C94" s="660" t="s">
        <v>1884</v>
      </c>
      <c r="D94" s="660" t="s">
        <v>1840</v>
      </c>
      <c r="E94" s="660" t="s">
        <v>2357</v>
      </c>
      <c r="F94" s="663"/>
      <c r="G94" s="663"/>
      <c r="H94" s="676">
        <v>0</v>
      </c>
      <c r="I94" s="663">
        <v>19</v>
      </c>
      <c r="J94" s="663">
        <v>2461.7697987707661</v>
      </c>
      <c r="K94" s="676">
        <v>1</v>
      </c>
      <c r="L94" s="663">
        <v>19</v>
      </c>
      <c r="M94" s="664">
        <v>2461.7697987707661</v>
      </c>
    </row>
    <row r="95" spans="1:13" ht="14.4" customHeight="1" x14ac:dyDescent="0.3">
      <c r="A95" s="659" t="s">
        <v>561</v>
      </c>
      <c r="B95" s="660" t="s">
        <v>2356</v>
      </c>
      <c r="C95" s="660" t="s">
        <v>1839</v>
      </c>
      <c r="D95" s="660" t="s">
        <v>1840</v>
      </c>
      <c r="E95" s="660" t="s">
        <v>2358</v>
      </c>
      <c r="F95" s="663"/>
      <c r="G95" s="663"/>
      <c r="H95" s="676">
        <v>0</v>
      </c>
      <c r="I95" s="663">
        <v>2</v>
      </c>
      <c r="J95" s="663">
        <v>180.75983210532848</v>
      </c>
      <c r="K95" s="676">
        <v>1</v>
      </c>
      <c r="L95" s="663">
        <v>2</v>
      </c>
      <c r="M95" s="664">
        <v>180.75983210532848</v>
      </c>
    </row>
    <row r="96" spans="1:13" ht="14.4" customHeight="1" x14ac:dyDescent="0.3">
      <c r="A96" s="659" t="s">
        <v>561</v>
      </c>
      <c r="B96" s="660" t="s">
        <v>2313</v>
      </c>
      <c r="C96" s="660" t="s">
        <v>1953</v>
      </c>
      <c r="D96" s="660" t="s">
        <v>1954</v>
      </c>
      <c r="E96" s="660" t="s">
        <v>1955</v>
      </c>
      <c r="F96" s="663"/>
      <c r="G96" s="663"/>
      <c r="H96" s="676">
        <v>0</v>
      </c>
      <c r="I96" s="663">
        <v>2</v>
      </c>
      <c r="J96" s="663">
        <v>105.6</v>
      </c>
      <c r="K96" s="676">
        <v>1</v>
      </c>
      <c r="L96" s="663">
        <v>2</v>
      </c>
      <c r="M96" s="664">
        <v>105.6</v>
      </c>
    </row>
    <row r="97" spans="1:13" ht="14.4" customHeight="1" x14ac:dyDescent="0.3">
      <c r="A97" s="659" t="s">
        <v>561</v>
      </c>
      <c r="B97" s="660" t="s">
        <v>2359</v>
      </c>
      <c r="C97" s="660" t="s">
        <v>1854</v>
      </c>
      <c r="D97" s="660" t="s">
        <v>1855</v>
      </c>
      <c r="E97" s="660" t="s">
        <v>1334</v>
      </c>
      <c r="F97" s="663"/>
      <c r="G97" s="663"/>
      <c r="H97" s="676">
        <v>0</v>
      </c>
      <c r="I97" s="663">
        <v>3</v>
      </c>
      <c r="J97" s="663">
        <v>146.46000000000004</v>
      </c>
      <c r="K97" s="676">
        <v>1</v>
      </c>
      <c r="L97" s="663">
        <v>3</v>
      </c>
      <c r="M97" s="664">
        <v>146.46000000000004</v>
      </c>
    </row>
    <row r="98" spans="1:13" ht="14.4" customHeight="1" x14ac:dyDescent="0.3">
      <c r="A98" s="659" t="s">
        <v>561</v>
      </c>
      <c r="B98" s="660" t="s">
        <v>2360</v>
      </c>
      <c r="C98" s="660" t="s">
        <v>1438</v>
      </c>
      <c r="D98" s="660" t="s">
        <v>1439</v>
      </c>
      <c r="E98" s="660" t="s">
        <v>1440</v>
      </c>
      <c r="F98" s="663">
        <v>2</v>
      </c>
      <c r="G98" s="663">
        <v>228.63999999999996</v>
      </c>
      <c r="H98" s="676">
        <v>1</v>
      </c>
      <c r="I98" s="663"/>
      <c r="J98" s="663"/>
      <c r="K98" s="676">
        <v>0</v>
      </c>
      <c r="L98" s="663">
        <v>2</v>
      </c>
      <c r="M98" s="664">
        <v>228.63999999999996</v>
      </c>
    </row>
    <row r="99" spans="1:13" ht="14.4" customHeight="1" x14ac:dyDescent="0.3">
      <c r="A99" s="659" t="s">
        <v>561</v>
      </c>
      <c r="B99" s="660" t="s">
        <v>2323</v>
      </c>
      <c r="C99" s="660" t="s">
        <v>1878</v>
      </c>
      <c r="D99" s="660" t="s">
        <v>1333</v>
      </c>
      <c r="E99" s="660" t="s">
        <v>1879</v>
      </c>
      <c r="F99" s="663"/>
      <c r="G99" s="663"/>
      <c r="H99" s="676">
        <v>0</v>
      </c>
      <c r="I99" s="663">
        <v>1</v>
      </c>
      <c r="J99" s="663">
        <v>222.20999999999998</v>
      </c>
      <c r="K99" s="676">
        <v>1</v>
      </c>
      <c r="L99" s="663">
        <v>1</v>
      </c>
      <c r="M99" s="664">
        <v>222.20999999999998</v>
      </c>
    </row>
    <row r="100" spans="1:13" ht="14.4" customHeight="1" x14ac:dyDescent="0.3">
      <c r="A100" s="659" t="s">
        <v>561</v>
      </c>
      <c r="B100" s="660" t="s">
        <v>2323</v>
      </c>
      <c r="C100" s="660" t="s">
        <v>1875</v>
      </c>
      <c r="D100" s="660" t="s">
        <v>1876</v>
      </c>
      <c r="E100" s="660" t="s">
        <v>2300</v>
      </c>
      <c r="F100" s="663"/>
      <c r="G100" s="663"/>
      <c r="H100" s="676">
        <v>0</v>
      </c>
      <c r="I100" s="663">
        <v>1</v>
      </c>
      <c r="J100" s="663">
        <v>166.09</v>
      </c>
      <c r="K100" s="676">
        <v>1</v>
      </c>
      <c r="L100" s="663">
        <v>1</v>
      </c>
      <c r="M100" s="664">
        <v>166.09</v>
      </c>
    </row>
    <row r="101" spans="1:13" ht="14.4" customHeight="1" x14ac:dyDescent="0.3">
      <c r="A101" s="659" t="s">
        <v>561</v>
      </c>
      <c r="B101" s="660" t="s">
        <v>2324</v>
      </c>
      <c r="C101" s="660" t="s">
        <v>1832</v>
      </c>
      <c r="D101" s="660" t="s">
        <v>1833</v>
      </c>
      <c r="E101" s="660" t="s">
        <v>1834</v>
      </c>
      <c r="F101" s="663"/>
      <c r="G101" s="663"/>
      <c r="H101" s="676">
        <v>0</v>
      </c>
      <c r="I101" s="663">
        <v>1</v>
      </c>
      <c r="J101" s="663">
        <v>12.060000000000009</v>
      </c>
      <c r="K101" s="676">
        <v>1</v>
      </c>
      <c r="L101" s="663">
        <v>1</v>
      </c>
      <c r="M101" s="664">
        <v>12.060000000000009</v>
      </c>
    </row>
    <row r="102" spans="1:13" ht="14.4" customHeight="1" x14ac:dyDescent="0.3">
      <c r="A102" s="659" t="s">
        <v>561</v>
      </c>
      <c r="B102" s="660" t="s">
        <v>2324</v>
      </c>
      <c r="C102" s="660" t="s">
        <v>1857</v>
      </c>
      <c r="D102" s="660" t="s">
        <v>2361</v>
      </c>
      <c r="E102" s="660" t="s">
        <v>2362</v>
      </c>
      <c r="F102" s="663"/>
      <c r="G102" s="663"/>
      <c r="H102" s="676">
        <v>0</v>
      </c>
      <c r="I102" s="663">
        <v>1</v>
      </c>
      <c r="J102" s="663">
        <v>36.179999999999986</v>
      </c>
      <c r="K102" s="676">
        <v>1</v>
      </c>
      <c r="L102" s="663">
        <v>1</v>
      </c>
      <c r="M102" s="664">
        <v>36.179999999999986</v>
      </c>
    </row>
    <row r="103" spans="1:13" ht="14.4" customHeight="1" x14ac:dyDescent="0.3">
      <c r="A103" s="659" t="s">
        <v>561</v>
      </c>
      <c r="B103" s="660" t="s">
        <v>2267</v>
      </c>
      <c r="C103" s="660" t="s">
        <v>1895</v>
      </c>
      <c r="D103" s="660" t="s">
        <v>1896</v>
      </c>
      <c r="E103" s="660" t="s">
        <v>908</v>
      </c>
      <c r="F103" s="663"/>
      <c r="G103" s="663"/>
      <c r="H103" s="676">
        <v>0</v>
      </c>
      <c r="I103" s="663">
        <v>1</v>
      </c>
      <c r="J103" s="663">
        <v>191.82999999999998</v>
      </c>
      <c r="K103" s="676">
        <v>1</v>
      </c>
      <c r="L103" s="663">
        <v>1</v>
      </c>
      <c r="M103" s="664">
        <v>191.82999999999998</v>
      </c>
    </row>
    <row r="104" spans="1:13" ht="14.4" customHeight="1" x14ac:dyDescent="0.3">
      <c r="A104" s="659" t="s">
        <v>561</v>
      </c>
      <c r="B104" s="660" t="s">
        <v>2363</v>
      </c>
      <c r="C104" s="660" t="s">
        <v>1868</v>
      </c>
      <c r="D104" s="660" t="s">
        <v>1869</v>
      </c>
      <c r="E104" s="660" t="s">
        <v>908</v>
      </c>
      <c r="F104" s="663"/>
      <c r="G104" s="663"/>
      <c r="H104" s="676">
        <v>0</v>
      </c>
      <c r="I104" s="663">
        <v>2</v>
      </c>
      <c r="J104" s="663">
        <v>220.49999853791684</v>
      </c>
      <c r="K104" s="676">
        <v>1</v>
      </c>
      <c r="L104" s="663">
        <v>2</v>
      </c>
      <c r="M104" s="664">
        <v>220.49999853791684</v>
      </c>
    </row>
    <row r="105" spans="1:13" ht="14.4" customHeight="1" x14ac:dyDescent="0.3">
      <c r="A105" s="659" t="s">
        <v>561</v>
      </c>
      <c r="B105" s="660" t="s">
        <v>2326</v>
      </c>
      <c r="C105" s="660" t="s">
        <v>1904</v>
      </c>
      <c r="D105" s="660" t="s">
        <v>1888</v>
      </c>
      <c r="E105" s="660" t="s">
        <v>936</v>
      </c>
      <c r="F105" s="663"/>
      <c r="G105" s="663"/>
      <c r="H105" s="676">
        <v>0</v>
      </c>
      <c r="I105" s="663">
        <v>1</v>
      </c>
      <c r="J105" s="663">
        <v>115.5</v>
      </c>
      <c r="K105" s="676">
        <v>1</v>
      </c>
      <c r="L105" s="663">
        <v>1</v>
      </c>
      <c r="M105" s="664">
        <v>115.5</v>
      </c>
    </row>
    <row r="106" spans="1:13" ht="14.4" customHeight="1" x14ac:dyDescent="0.3">
      <c r="A106" s="659" t="s">
        <v>561</v>
      </c>
      <c r="B106" s="660" t="s">
        <v>2326</v>
      </c>
      <c r="C106" s="660" t="s">
        <v>1887</v>
      </c>
      <c r="D106" s="660" t="s">
        <v>1888</v>
      </c>
      <c r="E106" s="660" t="s">
        <v>1889</v>
      </c>
      <c r="F106" s="663"/>
      <c r="G106" s="663"/>
      <c r="H106" s="676">
        <v>0</v>
      </c>
      <c r="I106" s="663">
        <v>1</v>
      </c>
      <c r="J106" s="663">
        <v>352.66</v>
      </c>
      <c r="K106" s="676">
        <v>1</v>
      </c>
      <c r="L106" s="663">
        <v>1</v>
      </c>
      <c r="M106" s="664">
        <v>352.66</v>
      </c>
    </row>
    <row r="107" spans="1:13" ht="14.4" customHeight="1" x14ac:dyDescent="0.3">
      <c r="A107" s="659" t="s">
        <v>561</v>
      </c>
      <c r="B107" s="660" t="s">
        <v>2326</v>
      </c>
      <c r="C107" s="660" t="s">
        <v>1913</v>
      </c>
      <c r="D107" s="660" t="s">
        <v>1914</v>
      </c>
      <c r="E107" s="660" t="s">
        <v>936</v>
      </c>
      <c r="F107" s="663"/>
      <c r="G107" s="663"/>
      <c r="H107" s="676">
        <v>0</v>
      </c>
      <c r="I107" s="663">
        <v>2</v>
      </c>
      <c r="J107" s="663">
        <v>341.99</v>
      </c>
      <c r="K107" s="676">
        <v>1</v>
      </c>
      <c r="L107" s="663">
        <v>2</v>
      </c>
      <c r="M107" s="664">
        <v>341.99</v>
      </c>
    </row>
    <row r="108" spans="1:13" ht="14.4" customHeight="1" x14ac:dyDescent="0.3">
      <c r="A108" s="659" t="s">
        <v>561</v>
      </c>
      <c r="B108" s="660" t="s">
        <v>2326</v>
      </c>
      <c r="C108" s="660" t="s">
        <v>1932</v>
      </c>
      <c r="D108" s="660" t="s">
        <v>1933</v>
      </c>
      <c r="E108" s="660" t="s">
        <v>936</v>
      </c>
      <c r="F108" s="663"/>
      <c r="G108" s="663"/>
      <c r="H108" s="676">
        <v>0</v>
      </c>
      <c r="I108" s="663">
        <v>1</v>
      </c>
      <c r="J108" s="663">
        <v>139.49166666666667</v>
      </c>
      <c r="K108" s="676">
        <v>1</v>
      </c>
      <c r="L108" s="663">
        <v>1</v>
      </c>
      <c r="M108" s="664">
        <v>139.49166666666667</v>
      </c>
    </row>
    <row r="109" spans="1:13" ht="14.4" customHeight="1" x14ac:dyDescent="0.3">
      <c r="A109" s="659" t="s">
        <v>561</v>
      </c>
      <c r="B109" s="660" t="s">
        <v>2326</v>
      </c>
      <c r="C109" s="660" t="s">
        <v>1360</v>
      </c>
      <c r="D109" s="660" t="s">
        <v>1361</v>
      </c>
      <c r="E109" s="660" t="s">
        <v>936</v>
      </c>
      <c r="F109" s="663"/>
      <c r="G109" s="663"/>
      <c r="H109" s="676">
        <v>0</v>
      </c>
      <c r="I109" s="663">
        <v>1</v>
      </c>
      <c r="J109" s="663">
        <v>160.94</v>
      </c>
      <c r="K109" s="676">
        <v>1</v>
      </c>
      <c r="L109" s="663">
        <v>1</v>
      </c>
      <c r="M109" s="664">
        <v>160.94</v>
      </c>
    </row>
    <row r="110" spans="1:13" ht="14.4" customHeight="1" x14ac:dyDescent="0.3">
      <c r="A110" s="659" t="s">
        <v>561</v>
      </c>
      <c r="B110" s="660" t="s">
        <v>2326</v>
      </c>
      <c r="C110" s="660" t="s">
        <v>1937</v>
      </c>
      <c r="D110" s="660" t="s">
        <v>1361</v>
      </c>
      <c r="E110" s="660" t="s">
        <v>1889</v>
      </c>
      <c r="F110" s="663"/>
      <c r="G110" s="663"/>
      <c r="H110" s="676">
        <v>0</v>
      </c>
      <c r="I110" s="663">
        <v>2</v>
      </c>
      <c r="J110" s="663">
        <v>982.06</v>
      </c>
      <c r="K110" s="676">
        <v>1</v>
      </c>
      <c r="L110" s="663">
        <v>2</v>
      </c>
      <c r="M110" s="664">
        <v>982.06</v>
      </c>
    </row>
    <row r="111" spans="1:13" ht="14.4" customHeight="1" x14ac:dyDescent="0.3">
      <c r="A111" s="659" t="s">
        <v>561</v>
      </c>
      <c r="B111" s="660" t="s">
        <v>2326</v>
      </c>
      <c r="C111" s="660" t="s">
        <v>1934</v>
      </c>
      <c r="D111" s="660" t="s">
        <v>1935</v>
      </c>
      <c r="E111" s="660" t="s">
        <v>936</v>
      </c>
      <c r="F111" s="663"/>
      <c r="G111" s="663"/>
      <c r="H111" s="676">
        <v>0</v>
      </c>
      <c r="I111" s="663">
        <v>1</v>
      </c>
      <c r="J111" s="663">
        <v>121.2600111544992</v>
      </c>
      <c r="K111" s="676">
        <v>1</v>
      </c>
      <c r="L111" s="663">
        <v>1</v>
      </c>
      <c r="M111" s="664">
        <v>121.2600111544992</v>
      </c>
    </row>
    <row r="112" spans="1:13" ht="14.4" customHeight="1" x14ac:dyDescent="0.3">
      <c r="A112" s="659" t="s">
        <v>561</v>
      </c>
      <c r="B112" s="660" t="s">
        <v>2329</v>
      </c>
      <c r="C112" s="660" t="s">
        <v>1939</v>
      </c>
      <c r="D112" s="660" t="s">
        <v>1286</v>
      </c>
      <c r="E112" s="660" t="s">
        <v>1940</v>
      </c>
      <c r="F112" s="663"/>
      <c r="G112" s="663"/>
      <c r="H112" s="676">
        <v>0</v>
      </c>
      <c r="I112" s="663">
        <v>1</v>
      </c>
      <c r="J112" s="663">
        <v>135.18000000000004</v>
      </c>
      <c r="K112" s="676">
        <v>1</v>
      </c>
      <c r="L112" s="663">
        <v>1</v>
      </c>
      <c r="M112" s="664">
        <v>135.18000000000004</v>
      </c>
    </row>
    <row r="113" spans="1:13" ht="14.4" customHeight="1" x14ac:dyDescent="0.3">
      <c r="A113" s="659" t="s">
        <v>561</v>
      </c>
      <c r="B113" s="660" t="s">
        <v>2364</v>
      </c>
      <c r="C113" s="660" t="s">
        <v>1898</v>
      </c>
      <c r="D113" s="660" t="s">
        <v>1899</v>
      </c>
      <c r="E113" s="660" t="s">
        <v>703</v>
      </c>
      <c r="F113" s="663"/>
      <c r="G113" s="663"/>
      <c r="H113" s="676">
        <v>0</v>
      </c>
      <c r="I113" s="663">
        <v>1</v>
      </c>
      <c r="J113" s="663">
        <v>61.089676588459369</v>
      </c>
      <c r="K113" s="676">
        <v>1</v>
      </c>
      <c r="L113" s="663">
        <v>1</v>
      </c>
      <c r="M113" s="664">
        <v>61.089676588459369</v>
      </c>
    </row>
    <row r="114" spans="1:13" ht="14.4" customHeight="1" x14ac:dyDescent="0.3">
      <c r="A114" s="659" t="s">
        <v>561</v>
      </c>
      <c r="B114" s="660" t="s">
        <v>2270</v>
      </c>
      <c r="C114" s="660" t="s">
        <v>1847</v>
      </c>
      <c r="D114" s="660" t="s">
        <v>1848</v>
      </c>
      <c r="E114" s="660" t="s">
        <v>2319</v>
      </c>
      <c r="F114" s="663"/>
      <c r="G114" s="663"/>
      <c r="H114" s="676">
        <v>0</v>
      </c>
      <c r="I114" s="663">
        <v>2</v>
      </c>
      <c r="J114" s="663">
        <v>93.640258363827868</v>
      </c>
      <c r="K114" s="676">
        <v>1</v>
      </c>
      <c r="L114" s="663">
        <v>2</v>
      </c>
      <c r="M114" s="664">
        <v>93.640258363827868</v>
      </c>
    </row>
    <row r="115" spans="1:13" ht="14.4" customHeight="1" x14ac:dyDescent="0.3">
      <c r="A115" s="659" t="s">
        <v>561</v>
      </c>
      <c r="B115" s="660" t="s">
        <v>2270</v>
      </c>
      <c r="C115" s="660" t="s">
        <v>1910</v>
      </c>
      <c r="D115" s="660" t="s">
        <v>2365</v>
      </c>
      <c r="E115" s="660" t="s">
        <v>2366</v>
      </c>
      <c r="F115" s="663"/>
      <c r="G115" s="663"/>
      <c r="H115" s="676">
        <v>0</v>
      </c>
      <c r="I115" s="663">
        <v>40</v>
      </c>
      <c r="J115" s="663">
        <v>8589.6719649268616</v>
      </c>
      <c r="K115" s="676">
        <v>1</v>
      </c>
      <c r="L115" s="663">
        <v>40</v>
      </c>
      <c r="M115" s="664">
        <v>8589.6719649268616</v>
      </c>
    </row>
    <row r="116" spans="1:13" ht="14.4" customHeight="1" x14ac:dyDescent="0.3">
      <c r="A116" s="659" t="s">
        <v>561</v>
      </c>
      <c r="B116" s="660" t="s">
        <v>2270</v>
      </c>
      <c r="C116" s="660" t="s">
        <v>1925</v>
      </c>
      <c r="D116" s="660" t="s">
        <v>2365</v>
      </c>
      <c r="E116" s="660" t="s">
        <v>2367</v>
      </c>
      <c r="F116" s="663"/>
      <c r="G116" s="663"/>
      <c r="H116" s="676">
        <v>0</v>
      </c>
      <c r="I116" s="663">
        <v>50</v>
      </c>
      <c r="J116" s="663">
        <v>17767.977484704541</v>
      </c>
      <c r="K116" s="676">
        <v>1</v>
      </c>
      <c r="L116" s="663">
        <v>50</v>
      </c>
      <c r="M116" s="664">
        <v>17767.977484704541</v>
      </c>
    </row>
    <row r="117" spans="1:13" ht="14.4" customHeight="1" x14ac:dyDescent="0.3">
      <c r="A117" s="659" t="s">
        <v>561</v>
      </c>
      <c r="B117" s="660" t="s">
        <v>2334</v>
      </c>
      <c r="C117" s="660" t="s">
        <v>1921</v>
      </c>
      <c r="D117" s="660" t="s">
        <v>1922</v>
      </c>
      <c r="E117" s="660" t="s">
        <v>1923</v>
      </c>
      <c r="F117" s="663"/>
      <c r="G117" s="663"/>
      <c r="H117" s="676">
        <v>0</v>
      </c>
      <c r="I117" s="663">
        <v>1</v>
      </c>
      <c r="J117" s="663">
        <v>73.470000000000013</v>
      </c>
      <c r="K117" s="676">
        <v>1</v>
      </c>
      <c r="L117" s="663">
        <v>1</v>
      </c>
      <c r="M117" s="664">
        <v>73.470000000000013</v>
      </c>
    </row>
    <row r="118" spans="1:13" ht="14.4" customHeight="1" x14ac:dyDescent="0.3">
      <c r="A118" s="659" t="s">
        <v>561</v>
      </c>
      <c r="B118" s="660" t="s">
        <v>2334</v>
      </c>
      <c r="C118" s="660" t="s">
        <v>1356</v>
      </c>
      <c r="D118" s="660" t="s">
        <v>2335</v>
      </c>
      <c r="E118" s="660" t="s">
        <v>2336</v>
      </c>
      <c r="F118" s="663"/>
      <c r="G118" s="663"/>
      <c r="H118" s="676">
        <v>0</v>
      </c>
      <c r="I118" s="663">
        <v>2</v>
      </c>
      <c r="J118" s="663">
        <v>131.89000119735772</v>
      </c>
      <c r="K118" s="676">
        <v>1</v>
      </c>
      <c r="L118" s="663">
        <v>2</v>
      </c>
      <c r="M118" s="664">
        <v>131.89000119735772</v>
      </c>
    </row>
    <row r="119" spans="1:13" ht="14.4" customHeight="1" x14ac:dyDescent="0.3">
      <c r="A119" s="659" t="s">
        <v>561</v>
      </c>
      <c r="B119" s="660" t="s">
        <v>2368</v>
      </c>
      <c r="C119" s="660" t="s">
        <v>2072</v>
      </c>
      <c r="D119" s="660" t="s">
        <v>2369</v>
      </c>
      <c r="E119" s="660" t="s">
        <v>2370</v>
      </c>
      <c r="F119" s="663"/>
      <c r="G119" s="663"/>
      <c r="H119" s="676">
        <v>0</v>
      </c>
      <c r="I119" s="663">
        <v>1</v>
      </c>
      <c r="J119" s="663">
        <v>230.67</v>
      </c>
      <c r="K119" s="676">
        <v>1</v>
      </c>
      <c r="L119" s="663">
        <v>1</v>
      </c>
      <c r="M119" s="664">
        <v>230.67</v>
      </c>
    </row>
    <row r="120" spans="1:13" ht="14.4" customHeight="1" x14ac:dyDescent="0.3">
      <c r="A120" s="659" t="s">
        <v>561</v>
      </c>
      <c r="B120" s="660" t="s">
        <v>2337</v>
      </c>
      <c r="C120" s="660" t="s">
        <v>1021</v>
      </c>
      <c r="D120" s="660" t="s">
        <v>2338</v>
      </c>
      <c r="E120" s="660" t="s">
        <v>2339</v>
      </c>
      <c r="F120" s="663">
        <v>3.9999999999999982</v>
      </c>
      <c r="G120" s="663">
        <v>2215.9599999999996</v>
      </c>
      <c r="H120" s="676">
        <v>1</v>
      </c>
      <c r="I120" s="663"/>
      <c r="J120" s="663"/>
      <c r="K120" s="676">
        <v>0</v>
      </c>
      <c r="L120" s="663">
        <v>3.9999999999999982</v>
      </c>
      <c r="M120" s="664">
        <v>2215.9599999999996</v>
      </c>
    </row>
    <row r="121" spans="1:13" ht="14.4" customHeight="1" x14ac:dyDescent="0.3">
      <c r="A121" s="659" t="s">
        <v>561</v>
      </c>
      <c r="B121" s="660" t="s">
        <v>2337</v>
      </c>
      <c r="C121" s="660" t="s">
        <v>1424</v>
      </c>
      <c r="D121" s="660" t="s">
        <v>1398</v>
      </c>
      <c r="E121" s="660" t="s">
        <v>1425</v>
      </c>
      <c r="F121" s="663"/>
      <c r="G121" s="663"/>
      <c r="H121" s="676">
        <v>0</v>
      </c>
      <c r="I121" s="663">
        <v>210</v>
      </c>
      <c r="J121" s="663">
        <v>4683</v>
      </c>
      <c r="K121" s="676">
        <v>1</v>
      </c>
      <c r="L121" s="663">
        <v>210</v>
      </c>
      <c r="M121" s="664">
        <v>4683</v>
      </c>
    </row>
    <row r="122" spans="1:13" ht="14.4" customHeight="1" x14ac:dyDescent="0.3">
      <c r="A122" s="659" t="s">
        <v>561</v>
      </c>
      <c r="B122" s="660" t="s">
        <v>2273</v>
      </c>
      <c r="C122" s="660" t="s">
        <v>987</v>
      </c>
      <c r="D122" s="660" t="s">
        <v>2274</v>
      </c>
      <c r="E122" s="660" t="s">
        <v>2275</v>
      </c>
      <c r="F122" s="663"/>
      <c r="G122" s="663"/>
      <c r="H122" s="676">
        <v>0</v>
      </c>
      <c r="I122" s="663">
        <v>3</v>
      </c>
      <c r="J122" s="663">
        <v>337.15819850218145</v>
      </c>
      <c r="K122" s="676">
        <v>1</v>
      </c>
      <c r="L122" s="663">
        <v>3</v>
      </c>
      <c r="M122" s="664">
        <v>337.15819850218145</v>
      </c>
    </row>
    <row r="123" spans="1:13" ht="14.4" customHeight="1" x14ac:dyDescent="0.3">
      <c r="A123" s="659" t="s">
        <v>561</v>
      </c>
      <c r="B123" s="660" t="s">
        <v>2273</v>
      </c>
      <c r="C123" s="660" t="s">
        <v>991</v>
      </c>
      <c r="D123" s="660" t="s">
        <v>2276</v>
      </c>
      <c r="E123" s="660" t="s">
        <v>2277</v>
      </c>
      <c r="F123" s="663"/>
      <c r="G123" s="663"/>
      <c r="H123" s="676">
        <v>0</v>
      </c>
      <c r="I123" s="663">
        <v>110</v>
      </c>
      <c r="J123" s="663">
        <v>8436.8112270013098</v>
      </c>
      <c r="K123" s="676">
        <v>1</v>
      </c>
      <c r="L123" s="663">
        <v>110</v>
      </c>
      <c r="M123" s="664">
        <v>8436.8112270013098</v>
      </c>
    </row>
    <row r="124" spans="1:13" ht="14.4" customHeight="1" x14ac:dyDescent="0.3">
      <c r="A124" s="659" t="s">
        <v>561</v>
      </c>
      <c r="B124" s="660" t="s">
        <v>2371</v>
      </c>
      <c r="C124" s="660" t="s">
        <v>2095</v>
      </c>
      <c r="D124" s="660" t="s">
        <v>2096</v>
      </c>
      <c r="E124" s="660" t="s">
        <v>2097</v>
      </c>
      <c r="F124" s="663"/>
      <c r="G124" s="663"/>
      <c r="H124" s="676">
        <v>0</v>
      </c>
      <c r="I124" s="663">
        <v>12</v>
      </c>
      <c r="J124" s="663">
        <v>5544</v>
      </c>
      <c r="K124" s="676">
        <v>1</v>
      </c>
      <c r="L124" s="663">
        <v>12</v>
      </c>
      <c r="M124" s="664">
        <v>5544</v>
      </c>
    </row>
    <row r="125" spans="1:13" ht="14.4" customHeight="1" x14ac:dyDescent="0.3">
      <c r="A125" s="659" t="s">
        <v>561</v>
      </c>
      <c r="B125" s="660" t="s">
        <v>2280</v>
      </c>
      <c r="C125" s="660" t="s">
        <v>1004</v>
      </c>
      <c r="D125" s="660" t="s">
        <v>1005</v>
      </c>
      <c r="E125" s="660" t="s">
        <v>1006</v>
      </c>
      <c r="F125" s="663">
        <v>11.500000000000005</v>
      </c>
      <c r="G125" s="663">
        <v>4372.9717680389085</v>
      </c>
      <c r="H125" s="676">
        <v>0.54297055275166661</v>
      </c>
      <c r="I125" s="663">
        <v>16.899999999999995</v>
      </c>
      <c r="J125" s="663">
        <v>3680.8199999999997</v>
      </c>
      <c r="K125" s="676">
        <v>0.45702944724833339</v>
      </c>
      <c r="L125" s="663">
        <v>28.4</v>
      </c>
      <c r="M125" s="664">
        <v>8053.7917680389082</v>
      </c>
    </row>
    <row r="126" spans="1:13" ht="14.4" customHeight="1" x14ac:dyDescent="0.3">
      <c r="A126" s="659" t="s">
        <v>561</v>
      </c>
      <c r="B126" s="660" t="s">
        <v>2281</v>
      </c>
      <c r="C126" s="660" t="s">
        <v>1001</v>
      </c>
      <c r="D126" s="660" t="s">
        <v>1002</v>
      </c>
      <c r="E126" s="660" t="s">
        <v>1003</v>
      </c>
      <c r="F126" s="663"/>
      <c r="G126" s="663"/>
      <c r="H126" s="676">
        <v>0</v>
      </c>
      <c r="I126" s="663">
        <v>60</v>
      </c>
      <c r="J126" s="663">
        <v>1796.4</v>
      </c>
      <c r="K126" s="676">
        <v>1</v>
      </c>
      <c r="L126" s="663">
        <v>60</v>
      </c>
      <c r="M126" s="664">
        <v>1796.4</v>
      </c>
    </row>
    <row r="127" spans="1:13" ht="14.4" customHeight="1" x14ac:dyDescent="0.3">
      <c r="A127" s="659" t="s">
        <v>561</v>
      </c>
      <c r="B127" s="660" t="s">
        <v>2372</v>
      </c>
      <c r="C127" s="660" t="s">
        <v>998</v>
      </c>
      <c r="D127" s="660" t="s">
        <v>2373</v>
      </c>
      <c r="E127" s="660" t="s">
        <v>1000</v>
      </c>
      <c r="F127" s="663"/>
      <c r="G127" s="663"/>
      <c r="H127" s="676">
        <v>0</v>
      </c>
      <c r="I127" s="663">
        <v>2</v>
      </c>
      <c r="J127" s="663">
        <v>1034</v>
      </c>
      <c r="K127" s="676">
        <v>1</v>
      </c>
      <c r="L127" s="663">
        <v>2</v>
      </c>
      <c r="M127" s="664">
        <v>1034</v>
      </c>
    </row>
    <row r="128" spans="1:13" ht="14.4" customHeight="1" x14ac:dyDescent="0.3">
      <c r="A128" s="659" t="s">
        <v>561</v>
      </c>
      <c r="B128" s="660" t="s">
        <v>2374</v>
      </c>
      <c r="C128" s="660" t="s">
        <v>2062</v>
      </c>
      <c r="D128" s="660" t="s">
        <v>2063</v>
      </c>
      <c r="E128" s="660" t="s">
        <v>2061</v>
      </c>
      <c r="F128" s="663">
        <v>1</v>
      </c>
      <c r="G128" s="663">
        <v>169.79</v>
      </c>
      <c r="H128" s="676">
        <v>1</v>
      </c>
      <c r="I128" s="663"/>
      <c r="J128" s="663"/>
      <c r="K128" s="676">
        <v>0</v>
      </c>
      <c r="L128" s="663">
        <v>1</v>
      </c>
      <c r="M128" s="664">
        <v>169.79</v>
      </c>
    </row>
    <row r="129" spans="1:13" ht="14.4" customHeight="1" x14ac:dyDescent="0.3">
      <c r="A129" s="659" t="s">
        <v>561</v>
      </c>
      <c r="B129" s="660" t="s">
        <v>2375</v>
      </c>
      <c r="C129" s="660" t="s">
        <v>2092</v>
      </c>
      <c r="D129" s="660" t="s">
        <v>2093</v>
      </c>
      <c r="E129" s="660" t="s">
        <v>2376</v>
      </c>
      <c r="F129" s="663"/>
      <c r="G129" s="663"/>
      <c r="H129" s="676">
        <v>0</v>
      </c>
      <c r="I129" s="663">
        <v>3</v>
      </c>
      <c r="J129" s="663">
        <v>2316.2399999999998</v>
      </c>
      <c r="K129" s="676">
        <v>1</v>
      </c>
      <c r="L129" s="663">
        <v>3</v>
      </c>
      <c r="M129" s="664">
        <v>2316.2399999999998</v>
      </c>
    </row>
    <row r="130" spans="1:13" ht="14.4" customHeight="1" x14ac:dyDescent="0.3">
      <c r="A130" s="659" t="s">
        <v>561</v>
      </c>
      <c r="B130" s="660" t="s">
        <v>2282</v>
      </c>
      <c r="C130" s="660" t="s">
        <v>2098</v>
      </c>
      <c r="D130" s="660" t="s">
        <v>2099</v>
      </c>
      <c r="E130" s="660" t="s">
        <v>2100</v>
      </c>
      <c r="F130" s="663"/>
      <c r="G130" s="663"/>
      <c r="H130" s="676">
        <v>0</v>
      </c>
      <c r="I130" s="663">
        <v>42</v>
      </c>
      <c r="J130" s="663">
        <v>8382.9979999999996</v>
      </c>
      <c r="K130" s="676">
        <v>1</v>
      </c>
      <c r="L130" s="663">
        <v>42</v>
      </c>
      <c r="M130" s="664">
        <v>8382.9979999999996</v>
      </c>
    </row>
    <row r="131" spans="1:13" ht="14.4" customHeight="1" x14ac:dyDescent="0.3">
      <c r="A131" s="659" t="s">
        <v>561</v>
      </c>
      <c r="B131" s="660" t="s">
        <v>2284</v>
      </c>
      <c r="C131" s="660" t="s">
        <v>1011</v>
      </c>
      <c r="D131" s="660" t="s">
        <v>2285</v>
      </c>
      <c r="E131" s="660" t="s">
        <v>2287</v>
      </c>
      <c r="F131" s="663">
        <v>7.3</v>
      </c>
      <c r="G131" s="663">
        <v>7486.1267218721132</v>
      </c>
      <c r="H131" s="676">
        <v>0.92497522701523349</v>
      </c>
      <c r="I131" s="663">
        <v>2.2999999999999998</v>
      </c>
      <c r="J131" s="663">
        <v>607.19999999999993</v>
      </c>
      <c r="K131" s="676">
        <v>7.5024772984766522E-2</v>
      </c>
      <c r="L131" s="663">
        <v>9.6</v>
      </c>
      <c r="M131" s="664">
        <v>8093.326721872113</v>
      </c>
    </row>
    <row r="132" spans="1:13" ht="14.4" customHeight="1" x14ac:dyDescent="0.3">
      <c r="A132" s="659" t="s">
        <v>561</v>
      </c>
      <c r="B132" s="660" t="s">
        <v>2290</v>
      </c>
      <c r="C132" s="660" t="s">
        <v>2051</v>
      </c>
      <c r="D132" s="660" t="s">
        <v>2377</v>
      </c>
      <c r="E132" s="660" t="s">
        <v>2053</v>
      </c>
      <c r="F132" s="663">
        <v>1.75</v>
      </c>
      <c r="G132" s="663">
        <v>1112.4727480769141</v>
      </c>
      <c r="H132" s="676">
        <v>1</v>
      </c>
      <c r="I132" s="663"/>
      <c r="J132" s="663"/>
      <c r="K132" s="676">
        <v>0</v>
      </c>
      <c r="L132" s="663">
        <v>1.75</v>
      </c>
      <c r="M132" s="664">
        <v>1112.4727480769141</v>
      </c>
    </row>
    <row r="133" spans="1:13" ht="14.4" customHeight="1" x14ac:dyDescent="0.3">
      <c r="A133" s="659" t="s">
        <v>561</v>
      </c>
      <c r="B133" s="660" t="s">
        <v>2290</v>
      </c>
      <c r="C133" s="660" t="s">
        <v>983</v>
      </c>
      <c r="D133" s="660" t="s">
        <v>984</v>
      </c>
      <c r="E133" s="660" t="s">
        <v>2291</v>
      </c>
      <c r="F133" s="663"/>
      <c r="G133" s="663"/>
      <c r="H133" s="676">
        <v>0</v>
      </c>
      <c r="I133" s="663">
        <v>2</v>
      </c>
      <c r="J133" s="663">
        <v>136.4</v>
      </c>
      <c r="K133" s="676">
        <v>1</v>
      </c>
      <c r="L133" s="663">
        <v>2</v>
      </c>
      <c r="M133" s="664">
        <v>136.4</v>
      </c>
    </row>
    <row r="134" spans="1:13" ht="14.4" customHeight="1" x14ac:dyDescent="0.3">
      <c r="A134" s="659" t="s">
        <v>561</v>
      </c>
      <c r="B134" s="660" t="s">
        <v>2378</v>
      </c>
      <c r="C134" s="660" t="s">
        <v>2084</v>
      </c>
      <c r="D134" s="660" t="s">
        <v>2379</v>
      </c>
      <c r="E134" s="660" t="s">
        <v>2380</v>
      </c>
      <c r="F134" s="663"/>
      <c r="G134" s="663"/>
      <c r="H134" s="676">
        <v>0</v>
      </c>
      <c r="I134" s="663">
        <v>6</v>
      </c>
      <c r="J134" s="663">
        <v>463.56000000000006</v>
      </c>
      <c r="K134" s="676">
        <v>1</v>
      </c>
      <c r="L134" s="663">
        <v>6</v>
      </c>
      <c r="M134" s="664">
        <v>463.56000000000006</v>
      </c>
    </row>
    <row r="135" spans="1:13" ht="14.4" customHeight="1" x14ac:dyDescent="0.3">
      <c r="A135" s="659" t="s">
        <v>561</v>
      </c>
      <c r="B135" s="660" t="s">
        <v>2381</v>
      </c>
      <c r="C135" s="660" t="s">
        <v>2076</v>
      </c>
      <c r="D135" s="660" t="s">
        <v>2077</v>
      </c>
      <c r="E135" s="660" t="s">
        <v>2382</v>
      </c>
      <c r="F135" s="663"/>
      <c r="G135" s="663"/>
      <c r="H135" s="676">
        <v>0</v>
      </c>
      <c r="I135" s="663">
        <v>16</v>
      </c>
      <c r="J135" s="663">
        <v>660.33999999999992</v>
      </c>
      <c r="K135" s="676">
        <v>1</v>
      </c>
      <c r="L135" s="663">
        <v>16</v>
      </c>
      <c r="M135" s="664">
        <v>660.33999999999992</v>
      </c>
    </row>
    <row r="136" spans="1:13" ht="14.4" customHeight="1" x14ac:dyDescent="0.3">
      <c r="A136" s="659" t="s">
        <v>561</v>
      </c>
      <c r="B136" s="660" t="s">
        <v>2292</v>
      </c>
      <c r="C136" s="660" t="s">
        <v>1007</v>
      </c>
      <c r="D136" s="660" t="s">
        <v>1008</v>
      </c>
      <c r="E136" s="660" t="s">
        <v>1009</v>
      </c>
      <c r="F136" s="663">
        <v>6</v>
      </c>
      <c r="G136" s="663">
        <v>2346.7834680020219</v>
      </c>
      <c r="H136" s="676">
        <v>0.79326547534655778</v>
      </c>
      <c r="I136" s="663">
        <v>4</v>
      </c>
      <c r="J136" s="663">
        <v>611.6</v>
      </c>
      <c r="K136" s="676">
        <v>0.20673452465344228</v>
      </c>
      <c r="L136" s="663">
        <v>10</v>
      </c>
      <c r="M136" s="664">
        <v>2958.3834680020218</v>
      </c>
    </row>
    <row r="137" spans="1:13" ht="14.4" customHeight="1" x14ac:dyDescent="0.3">
      <c r="A137" s="659" t="s">
        <v>561</v>
      </c>
      <c r="B137" s="660" t="s">
        <v>2383</v>
      </c>
      <c r="C137" s="660" t="s">
        <v>2065</v>
      </c>
      <c r="D137" s="660" t="s">
        <v>2066</v>
      </c>
      <c r="E137" s="660" t="s">
        <v>2384</v>
      </c>
      <c r="F137" s="663"/>
      <c r="G137" s="663"/>
      <c r="H137" s="676">
        <v>0</v>
      </c>
      <c r="I137" s="663">
        <v>5</v>
      </c>
      <c r="J137" s="663">
        <v>2994.2246382138355</v>
      </c>
      <c r="K137" s="676">
        <v>1</v>
      </c>
      <c r="L137" s="663">
        <v>5</v>
      </c>
      <c r="M137" s="664">
        <v>2994.2246382138355</v>
      </c>
    </row>
    <row r="138" spans="1:13" ht="14.4" customHeight="1" x14ac:dyDescent="0.3">
      <c r="A138" s="659" t="s">
        <v>561</v>
      </c>
      <c r="B138" s="660" t="s">
        <v>2385</v>
      </c>
      <c r="C138" s="660" t="s">
        <v>2080</v>
      </c>
      <c r="D138" s="660" t="s">
        <v>2386</v>
      </c>
      <c r="E138" s="660" t="s">
        <v>2387</v>
      </c>
      <c r="F138" s="663"/>
      <c r="G138" s="663"/>
      <c r="H138" s="676">
        <v>0</v>
      </c>
      <c r="I138" s="663">
        <v>56</v>
      </c>
      <c r="J138" s="663">
        <v>1617.812027864162</v>
      </c>
      <c r="K138" s="676">
        <v>1</v>
      </c>
      <c r="L138" s="663">
        <v>56</v>
      </c>
      <c r="M138" s="664">
        <v>1617.812027864162</v>
      </c>
    </row>
    <row r="139" spans="1:13" ht="14.4" customHeight="1" x14ac:dyDescent="0.3">
      <c r="A139" s="659" t="s">
        <v>561</v>
      </c>
      <c r="B139" s="660" t="s">
        <v>2388</v>
      </c>
      <c r="C139" s="660" t="s">
        <v>2109</v>
      </c>
      <c r="D139" s="660" t="s">
        <v>2110</v>
      </c>
      <c r="E139" s="660" t="s">
        <v>2111</v>
      </c>
      <c r="F139" s="663"/>
      <c r="G139" s="663"/>
      <c r="H139" s="676">
        <v>0</v>
      </c>
      <c r="I139" s="663">
        <v>8.8000000000000007</v>
      </c>
      <c r="J139" s="663">
        <v>1403.6</v>
      </c>
      <c r="K139" s="676">
        <v>1</v>
      </c>
      <c r="L139" s="663">
        <v>8.8000000000000007</v>
      </c>
      <c r="M139" s="664">
        <v>1403.6</v>
      </c>
    </row>
    <row r="140" spans="1:13" ht="14.4" customHeight="1" x14ac:dyDescent="0.3">
      <c r="A140" s="659" t="s">
        <v>561</v>
      </c>
      <c r="B140" s="660" t="s">
        <v>2388</v>
      </c>
      <c r="C140" s="660" t="s">
        <v>2103</v>
      </c>
      <c r="D140" s="660" t="s">
        <v>2389</v>
      </c>
      <c r="E140" s="660" t="s">
        <v>2382</v>
      </c>
      <c r="F140" s="663">
        <v>10</v>
      </c>
      <c r="G140" s="663">
        <v>302.2</v>
      </c>
      <c r="H140" s="676">
        <v>0.43478260869565222</v>
      </c>
      <c r="I140" s="663">
        <v>13</v>
      </c>
      <c r="J140" s="663">
        <v>392.8599999999999</v>
      </c>
      <c r="K140" s="676">
        <v>0.56521739130434767</v>
      </c>
      <c r="L140" s="663">
        <v>23</v>
      </c>
      <c r="M140" s="664">
        <v>695.06</v>
      </c>
    </row>
    <row r="141" spans="1:13" ht="14.4" customHeight="1" x14ac:dyDescent="0.3">
      <c r="A141" s="659" t="s">
        <v>561</v>
      </c>
      <c r="B141" s="660" t="s">
        <v>2293</v>
      </c>
      <c r="C141" s="660" t="s">
        <v>910</v>
      </c>
      <c r="D141" s="660" t="s">
        <v>911</v>
      </c>
      <c r="E141" s="660" t="s">
        <v>2294</v>
      </c>
      <c r="F141" s="663"/>
      <c r="G141" s="663"/>
      <c r="H141" s="676">
        <v>0</v>
      </c>
      <c r="I141" s="663">
        <v>2</v>
      </c>
      <c r="J141" s="663">
        <v>117.48000000000005</v>
      </c>
      <c r="K141" s="676">
        <v>1</v>
      </c>
      <c r="L141" s="663">
        <v>2</v>
      </c>
      <c r="M141" s="664">
        <v>117.48000000000005</v>
      </c>
    </row>
    <row r="142" spans="1:13" ht="14.4" customHeight="1" x14ac:dyDescent="0.3">
      <c r="A142" s="659" t="s">
        <v>561</v>
      </c>
      <c r="B142" s="660" t="s">
        <v>2293</v>
      </c>
      <c r="C142" s="660" t="s">
        <v>1836</v>
      </c>
      <c r="D142" s="660" t="s">
        <v>911</v>
      </c>
      <c r="E142" s="660" t="s">
        <v>2390</v>
      </c>
      <c r="F142" s="663"/>
      <c r="G142" s="663"/>
      <c r="H142" s="676">
        <v>0</v>
      </c>
      <c r="I142" s="663">
        <v>15</v>
      </c>
      <c r="J142" s="663">
        <v>1576.1056546251357</v>
      </c>
      <c r="K142" s="676">
        <v>1</v>
      </c>
      <c r="L142" s="663">
        <v>15</v>
      </c>
      <c r="M142" s="664">
        <v>1576.1056546251357</v>
      </c>
    </row>
    <row r="143" spans="1:13" ht="14.4" customHeight="1" x14ac:dyDescent="0.3">
      <c r="A143" s="659" t="s">
        <v>561</v>
      </c>
      <c r="B143" s="660" t="s">
        <v>2391</v>
      </c>
      <c r="C143" s="660" t="s">
        <v>1942</v>
      </c>
      <c r="D143" s="660" t="s">
        <v>1943</v>
      </c>
      <c r="E143" s="660" t="s">
        <v>1944</v>
      </c>
      <c r="F143" s="663"/>
      <c r="G143" s="663"/>
      <c r="H143" s="676">
        <v>0</v>
      </c>
      <c r="I143" s="663">
        <v>84</v>
      </c>
      <c r="J143" s="663">
        <v>58144.568180549024</v>
      </c>
      <c r="K143" s="676">
        <v>1</v>
      </c>
      <c r="L143" s="663">
        <v>84</v>
      </c>
      <c r="M143" s="664">
        <v>58144.568180549024</v>
      </c>
    </row>
    <row r="144" spans="1:13" ht="14.4" customHeight="1" x14ac:dyDescent="0.3">
      <c r="A144" s="659" t="s">
        <v>561</v>
      </c>
      <c r="B144" s="660" t="s">
        <v>2392</v>
      </c>
      <c r="C144" s="660" t="s">
        <v>1633</v>
      </c>
      <c r="D144" s="660" t="s">
        <v>1634</v>
      </c>
      <c r="E144" s="660" t="s">
        <v>1635</v>
      </c>
      <c r="F144" s="663"/>
      <c r="G144" s="663"/>
      <c r="H144" s="676">
        <v>0</v>
      </c>
      <c r="I144" s="663">
        <v>39</v>
      </c>
      <c r="J144" s="663">
        <v>9929.0669990630486</v>
      </c>
      <c r="K144" s="676">
        <v>1</v>
      </c>
      <c r="L144" s="663">
        <v>39</v>
      </c>
      <c r="M144" s="664">
        <v>9929.0669990630486</v>
      </c>
    </row>
    <row r="145" spans="1:13" ht="14.4" customHeight="1" x14ac:dyDescent="0.3">
      <c r="A145" s="659" t="s">
        <v>561</v>
      </c>
      <c r="B145" s="660" t="s">
        <v>2392</v>
      </c>
      <c r="C145" s="660" t="s">
        <v>1637</v>
      </c>
      <c r="D145" s="660" t="s">
        <v>1634</v>
      </c>
      <c r="E145" s="660" t="s">
        <v>1638</v>
      </c>
      <c r="F145" s="663"/>
      <c r="G145" s="663"/>
      <c r="H145" s="676">
        <v>0</v>
      </c>
      <c r="I145" s="663">
        <v>27</v>
      </c>
      <c r="J145" s="663">
        <v>24177.599549539606</v>
      </c>
      <c r="K145" s="676">
        <v>1</v>
      </c>
      <c r="L145" s="663">
        <v>27</v>
      </c>
      <c r="M145" s="664">
        <v>24177.599549539606</v>
      </c>
    </row>
    <row r="146" spans="1:13" ht="14.4" customHeight="1" x14ac:dyDescent="0.3">
      <c r="A146" s="659" t="s">
        <v>561</v>
      </c>
      <c r="B146" s="660" t="s">
        <v>2295</v>
      </c>
      <c r="C146" s="660" t="s">
        <v>891</v>
      </c>
      <c r="D146" s="660" t="s">
        <v>892</v>
      </c>
      <c r="E146" s="660" t="s">
        <v>893</v>
      </c>
      <c r="F146" s="663"/>
      <c r="G146" s="663"/>
      <c r="H146" s="676">
        <v>0</v>
      </c>
      <c r="I146" s="663">
        <v>2</v>
      </c>
      <c r="J146" s="663">
        <v>112.64000000000003</v>
      </c>
      <c r="K146" s="676">
        <v>1</v>
      </c>
      <c r="L146" s="663">
        <v>2</v>
      </c>
      <c r="M146" s="664">
        <v>112.64000000000003</v>
      </c>
    </row>
    <row r="147" spans="1:13" ht="14.4" customHeight="1" x14ac:dyDescent="0.3">
      <c r="A147" s="659" t="s">
        <v>561</v>
      </c>
      <c r="B147" s="660" t="s">
        <v>2295</v>
      </c>
      <c r="C147" s="660" t="s">
        <v>1950</v>
      </c>
      <c r="D147" s="660" t="s">
        <v>1951</v>
      </c>
      <c r="E147" s="660" t="s">
        <v>671</v>
      </c>
      <c r="F147" s="663"/>
      <c r="G147" s="663"/>
      <c r="H147" s="676">
        <v>0</v>
      </c>
      <c r="I147" s="663">
        <v>2</v>
      </c>
      <c r="J147" s="663">
        <v>255.33926532943315</v>
      </c>
      <c r="K147" s="676">
        <v>1</v>
      </c>
      <c r="L147" s="663">
        <v>2</v>
      </c>
      <c r="M147" s="664">
        <v>255.33926532943315</v>
      </c>
    </row>
    <row r="148" spans="1:13" ht="14.4" customHeight="1" x14ac:dyDescent="0.3">
      <c r="A148" s="659" t="s">
        <v>561</v>
      </c>
      <c r="B148" s="660" t="s">
        <v>2295</v>
      </c>
      <c r="C148" s="660" t="s">
        <v>1865</v>
      </c>
      <c r="D148" s="660" t="s">
        <v>1300</v>
      </c>
      <c r="E148" s="660" t="s">
        <v>2393</v>
      </c>
      <c r="F148" s="663"/>
      <c r="G148" s="663"/>
      <c r="H148" s="676">
        <v>0</v>
      </c>
      <c r="I148" s="663">
        <v>1</v>
      </c>
      <c r="J148" s="663">
        <v>117.40000000000002</v>
      </c>
      <c r="K148" s="676">
        <v>1</v>
      </c>
      <c r="L148" s="663">
        <v>1</v>
      </c>
      <c r="M148" s="664">
        <v>117.40000000000002</v>
      </c>
    </row>
    <row r="149" spans="1:13" ht="14.4" customHeight="1" x14ac:dyDescent="0.3">
      <c r="A149" s="659" t="s">
        <v>561</v>
      </c>
      <c r="B149" s="660" t="s">
        <v>2296</v>
      </c>
      <c r="C149" s="660" t="s">
        <v>1946</v>
      </c>
      <c r="D149" s="660" t="s">
        <v>1947</v>
      </c>
      <c r="E149" s="660" t="s">
        <v>1948</v>
      </c>
      <c r="F149" s="663"/>
      <c r="G149" s="663"/>
      <c r="H149" s="676">
        <v>0</v>
      </c>
      <c r="I149" s="663">
        <v>92</v>
      </c>
      <c r="J149" s="663">
        <v>88395.073173242345</v>
      </c>
      <c r="K149" s="676">
        <v>1</v>
      </c>
      <c r="L149" s="663">
        <v>92</v>
      </c>
      <c r="M149" s="664">
        <v>88395.073173242345</v>
      </c>
    </row>
    <row r="150" spans="1:13" ht="14.4" customHeight="1" x14ac:dyDescent="0.3">
      <c r="A150" s="659" t="s">
        <v>561</v>
      </c>
      <c r="B150" s="660" t="s">
        <v>2296</v>
      </c>
      <c r="C150" s="660" t="s">
        <v>922</v>
      </c>
      <c r="D150" s="660" t="s">
        <v>2297</v>
      </c>
      <c r="E150" s="660" t="s">
        <v>2298</v>
      </c>
      <c r="F150" s="663"/>
      <c r="G150" s="663"/>
      <c r="H150" s="676">
        <v>0</v>
      </c>
      <c r="I150" s="663">
        <v>4</v>
      </c>
      <c r="J150" s="663">
        <v>393.67834761678728</v>
      </c>
      <c r="K150" s="676">
        <v>1</v>
      </c>
      <c r="L150" s="663">
        <v>4</v>
      </c>
      <c r="M150" s="664">
        <v>393.67834761678728</v>
      </c>
    </row>
    <row r="151" spans="1:13" ht="14.4" customHeight="1" x14ac:dyDescent="0.3">
      <c r="A151" s="659" t="s">
        <v>561</v>
      </c>
      <c r="B151" s="660" t="s">
        <v>2394</v>
      </c>
      <c r="C151" s="660" t="s">
        <v>1871</v>
      </c>
      <c r="D151" s="660" t="s">
        <v>2395</v>
      </c>
      <c r="E151" s="660" t="s">
        <v>2396</v>
      </c>
      <c r="F151" s="663"/>
      <c r="G151" s="663"/>
      <c r="H151" s="676">
        <v>0</v>
      </c>
      <c r="I151" s="663">
        <v>1</v>
      </c>
      <c r="J151" s="663">
        <v>323.10859136946226</v>
      </c>
      <c r="K151" s="676">
        <v>1</v>
      </c>
      <c r="L151" s="663">
        <v>1</v>
      </c>
      <c r="M151" s="664">
        <v>323.10859136946226</v>
      </c>
    </row>
    <row r="152" spans="1:13" ht="14.4" customHeight="1" x14ac:dyDescent="0.3">
      <c r="A152" s="659" t="s">
        <v>561</v>
      </c>
      <c r="B152" s="660" t="s">
        <v>2344</v>
      </c>
      <c r="C152" s="660" t="s">
        <v>1843</v>
      </c>
      <c r="D152" s="660" t="s">
        <v>1844</v>
      </c>
      <c r="E152" s="660" t="s">
        <v>2397</v>
      </c>
      <c r="F152" s="663"/>
      <c r="G152" s="663"/>
      <c r="H152" s="676">
        <v>0</v>
      </c>
      <c r="I152" s="663">
        <v>1</v>
      </c>
      <c r="J152" s="663">
        <v>379.5</v>
      </c>
      <c r="K152" s="676">
        <v>1</v>
      </c>
      <c r="L152" s="663">
        <v>1</v>
      </c>
      <c r="M152" s="664">
        <v>379.5</v>
      </c>
    </row>
    <row r="153" spans="1:13" ht="14.4" customHeight="1" x14ac:dyDescent="0.3">
      <c r="A153" s="659" t="s">
        <v>561</v>
      </c>
      <c r="B153" s="660" t="s">
        <v>2347</v>
      </c>
      <c r="C153" s="660" t="s">
        <v>1310</v>
      </c>
      <c r="D153" s="660" t="s">
        <v>2348</v>
      </c>
      <c r="E153" s="660" t="s">
        <v>2349</v>
      </c>
      <c r="F153" s="663"/>
      <c r="G153" s="663"/>
      <c r="H153" s="676">
        <v>0</v>
      </c>
      <c r="I153" s="663">
        <v>2</v>
      </c>
      <c r="J153" s="663">
        <v>90.559999999999988</v>
      </c>
      <c r="K153" s="676">
        <v>1</v>
      </c>
      <c r="L153" s="663">
        <v>2</v>
      </c>
      <c r="M153" s="664">
        <v>90.559999999999988</v>
      </c>
    </row>
    <row r="154" spans="1:13" ht="14.4" customHeight="1" x14ac:dyDescent="0.3">
      <c r="A154" s="659" t="s">
        <v>561</v>
      </c>
      <c r="B154" s="660" t="s">
        <v>2398</v>
      </c>
      <c r="C154" s="660" t="s">
        <v>1906</v>
      </c>
      <c r="D154" s="660" t="s">
        <v>1907</v>
      </c>
      <c r="E154" s="660" t="s">
        <v>1908</v>
      </c>
      <c r="F154" s="663"/>
      <c r="G154" s="663"/>
      <c r="H154" s="676">
        <v>0</v>
      </c>
      <c r="I154" s="663">
        <v>265</v>
      </c>
      <c r="J154" s="663">
        <v>37719.588650999707</v>
      </c>
      <c r="K154" s="676">
        <v>1</v>
      </c>
      <c r="L154" s="663">
        <v>265</v>
      </c>
      <c r="M154" s="664">
        <v>37719.588650999707</v>
      </c>
    </row>
    <row r="155" spans="1:13" ht="14.4" customHeight="1" x14ac:dyDescent="0.3">
      <c r="A155" s="659" t="s">
        <v>561</v>
      </c>
      <c r="B155" s="660" t="s">
        <v>2299</v>
      </c>
      <c r="C155" s="660" t="s">
        <v>914</v>
      </c>
      <c r="D155" s="660" t="s">
        <v>915</v>
      </c>
      <c r="E155" s="660" t="s">
        <v>2300</v>
      </c>
      <c r="F155" s="663"/>
      <c r="G155" s="663"/>
      <c r="H155" s="676">
        <v>0</v>
      </c>
      <c r="I155" s="663">
        <v>1</v>
      </c>
      <c r="J155" s="663">
        <v>49.460000000000015</v>
      </c>
      <c r="K155" s="676">
        <v>1</v>
      </c>
      <c r="L155" s="663">
        <v>1</v>
      </c>
      <c r="M155" s="664">
        <v>49.460000000000015</v>
      </c>
    </row>
    <row r="156" spans="1:13" ht="14.4" customHeight="1" x14ac:dyDescent="0.3">
      <c r="A156" s="659" t="s">
        <v>561</v>
      </c>
      <c r="B156" s="660" t="s">
        <v>2352</v>
      </c>
      <c r="C156" s="660" t="s">
        <v>760</v>
      </c>
      <c r="D156" s="660" t="s">
        <v>1901</v>
      </c>
      <c r="E156" s="660" t="s">
        <v>1902</v>
      </c>
      <c r="F156" s="663"/>
      <c r="G156" s="663"/>
      <c r="H156" s="676">
        <v>0</v>
      </c>
      <c r="I156" s="663">
        <v>1</v>
      </c>
      <c r="J156" s="663">
        <v>77.809721139009</v>
      </c>
      <c r="K156" s="676">
        <v>1</v>
      </c>
      <c r="L156" s="663">
        <v>1</v>
      </c>
      <c r="M156" s="664">
        <v>77.809721139009</v>
      </c>
    </row>
    <row r="157" spans="1:13" ht="14.4" customHeight="1" x14ac:dyDescent="0.3">
      <c r="A157" s="659" t="s">
        <v>561</v>
      </c>
      <c r="B157" s="660" t="s">
        <v>2399</v>
      </c>
      <c r="C157" s="660" t="s">
        <v>1861</v>
      </c>
      <c r="D157" s="660" t="s">
        <v>1862</v>
      </c>
      <c r="E157" s="660" t="s">
        <v>1863</v>
      </c>
      <c r="F157" s="663"/>
      <c r="G157" s="663"/>
      <c r="H157" s="676">
        <v>0</v>
      </c>
      <c r="I157" s="663">
        <v>4</v>
      </c>
      <c r="J157" s="663">
        <v>317.16000000000003</v>
      </c>
      <c r="K157" s="676">
        <v>1</v>
      </c>
      <c r="L157" s="663">
        <v>4</v>
      </c>
      <c r="M157" s="664">
        <v>317.16000000000003</v>
      </c>
    </row>
    <row r="158" spans="1:13" ht="14.4" customHeight="1" x14ac:dyDescent="0.3">
      <c r="A158" s="659" t="s">
        <v>561</v>
      </c>
      <c r="B158" s="660" t="s">
        <v>2303</v>
      </c>
      <c r="C158" s="660" t="s">
        <v>902</v>
      </c>
      <c r="D158" s="660" t="s">
        <v>903</v>
      </c>
      <c r="E158" s="660" t="s">
        <v>928</v>
      </c>
      <c r="F158" s="663"/>
      <c r="G158" s="663"/>
      <c r="H158" s="676">
        <v>0</v>
      </c>
      <c r="I158" s="663">
        <v>2</v>
      </c>
      <c r="J158" s="663">
        <v>145.13999999999996</v>
      </c>
      <c r="K158" s="676">
        <v>1</v>
      </c>
      <c r="L158" s="663">
        <v>2</v>
      </c>
      <c r="M158" s="664">
        <v>145.13999999999996</v>
      </c>
    </row>
    <row r="159" spans="1:13" ht="14.4" customHeight="1" x14ac:dyDescent="0.3">
      <c r="A159" s="659" t="s">
        <v>561</v>
      </c>
      <c r="B159" s="660" t="s">
        <v>2400</v>
      </c>
      <c r="C159" s="660" t="s">
        <v>1881</v>
      </c>
      <c r="D159" s="660" t="s">
        <v>1882</v>
      </c>
      <c r="E159" s="660" t="s">
        <v>1334</v>
      </c>
      <c r="F159" s="663"/>
      <c r="G159" s="663"/>
      <c r="H159" s="676">
        <v>0</v>
      </c>
      <c r="I159" s="663">
        <v>1</v>
      </c>
      <c r="J159" s="663">
        <v>85.37</v>
      </c>
      <c r="K159" s="676">
        <v>1</v>
      </c>
      <c r="L159" s="663">
        <v>1</v>
      </c>
      <c r="M159" s="664">
        <v>85.37</v>
      </c>
    </row>
    <row r="160" spans="1:13" ht="14.4" customHeight="1" x14ac:dyDescent="0.3">
      <c r="A160" s="659" t="s">
        <v>561</v>
      </c>
      <c r="B160" s="660" t="s">
        <v>2400</v>
      </c>
      <c r="C160" s="660" t="s">
        <v>1916</v>
      </c>
      <c r="D160" s="660" t="s">
        <v>1882</v>
      </c>
      <c r="E160" s="660" t="s">
        <v>1879</v>
      </c>
      <c r="F160" s="663"/>
      <c r="G160" s="663"/>
      <c r="H160" s="676">
        <v>0</v>
      </c>
      <c r="I160" s="663">
        <v>1</v>
      </c>
      <c r="J160" s="663">
        <v>262.82940525603937</v>
      </c>
      <c r="K160" s="676">
        <v>1</v>
      </c>
      <c r="L160" s="663">
        <v>1</v>
      </c>
      <c r="M160" s="664">
        <v>262.82940525603937</v>
      </c>
    </row>
    <row r="161" spans="1:13" ht="14.4" customHeight="1" x14ac:dyDescent="0.3">
      <c r="A161" s="659" t="s">
        <v>561</v>
      </c>
      <c r="B161" s="660" t="s">
        <v>2401</v>
      </c>
      <c r="C161" s="660" t="s">
        <v>2005</v>
      </c>
      <c r="D161" s="660" t="s">
        <v>2402</v>
      </c>
      <c r="E161" s="660" t="s">
        <v>2007</v>
      </c>
      <c r="F161" s="663"/>
      <c r="G161" s="663"/>
      <c r="H161" s="676">
        <v>0</v>
      </c>
      <c r="I161" s="663">
        <v>9</v>
      </c>
      <c r="J161" s="663">
        <v>430.2889902579991</v>
      </c>
      <c r="K161" s="676">
        <v>1</v>
      </c>
      <c r="L161" s="663">
        <v>9</v>
      </c>
      <c r="M161" s="664">
        <v>430.2889902579991</v>
      </c>
    </row>
    <row r="162" spans="1:13" ht="14.4" customHeight="1" x14ac:dyDescent="0.3">
      <c r="A162" s="659" t="s">
        <v>561</v>
      </c>
      <c r="B162" s="660" t="s">
        <v>2401</v>
      </c>
      <c r="C162" s="660" t="s">
        <v>2009</v>
      </c>
      <c r="D162" s="660" t="s">
        <v>2403</v>
      </c>
      <c r="E162" s="660" t="s">
        <v>2007</v>
      </c>
      <c r="F162" s="663"/>
      <c r="G162" s="663"/>
      <c r="H162" s="676">
        <v>0</v>
      </c>
      <c r="I162" s="663">
        <v>22</v>
      </c>
      <c r="J162" s="663">
        <v>1051.818746342195</v>
      </c>
      <c r="K162" s="676">
        <v>1</v>
      </c>
      <c r="L162" s="663">
        <v>22</v>
      </c>
      <c r="M162" s="664">
        <v>1051.818746342195</v>
      </c>
    </row>
    <row r="163" spans="1:13" ht="14.4" customHeight="1" x14ac:dyDescent="0.3">
      <c r="A163" s="659" t="s">
        <v>561</v>
      </c>
      <c r="B163" s="660" t="s">
        <v>2401</v>
      </c>
      <c r="C163" s="660" t="s">
        <v>2020</v>
      </c>
      <c r="D163" s="660" t="s">
        <v>2021</v>
      </c>
      <c r="E163" s="660" t="s">
        <v>2015</v>
      </c>
      <c r="F163" s="663"/>
      <c r="G163" s="663"/>
      <c r="H163" s="676">
        <v>0</v>
      </c>
      <c r="I163" s="663">
        <v>2</v>
      </c>
      <c r="J163" s="663">
        <v>852.67860254026675</v>
      </c>
      <c r="K163" s="676">
        <v>1</v>
      </c>
      <c r="L163" s="663">
        <v>2</v>
      </c>
      <c r="M163" s="664">
        <v>852.67860254026675</v>
      </c>
    </row>
    <row r="164" spans="1:13" ht="14.4" customHeight="1" x14ac:dyDescent="0.3">
      <c r="A164" s="659" t="s">
        <v>561</v>
      </c>
      <c r="B164" s="660" t="s">
        <v>2401</v>
      </c>
      <c r="C164" s="660" t="s">
        <v>2017</v>
      </c>
      <c r="D164" s="660" t="s">
        <v>2018</v>
      </c>
      <c r="E164" s="660" t="s">
        <v>2015</v>
      </c>
      <c r="F164" s="663"/>
      <c r="G164" s="663"/>
      <c r="H164" s="676">
        <v>0</v>
      </c>
      <c r="I164" s="663">
        <v>64</v>
      </c>
      <c r="J164" s="663">
        <v>13290.160237623086</v>
      </c>
      <c r="K164" s="676">
        <v>1</v>
      </c>
      <c r="L164" s="663">
        <v>64</v>
      </c>
      <c r="M164" s="664">
        <v>13290.160237623086</v>
      </c>
    </row>
    <row r="165" spans="1:13" ht="14.4" customHeight="1" x14ac:dyDescent="0.3">
      <c r="A165" s="659" t="s">
        <v>561</v>
      </c>
      <c r="B165" s="660" t="s">
        <v>2401</v>
      </c>
      <c r="C165" s="660" t="s">
        <v>2013</v>
      </c>
      <c r="D165" s="660" t="s">
        <v>2014</v>
      </c>
      <c r="E165" s="660" t="s">
        <v>2015</v>
      </c>
      <c r="F165" s="663"/>
      <c r="G165" s="663"/>
      <c r="H165" s="676">
        <v>0</v>
      </c>
      <c r="I165" s="663">
        <v>48</v>
      </c>
      <c r="J165" s="663">
        <v>12174.157647384329</v>
      </c>
      <c r="K165" s="676">
        <v>1</v>
      </c>
      <c r="L165" s="663">
        <v>48</v>
      </c>
      <c r="M165" s="664">
        <v>12174.157647384329</v>
      </c>
    </row>
    <row r="166" spans="1:13" ht="14.4" customHeight="1" x14ac:dyDescent="0.3">
      <c r="A166" s="659" t="s">
        <v>561</v>
      </c>
      <c r="B166" s="660" t="s">
        <v>2401</v>
      </c>
      <c r="C166" s="660" t="s">
        <v>2011</v>
      </c>
      <c r="D166" s="660" t="s">
        <v>2012</v>
      </c>
      <c r="E166" s="660" t="s">
        <v>1443</v>
      </c>
      <c r="F166" s="663"/>
      <c r="G166" s="663"/>
      <c r="H166" s="676">
        <v>0</v>
      </c>
      <c r="I166" s="663">
        <v>1</v>
      </c>
      <c r="J166" s="663">
        <v>135.35999999999999</v>
      </c>
      <c r="K166" s="676">
        <v>1</v>
      </c>
      <c r="L166" s="663">
        <v>1</v>
      </c>
      <c r="M166" s="664">
        <v>135.35999999999999</v>
      </c>
    </row>
    <row r="167" spans="1:13" ht="14.4" customHeight="1" x14ac:dyDescent="0.3">
      <c r="A167" s="659" t="s">
        <v>561</v>
      </c>
      <c r="B167" s="660" t="s">
        <v>2401</v>
      </c>
      <c r="C167" s="660" t="s">
        <v>2032</v>
      </c>
      <c r="D167" s="660" t="s">
        <v>2033</v>
      </c>
      <c r="E167" s="660" t="s">
        <v>2024</v>
      </c>
      <c r="F167" s="663"/>
      <c r="G167" s="663"/>
      <c r="H167" s="676">
        <v>0</v>
      </c>
      <c r="I167" s="663">
        <v>2</v>
      </c>
      <c r="J167" s="663">
        <v>232.49992002081535</v>
      </c>
      <c r="K167" s="676">
        <v>1</v>
      </c>
      <c r="L167" s="663">
        <v>2</v>
      </c>
      <c r="M167" s="664">
        <v>232.49992002081535</v>
      </c>
    </row>
    <row r="168" spans="1:13" ht="14.4" customHeight="1" x14ac:dyDescent="0.3">
      <c r="A168" s="659" t="s">
        <v>561</v>
      </c>
      <c r="B168" s="660" t="s">
        <v>2401</v>
      </c>
      <c r="C168" s="660" t="s">
        <v>2022</v>
      </c>
      <c r="D168" s="660" t="s">
        <v>2023</v>
      </c>
      <c r="E168" s="660" t="s">
        <v>2024</v>
      </c>
      <c r="F168" s="663"/>
      <c r="G168" s="663"/>
      <c r="H168" s="676">
        <v>0</v>
      </c>
      <c r="I168" s="663">
        <v>3</v>
      </c>
      <c r="J168" s="663">
        <v>348.75001950759741</v>
      </c>
      <c r="K168" s="676">
        <v>1</v>
      </c>
      <c r="L168" s="663">
        <v>3</v>
      </c>
      <c r="M168" s="664">
        <v>348.75001950759741</v>
      </c>
    </row>
    <row r="169" spans="1:13" ht="14.4" customHeight="1" x14ac:dyDescent="0.3">
      <c r="A169" s="659" t="s">
        <v>561</v>
      </c>
      <c r="B169" s="660" t="s">
        <v>2401</v>
      </c>
      <c r="C169" s="660" t="s">
        <v>2025</v>
      </c>
      <c r="D169" s="660" t="s">
        <v>2026</v>
      </c>
      <c r="E169" s="660" t="s">
        <v>2024</v>
      </c>
      <c r="F169" s="663"/>
      <c r="G169" s="663"/>
      <c r="H169" s="676">
        <v>0</v>
      </c>
      <c r="I169" s="663">
        <v>1</v>
      </c>
      <c r="J169" s="663">
        <v>116.24992002081534</v>
      </c>
      <c r="K169" s="676">
        <v>1</v>
      </c>
      <c r="L169" s="663">
        <v>1</v>
      </c>
      <c r="M169" s="664">
        <v>116.24992002081534</v>
      </c>
    </row>
    <row r="170" spans="1:13" ht="14.4" customHeight="1" x14ac:dyDescent="0.3">
      <c r="A170" s="659" t="s">
        <v>561</v>
      </c>
      <c r="B170" s="660" t="s">
        <v>2401</v>
      </c>
      <c r="C170" s="660" t="s">
        <v>2028</v>
      </c>
      <c r="D170" s="660" t="s">
        <v>2404</v>
      </c>
      <c r="E170" s="660" t="s">
        <v>2024</v>
      </c>
      <c r="F170" s="663"/>
      <c r="G170" s="663"/>
      <c r="H170" s="676">
        <v>0</v>
      </c>
      <c r="I170" s="663">
        <v>1</v>
      </c>
      <c r="J170" s="663">
        <v>116.25</v>
      </c>
      <c r="K170" s="676">
        <v>1</v>
      </c>
      <c r="L170" s="663">
        <v>1</v>
      </c>
      <c r="M170" s="664">
        <v>116.25</v>
      </c>
    </row>
    <row r="171" spans="1:13" ht="14.4" customHeight="1" x14ac:dyDescent="0.3">
      <c r="A171" s="659" t="s">
        <v>561</v>
      </c>
      <c r="B171" s="660" t="s">
        <v>2401</v>
      </c>
      <c r="C171" s="660" t="s">
        <v>2034</v>
      </c>
      <c r="D171" s="660" t="s">
        <v>2035</v>
      </c>
      <c r="E171" s="660" t="s">
        <v>1958</v>
      </c>
      <c r="F171" s="663"/>
      <c r="G171" s="663"/>
      <c r="H171" s="676">
        <v>0</v>
      </c>
      <c r="I171" s="663">
        <v>1.25</v>
      </c>
      <c r="J171" s="663">
        <v>239.02489077505825</v>
      </c>
      <c r="K171" s="676">
        <v>1</v>
      </c>
      <c r="L171" s="663">
        <v>1.25</v>
      </c>
      <c r="M171" s="664">
        <v>239.02489077505825</v>
      </c>
    </row>
    <row r="172" spans="1:13" ht="14.4" customHeight="1" x14ac:dyDescent="0.3">
      <c r="A172" s="659" t="s">
        <v>561</v>
      </c>
      <c r="B172" s="660" t="s">
        <v>2401</v>
      </c>
      <c r="C172" s="660" t="s">
        <v>2038</v>
      </c>
      <c r="D172" s="660" t="s">
        <v>2039</v>
      </c>
      <c r="E172" s="660" t="s">
        <v>1958</v>
      </c>
      <c r="F172" s="663"/>
      <c r="G172" s="663"/>
      <c r="H172" s="676">
        <v>0</v>
      </c>
      <c r="I172" s="663">
        <v>4</v>
      </c>
      <c r="J172" s="663">
        <v>651.23693345905747</v>
      </c>
      <c r="K172" s="676">
        <v>1</v>
      </c>
      <c r="L172" s="663">
        <v>4</v>
      </c>
      <c r="M172" s="664">
        <v>651.23693345905747</v>
      </c>
    </row>
    <row r="173" spans="1:13" ht="14.4" customHeight="1" x14ac:dyDescent="0.3">
      <c r="A173" s="659" t="s">
        <v>561</v>
      </c>
      <c r="B173" s="660" t="s">
        <v>2401</v>
      </c>
      <c r="C173" s="660" t="s">
        <v>2036</v>
      </c>
      <c r="D173" s="660" t="s">
        <v>2037</v>
      </c>
      <c r="E173" s="660" t="s">
        <v>1958</v>
      </c>
      <c r="F173" s="663"/>
      <c r="G173" s="663"/>
      <c r="H173" s="676">
        <v>0</v>
      </c>
      <c r="I173" s="663">
        <v>5.25</v>
      </c>
      <c r="J173" s="663">
        <v>853.71250000000009</v>
      </c>
      <c r="K173" s="676">
        <v>1</v>
      </c>
      <c r="L173" s="663">
        <v>5.25</v>
      </c>
      <c r="M173" s="664">
        <v>853.71250000000009</v>
      </c>
    </row>
    <row r="174" spans="1:13" ht="14.4" customHeight="1" x14ac:dyDescent="0.3">
      <c r="A174" s="659" t="s">
        <v>561</v>
      </c>
      <c r="B174" s="660" t="s">
        <v>2401</v>
      </c>
      <c r="C174" s="660" t="s">
        <v>1956</v>
      </c>
      <c r="D174" s="660" t="s">
        <v>1957</v>
      </c>
      <c r="E174" s="660" t="s">
        <v>1958</v>
      </c>
      <c r="F174" s="663"/>
      <c r="G174" s="663"/>
      <c r="H174" s="676">
        <v>0</v>
      </c>
      <c r="I174" s="663">
        <v>1.25</v>
      </c>
      <c r="J174" s="663">
        <v>244.31439962339348</v>
      </c>
      <c r="K174" s="676">
        <v>1</v>
      </c>
      <c r="L174" s="663">
        <v>1.25</v>
      </c>
      <c r="M174" s="664">
        <v>244.31439962339348</v>
      </c>
    </row>
    <row r="175" spans="1:13" ht="14.4" customHeight="1" x14ac:dyDescent="0.3">
      <c r="A175" s="659" t="s">
        <v>561</v>
      </c>
      <c r="B175" s="660" t="s">
        <v>2401</v>
      </c>
      <c r="C175" s="660" t="s">
        <v>2042</v>
      </c>
      <c r="D175" s="660" t="s">
        <v>2043</v>
      </c>
      <c r="E175" s="660" t="s">
        <v>1958</v>
      </c>
      <c r="F175" s="663"/>
      <c r="G175" s="663"/>
      <c r="H175" s="676">
        <v>0</v>
      </c>
      <c r="I175" s="663">
        <v>1.25</v>
      </c>
      <c r="J175" s="663">
        <v>246.29899937232244</v>
      </c>
      <c r="K175" s="676">
        <v>1</v>
      </c>
      <c r="L175" s="663">
        <v>1.25</v>
      </c>
      <c r="M175" s="664">
        <v>246.29899937232244</v>
      </c>
    </row>
    <row r="176" spans="1:13" ht="14.4" customHeight="1" x14ac:dyDescent="0.3">
      <c r="A176" s="659" t="s">
        <v>561</v>
      </c>
      <c r="B176" s="660" t="s">
        <v>2401</v>
      </c>
      <c r="C176" s="660" t="s">
        <v>2044</v>
      </c>
      <c r="D176" s="660" t="s">
        <v>2045</v>
      </c>
      <c r="E176" s="660" t="s">
        <v>1958</v>
      </c>
      <c r="F176" s="663"/>
      <c r="G176" s="663"/>
      <c r="H176" s="676">
        <v>0</v>
      </c>
      <c r="I176" s="663">
        <v>0.5</v>
      </c>
      <c r="J176" s="663">
        <v>68.539843399696579</v>
      </c>
      <c r="K176" s="676">
        <v>1</v>
      </c>
      <c r="L176" s="663">
        <v>0.5</v>
      </c>
      <c r="M176" s="664">
        <v>68.539843399696579</v>
      </c>
    </row>
    <row r="177" spans="1:13" ht="14.4" customHeight="1" x14ac:dyDescent="0.3">
      <c r="A177" s="659" t="s">
        <v>561</v>
      </c>
      <c r="B177" s="660" t="s">
        <v>2401</v>
      </c>
      <c r="C177" s="660" t="s">
        <v>2040</v>
      </c>
      <c r="D177" s="660" t="s">
        <v>2041</v>
      </c>
      <c r="E177" s="660" t="s">
        <v>1958</v>
      </c>
      <c r="F177" s="663"/>
      <c r="G177" s="663"/>
      <c r="H177" s="676">
        <v>0</v>
      </c>
      <c r="I177" s="663">
        <v>1</v>
      </c>
      <c r="J177" s="663">
        <v>178.65000134431611</v>
      </c>
      <c r="K177" s="676">
        <v>1</v>
      </c>
      <c r="L177" s="663">
        <v>1</v>
      </c>
      <c r="M177" s="664">
        <v>178.65000134431611</v>
      </c>
    </row>
    <row r="178" spans="1:13" ht="14.4" customHeight="1" x14ac:dyDescent="0.3">
      <c r="A178" s="659" t="s">
        <v>561</v>
      </c>
      <c r="B178" s="660" t="s">
        <v>2401</v>
      </c>
      <c r="C178" s="660" t="s">
        <v>1962</v>
      </c>
      <c r="D178" s="660" t="s">
        <v>1963</v>
      </c>
      <c r="E178" s="660" t="s">
        <v>1443</v>
      </c>
      <c r="F178" s="663">
        <v>0.75</v>
      </c>
      <c r="G178" s="663">
        <v>92.422499999999999</v>
      </c>
      <c r="H178" s="676">
        <v>1</v>
      </c>
      <c r="I178" s="663"/>
      <c r="J178" s="663"/>
      <c r="K178" s="676">
        <v>0</v>
      </c>
      <c r="L178" s="663">
        <v>0.75</v>
      </c>
      <c r="M178" s="664">
        <v>92.422499999999999</v>
      </c>
    </row>
    <row r="179" spans="1:13" ht="14.4" customHeight="1" thickBot="1" x14ac:dyDescent="0.35">
      <c r="A179" s="665" t="s">
        <v>561</v>
      </c>
      <c r="B179" s="666" t="s">
        <v>2401</v>
      </c>
      <c r="C179" s="666" t="s">
        <v>1441</v>
      </c>
      <c r="D179" s="666" t="s">
        <v>1442</v>
      </c>
      <c r="E179" s="666" t="s">
        <v>1443</v>
      </c>
      <c r="F179" s="669">
        <v>0.75</v>
      </c>
      <c r="G179" s="669">
        <v>92.422500000000028</v>
      </c>
      <c r="H179" s="677">
        <v>1</v>
      </c>
      <c r="I179" s="669"/>
      <c r="J179" s="669"/>
      <c r="K179" s="677">
        <v>0</v>
      </c>
      <c r="L179" s="669">
        <v>0.75</v>
      </c>
      <c r="M179" s="670">
        <v>92.422500000000028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298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335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1914</v>
      </c>
      <c r="C3" s="460">
        <f>SUM(C6:C1048576)</f>
        <v>568</v>
      </c>
      <c r="D3" s="460">
        <f>SUM(D6:D1048576)</f>
        <v>721</v>
      </c>
      <c r="E3" s="461">
        <f>SUM(E6:E1048576)</f>
        <v>0</v>
      </c>
      <c r="F3" s="458">
        <f>IF(SUM($B3:$E3)=0,"",B3/SUM($B3:$E3))</f>
        <v>0.59756478301592253</v>
      </c>
      <c r="G3" s="456">
        <f t="shared" ref="G3:I3" si="0">IF(SUM($B3:$E3)=0,"",C3/SUM($B3:$E3))</f>
        <v>0.17733374960974088</v>
      </c>
      <c r="H3" s="456">
        <f t="shared" si="0"/>
        <v>0.22510146737433656</v>
      </c>
      <c r="I3" s="457">
        <f t="shared" si="0"/>
        <v>0</v>
      </c>
      <c r="J3" s="460">
        <f>SUM(J6:J1048576)</f>
        <v>259</v>
      </c>
      <c r="K3" s="460">
        <f>SUM(K6:K1048576)</f>
        <v>234</v>
      </c>
      <c r="L3" s="460">
        <f>SUM(L6:L1048576)</f>
        <v>721</v>
      </c>
      <c r="M3" s="461">
        <f>SUM(M6:M1048576)</f>
        <v>0</v>
      </c>
      <c r="N3" s="458">
        <f>IF(SUM($J3:$M3)=0,"",J3/SUM($J3:$M3))</f>
        <v>0.21334431630971992</v>
      </c>
      <c r="O3" s="456">
        <f t="shared" ref="O3:Q3" si="1">IF(SUM($J3:$M3)=0,"",K3/SUM($J3:$M3))</f>
        <v>0.1927512355848435</v>
      </c>
      <c r="P3" s="456">
        <f t="shared" si="1"/>
        <v>0.59390444810543652</v>
      </c>
      <c r="Q3" s="457">
        <f t="shared" si="1"/>
        <v>0</v>
      </c>
    </row>
    <row r="4" spans="1:17" ht="14.4" customHeight="1" thickBot="1" x14ac:dyDescent="0.35">
      <c r="A4" s="454"/>
      <c r="B4" s="529" t="s">
        <v>300</v>
      </c>
      <c r="C4" s="530"/>
      <c r="D4" s="530"/>
      <c r="E4" s="531"/>
      <c r="F4" s="526" t="s">
        <v>305</v>
      </c>
      <c r="G4" s="527"/>
      <c r="H4" s="527"/>
      <c r="I4" s="528"/>
      <c r="J4" s="529" t="s">
        <v>306</v>
      </c>
      <c r="K4" s="530"/>
      <c r="L4" s="530"/>
      <c r="M4" s="531"/>
      <c r="N4" s="526" t="s">
        <v>307</v>
      </c>
      <c r="O4" s="527"/>
      <c r="P4" s="527"/>
      <c r="Q4" s="528"/>
    </row>
    <row r="5" spans="1:17" ht="14.4" customHeight="1" thickBot="1" x14ac:dyDescent="0.35">
      <c r="A5" s="692" t="s">
        <v>299</v>
      </c>
      <c r="B5" s="693" t="s">
        <v>301</v>
      </c>
      <c r="C5" s="693" t="s">
        <v>302</v>
      </c>
      <c r="D5" s="693" t="s">
        <v>303</v>
      </c>
      <c r="E5" s="694" t="s">
        <v>304</v>
      </c>
      <c r="F5" s="695" t="s">
        <v>301</v>
      </c>
      <c r="G5" s="696" t="s">
        <v>302</v>
      </c>
      <c r="H5" s="696" t="s">
        <v>303</v>
      </c>
      <c r="I5" s="697" t="s">
        <v>304</v>
      </c>
      <c r="J5" s="693" t="s">
        <v>301</v>
      </c>
      <c r="K5" s="693" t="s">
        <v>302</v>
      </c>
      <c r="L5" s="693" t="s">
        <v>303</v>
      </c>
      <c r="M5" s="694" t="s">
        <v>304</v>
      </c>
      <c r="N5" s="695" t="s">
        <v>301</v>
      </c>
      <c r="O5" s="696" t="s">
        <v>302</v>
      </c>
      <c r="P5" s="696" t="s">
        <v>303</v>
      </c>
      <c r="Q5" s="697" t="s">
        <v>304</v>
      </c>
    </row>
    <row r="6" spans="1:17" ht="14.4" customHeight="1" x14ac:dyDescent="0.3">
      <c r="A6" s="701" t="s">
        <v>2406</v>
      </c>
      <c r="B6" s="707"/>
      <c r="C6" s="657"/>
      <c r="D6" s="657"/>
      <c r="E6" s="658"/>
      <c r="F6" s="704"/>
      <c r="G6" s="675"/>
      <c r="H6" s="675"/>
      <c r="I6" s="710"/>
      <c r="J6" s="707"/>
      <c r="K6" s="657"/>
      <c r="L6" s="657"/>
      <c r="M6" s="658"/>
      <c r="N6" s="704"/>
      <c r="O6" s="675"/>
      <c r="P6" s="675"/>
      <c r="Q6" s="698"/>
    </row>
    <row r="7" spans="1:17" ht="14.4" customHeight="1" x14ac:dyDescent="0.3">
      <c r="A7" s="702" t="s">
        <v>2407</v>
      </c>
      <c r="B7" s="708">
        <v>356</v>
      </c>
      <c r="C7" s="663">
        <v>86</v>
      </c>
      <c r="D7" s="663">
        <v>300</v>
      </c>
      <c r="E7" s="664"/>
      <c r="F7" s="705">
        <v>0.47978436657681939</v>
      </c>
      <c r="G7" s="676">
        <v>0.11590296495956873</v>
      </c>
      <c r="H7" s="676">
        <v>0.40431266846361186</v>
      </c>
      <c r="I7" s="711">
        <v>0</v>
      </c>
      <c r="J7" s="708">
        <v>53</v>
      </c>
      <c r="K7" s="663">
        <v>37</v>
      </c>
      <c r="L7" s="663">
        <v>300</v>
      </c>
      <c r="M7" s="664"/>
      <c r="N7" s="705">
        <v>0.13589743589743589</v>
      </c>
      <c r="O7" s="676">
        <v>9.4871794871794868E-2</v>
      </c>
      <c r="P7" s="676">
        <v>0.76923076923076927</v>
      </c>
      <c r="Q7" s="699">
        <v>0</v>
      </c>
    </row>
    <row r="8" spans="1:17" ht="14.4" customHeight="1" x14ac:dyDescent="0.3">
      <c r="A8" s="702" t="s">
        <v>2408</v>
      </c>
      <c r="B8" s="708">
        <v>240</v>
      </c>
      <c r="C8" s="663">
        <v>173</v>
      </c>
      <c r="D8" s="663">
        <v>222</v>
      </c>
      <c r="E8" s="664"/>
      <c r="F8" s="705">
        <v>0.37795275590551181</v>
      </c>
      <c r="G8" s="676">
        <v>0.27244094488188975</v>
      </c>
      <c r="H8" s="676">
        <v>0.34960629921259845</v>
      </c>
      <c r="I8" s="711">
        <v>0</v>
      </c>
      <c r="J8" s="708">
        <v>43</v>
      </c>
      <c r="K8" s="663">
        <v>76</v>
      </c>
      <c r="L8" s="663">
        <v>222</v>
      </c>
      <c r="M8" s="664"/>
      <c r="N8" s="705">
        <v>0.12609970674486803</v>
      </c>
      <c r="O8" s="676">
        <v>0.22287390029325513</v>
      </c>
      <c r="P8" s="676">
        <v>0.65102639296187681</v>
      </c>
      <c r="Q8" s="699">
        <v>0</v>
      </c>
    </row>
    <row r="9" spans="1:17" ht="14.4" customHeight="1" x14ac:dyDescent="0.3">
      <c r="A9" s="702" t="s">
        <v>2409</v>
      </c>
      <c r="B9" s="708">
        <v>26</v>
      </c>
      <c r="C9" s="663"/>
      <c r="D9" s="663"/>
      <c r="E9" s="664"/>
      <c r="F9" s="705">
        <v>1</v>
      </c>
      <c r="G9" s="676">
        <v>0</v>
      </c>
      <c r="H9" s="676">
        <v>0</v>
      </c>
      <c r="I9" s="711">
        <v>0</v>
      </c>
      <c r="J9" s="708">
        <v>7</v>
      </c>
      <c r="K9" s="663"/>
      <c r="L9" s="663"/>
      <c r="M9" s="664"/>
      <c r="N9" s="705">
        <v>1</v>
      </c>
      <c r="O9" s="676">
        <v>0</v>
      </c>
      <c r="P9" s="676">
        <v>0</v>
      </c>
      <c r="Q9" s="699">
        <v>0</v>
      </c>
    </row>
    <row r="10" spans="1:17" ht="14.4" customHeight="1" x14ac:dyDescent="0.3">
      <c r="A10" s="702" t="s">
        <v>2410</v>
      </c>
      <c r="B10" s="708">
        <v>822</v>
      </c>
      <c r="C10" s="663">
        <v>309</v>
      </c>
      <c r="D10" s="663">
        <v>199</v>
      </c>
      <c r="E10" s="664"/>
      <c r="F10" s="705">
        <v>0.61804511278195484</v>
      </c>
      <c r="G10" s="676">
        <v>0.23233082706766917</v>
      </c>
      <c r="H10" s="676">
        <v>0.14962406015037594</v>
      </c>
      <c r="I10" s="711">
        <v>0</v>
      </c>
      <c r="J10" s="708">
        <v>80</v>
      </c>
      <c r="K10" s="663">
        <v>121</v>
      </c>
      <c r="L10" s="663">
        <v>199</v>
      </c>
      <c r="M10" s="664"/>
      <c r="N10" s="705">
        <v>0.2</v>
      </c>
      <c r="O10" s="676">
        <v>0.30249999999999999</v>
      </c>
      <c r="P10" s="676">
        <v>0.4975</v>
      </c>
      <c r="Q10" s="699">
        <v>0</v>
      </c>
    </row>
    <row r="11" spans="1:17" ht="14.4" customHeight="1" thickBot="1" x14ac:dyDescent="0.35">
      <c r="A11" s="703" t="s">
        <v>2411</v>
      </c>
      <c r="B11" s="709">
        <v>470</v>
      </c>
      <c r="C11" s="669"/>
      <c r="D11" s="669"/>
      <c r="E11" s="670"/>
      <c r="F11" s="706">
        <v>1</v>
      </c>
      <c r="G11" s="677">
        <v>0</v>
      </c>
      <c r="H11" s="677">
        <v>0</v>
      </c>
      <c r="I11" s="712">
        <v>0</v>
      </c>
      <c r="J11" s="709">
        <v>76</v>
      </c>
      <c r="K11" s="669"/>
      <c r="L11" s="669"/>
      <c r="M11" s="670"/>
      <c r="N11" s="706">
        <v>1</v>
      </c>
      <c r="O11" s="677">
        <v>0</v>
      </c>
      <c r="P11" s="677">
        <v>0</v>
      </c>
      <c r="Q11" s="70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335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3">
        <v>6</v>
      </c>
      <c r="B5" s="644" t="s">
        <v>545</v>
      </c>
      <c r="C5" s="647">
        <v>357393.79</v>
      </c>
      <c r="D5" s="647">
        <v>312</v>
      </c>
      <c r="E5" s="647">
        <v>319953.84999999998</v>
      </c>
      <c r="F5" s="713">
        <v>0.89524177238781899</v>
      </c>
      <c r="G5" s="647">
        <v>251</v>
      </c>
      <c r="H5" s="713">
        <v>0.80448717948717952</v>
      </c>
      <c r="I5" s="647">
        <v>37439.94</v>
      </c>
      <c r="J5" s="713">
        <v>0.10475822761218097</v>
      </c>
      <c r="K5" s="647">
        <v>61</v>
      </c>
      <c r="L5" s="713">
        <v>0.19551282051282051</v>
      </c>
      <c r="M5" s="647" t="s">
        <v>74</v>
      </c>
      <c r="N5" s="277"/>
    </row>
    <row r="6" spans="1:14" ht="14.4" customHeight="1" x14ac:dyDescent="0.3">
      <c r="A6" s="643">
        <v>6</v>
      </c>
      <c r="B6" s="644" t="s">
        <v>2412</v>
      </c>
      <c r="C6" s="647">
        <v>16886.37</v>
      </c>
      <c r="D6" s="647">
        <v>58</v>
      </c>
      <c r="E6" s="647">
        <v>7664.29</v>
      </c>
      <c r="F6" s="713">
        <v>0.45387433770549862</v>
      </c>
      <c r="G6" s="647">
        <v>27</v>
      </c>
      <c r="H6" s="713">
        <v>0.46551724137931033</v>
      </c>
      <c r="I6" s="647">
        <v>9222.0799999999981</v>
      </c>
      <c r="J6" s="713">
        <v>0.54612566229450132</v>
      </c>
      <c r="K6" s="647">
        <v>31</v>
      </c>
      <c r="L6" s="713">
        <v>0.53448275862068961</v>
      </c>
      <c r="M6" s="647" t="s">
        <v>1</v>
      </c>
      <c r="N6" s="277"/>
    </row>
    <row r="7" spans="1:14" ht="14.4" customHeight="1" x14ac:dyDescent="0.3">
      <c r="A7" s="643">
        <v>6</v>
      </c>
      <c r="B7" s="644" t="s">
        <v>2413</v>
      </c>
      <c r="C7" s="647">
        <v>340507.42</v>
      </c>
      <c r="D7" s="647">
        <v>254</v>
      </c>
      <c r="E7" s="647">
        <v>312289.56</v>
      </c>
      <c r="F7" s="713">
        <v>0.91712997032487575</v>
      </c>
      <c r="G7" s="647">
        <v>224</v>
      </c>
      <c r="H7" s="713">
        <v>0.88188976377952755</v>
      </c>
      <c r="I7" s="647">
        <v>28217.86</v>
      </c>
      <c r="J7" s="713">
        <v>8.287002967512426E-2</v>
      </c>
      <c r="K7" s="647">
        <v>30</v>
      </c>
      <c r="L7" s="713">
        <v>0.11811023622047244</v>
      </c>
      <c r="M7" s="647" t="s">
        <v>1</v>
      </c>
      <c r="N7" s="277"/>
    </row>
    <row r="8" spans="1:14" ht="14.4" customHeight="1" x14ac:dyDescent="0.3">
      <c r="A8" s="643" t="s">
        <v>2414</v>
      </c>
      <c r="B8" s="644" t="s">
        <v>3</v>
      </c>
      <c r="C8" s="647">
        <v>357393.79</v>
      </c>
      <c r="D8" s="647">
        <v>312</v>
      </c>
      <c r="E8" s="647">
        <v>319953.84999999998</v>
      </c>
      <c r="F8" s="713">
        <v>0.89524177238781899</v>
      </c>
      <c r="G8" s="647">
        <v>251</v>
      </c>
      <c r="H8" s="713">
        <v>0.80448717948717952</v>
      </c>
      <c r="I8" s="647">
        <v>37439.94</v>
      </c>
      <c r="J8" s="713">
        <v>0.10475822761218097</v>
      </c>
      <c r="K8" s="647">
        <v>61</v>
      </c>
      <c r="L8" s="713">
        <v>0.19551282051282051</v>
      </c>
      <c r="M8" s="647" t="s">
        <v>549</v>
      </c>
      <c r="N8" s="277"/>
    </row>
    <row r="10" spans="1:14" ht="14.4" customHeight="1" x14ac:dyDescent="0.3">
      <c r="A10" s="643">
        <v>6</v>
      </c>
      <c r="B10" s="644" t="s">
        <v>545</v>
      </c>
      <c r="C10" s="647" t="s">
        <v>546</v>
      </c>
      <c r="D10" s="647" t="s">
        <v>546</v>
      </c>
      <c r="E10" s="647" t="s">
        <v>546</v>
      </c>
      <c r="F10" s="713" t="s">
        <v>546</v>
      </c>
      <c r="G10" s="647" t="s">
        <v>546</v>
      </c>
      <c r="H10" s="713" t="s">
        <v>546</v>
      </c>
      <c r="I10" s="647" t="s">
        <v>546</v>
      </c>
      <c r="J10" s="713" t="s">
        <v>546</v>
      </c>
      <c r="K10" s="647" t="s">
        <v>546</v>
      </c>
      <c r="L10" s="713" t="s">
        <v>546</v>
      </c>
      <c r="M10" s="647" t="s">
        <v>74</v>
      </c>
      <c r="N10" s="277"/>
    </row>
    <row r="11" spans="1:14" ht="14.4" customHeight="1" x14ac:dyDescent="0.3">
      <c r="A11" s="643" t="s">
        <v>2415</v>
      </c>
      <c r="B11" s="644" t="s">
        <v>2412</v>
      </c>
      <c r="C11" s="647">
        <v>1204.4500000000003</v>
      </c>
      <c r="D11" s="647">
        <v>3</v>
      </c>
      <c r="E11" s="647">
        <v>1204.4500000000003</v>
      </c>
      <c r="F11" s="713">
        <v>1</v>
      </c>
      <c r="G11" s="647">
        <v>3</v>
      </c>
      <c r="H11" s="713">
        <v>1</v>
      </c>
      <c r="I11" s="647" t="s">
        <v>546</v>
      </c>
      <c r="J11" s="713">
        <v>0</v>
      </c>
      <c r="K11" s="647" t="s">
        <v>546</v>
      </c>
      <c r="L11" s="713">
        <v>0</v>
      </c>
      <c r="M11" s="647" t="s">
        <v>1</v>
      </c>
      <c r="N11" s="277"/>
    </row>
    <row r="12" spans="1:14" ht="14.4" customHeight="1" x14ac:dyDescent="0.3">
      <c r="A12" s="643" t="s">
        <v>2415</v>
      </c>
      <c r="B12" s="644" t="s">
        <v>2413</v>
      </c>
      <c r="C12" s="647">
        <v>4822.2700000000004</v>
      </c>
      <c r="D12" s="647">
        <v>3</v>
      </c>
      <c r="E12" s="647">
        <v>4822.2700000000004</v>
      </c>
      <c r="F12" s="713">
        <v>1</v>
      </c>
      <c r="G12" s="647">
        <v>3</v>
      </c>
      <c r="H12" s="713">
        <v>1</v>
      </c>
      <c r="I12" s="647" t="s">
        <v>546</v>
      </c>
      <c r="J12" s="713">
        <v>0</v>
      </c>
      <c r="K12" s="647" t="s">
        <v>546</v>
      </c>
      <c r="L12" s="713">
        <v>0</v>
      </c>
      <c r="M12" s="647" t="s">
        <v>1</v>
      </c>
      <c r="N12" s="277"/>
    </row>
    <row r="13" spans="1:14" ht="14.4" customHeight="1" x14ac:dyDescent="0.3">
      <c r="A13" s="643" t="s">
        <v>2415</v>
      </c>
      <c r="B13" s="644" t="s">
        <v>2416</v>
      </c>
      <c r="C13" s="647">
        <v>6026.7200000000012</v>
      </c>
      <c r="D13" s="647">
        <v>6</v>
      </c>
      <c r="E13" s="647">
        <v>6026.7200000000012</v>
      </c>
      <c r="F13" s="713">
        <v>1</v>
      </c>
      <c r="G13" s="647">
        <v>6</v>
      </c>
      <c r="H13" s="713">
        <v>1</v>
      </c>
      <c r="I13" s="647" t="s">
        <v>546</v>
      </c>
      <c r="J13" s="713">
        <v>0</v>
      </c>
      <c r="K13" s="647" t="s">
        <v>546</v>
      </c>
      <c r="L13" s="713">
        <v>0</v>
      </c>
      <c r="M13" s="647" t="s">
        <v>553</v>
      </c>
      <c r="N13" s="277"/>
    </row>
    <row r="14" spans="1:14" ht="14.4" customHeight="1" x14ac:dyDescent="0.3">
      <c r="A14" s="643" t="s">
        <v>546</v>
      </c>
      <c r="B14" s="644" t="s">
        <v>546</v>
      </c>
      <c r="C14" s="647" t="s">
        <v>546</v>
      </c>
      <c r="D14" s="647" t="s">
        <v>546</v>
      </c>
      <c r="E14" s="647" t="s">
        <v>546</v>
      </c>
      <c r="F14" s="713" t="s">
        <v>546</v>
      </c>
      <c r="G14" s="647" t="s">
        <v>546</v>
      </c>
      <c r="H14" s="713" t="s">
        <v>546</v>
      </c>
      <c r="I14" s="647" t="s">
        <v>546</v>
      </c>
      <c r="J14" s="713" t="s">
        <v>546</v>
      </c>
      <c r="K14" s="647" t="s">
        <v>546</v>
      </c>
      <c r="L14" s="713" t="s">
        <v>546</v>
      </c>
      <c r="M14" s="647" t="s">
        <v>554</v>
      </c>
      <c r="N14" s="277"/>
    </row>
    <row r="15" spans="1:14" ht="14.4" customHeight="1" x14ac:dyDescent="0.3">
      <c r="A15" s="643" t="s">
        <v>2417</v>
      </c>
      <c r="B15" s="644" t="s">
        <v>2412</v>
      </c>
      <c r="C15" s="647">
        <v>15681.919999999998</v>
      </c>
      <c r="D15" s="647">
        <v>55</v>
      </c>
      <c r="E15" s="647">
        <v>6459.84</v>
      </c>
      <c r="F15" s="713">
        <v>0.41192915153246545</v>
      </c>
      <c r="G15" s="647">
        <v>24</v>
      </c>
      <c r="H15" s="713">
        <v>0.43636363636363634</v>
      </c>
      <c r="I15" s="647">
        <v>9222.0799999999981</v>
      </c>
      <c r="J15" s="713">
        <v>0.58807084846753455</v>
      </c>
      <c r="K15" s="647">
        <v>31</v>
      </c>
      <c r="L15" s="713">
        <v>0.5636363636363636</v>
      </c>
      <c r="M15" s="647" t="s">
        <v>1</v>
      </c>
      <c r="N15" s="277"/>
    </row>
    <row r="16" spans="1:14" ht="14.4" customHeight="1" x14ac:dyDescent="0.3">
      <c r="A16" s="643" t="s">
        <v>2417</v>
      </c>
      <c r="B16" s="644" t="s">
        <v>2413</v>
      </c>
      <c r="C16" s="647">
        <v>335685.15</v>
      </c>
      <c r="D16" s="647">
        <v>251</v>
      </c>
      <c r="E16" s="647">
        <v>307467.29000000004</v>
      </c>
      <c r="F16" s="713">
        <v>0.91593950462211393</v>
      </c>
      <c r="G16" s="647">
        <v>221</v>
      </c>
      <c r="H16" s="713">
        <v>0.88047808764940239</v>
      </c>
      <c r="I16" s="647">
        <v>28217.86</v>
      </c>
      <c r="J16" s="713">
        <v>8.4060495377886096E-2</v>
      </c>
      <c r="K16" s="647">
        <v>30</v>
      </c>
      <c r="L16" s="713">
        <v>0.11952191235059761</v>
      </c>
      <c r="M16" s="647" t="s">
        <v>1</v>
      </c>
      <c r="N16" s="277"/>
    </row>
    <row r="17" spans="1:14" ht="14.4" customHeight="1" x14ac:dyDescent="0.3">
      <c r="A17" s="643" t="s">
        <v>2417</v>
      </c>
      <c r="B17" s="644" t="s">
        <v>2418</v>
      </c>
      <c r="C17" s="647">
        <v>351367.07</v>
      </c>
      <c r="D17" s="647">
        <v>306</v>
      </c>
      <c r="E17" s="647">
        <v>313927.13000000006</v>
      </c>
      <c r="F17" s="713">
        <v>0.89344493779681755</v>
      </c>
      <c r="G17" s="647">
        <v>245</v>
      </c>
      <c r="H17" s="713">
        <v>0.80065359477124187</v>
      </c>
      <c r="I17" s="647">
        <v>37439.94</v>
      </c>
      <c r="J17" s="713">
        <v>0.10655506220318256</v>
      </c>
      <c r="K17" s="647">
        <v>61</v>
      </c>
      <c r="L17" s="713">
        <v>0.19934640522875818</v>
      </c>
      <c r="M17" s="647" t="s">
        <v>553</v>
      </c>
      <c r="N17" s="277"/>
    </row>
    <row r="18" spans="1:14" ht="14.4" customHeight="1" x14ac:dyDescent="0.3">
      <c r="A18" s="643" t="s">
        <v>546</v>
      </c>
      <c r="B18" s="644" t="s">
        <v>546</v>
      </c>
      <c r="C18" s="647" t="s">
        <v>546</v>
      </c>
      <c r="D18" s="647" t="s">
        <v>546</v>
      </c>
      <c r="E18" s="647" t="s">
        <v>546</v>
      </c>
      <c r="F18" s="713" t="s">
        <v>546</v>
      </c>
      <c r="G18" s="647" t="s">
        <v>546</v>
      </c>
      <c r="H18" s="713" t="s">
        <v>546</v>
      </c>
      <c r="I18" s="647" t="s">
        <v>546</v>
      </c>
      <c r="J18" s="713" t="s">
        <v>546</v>
      </c>
      <c r="K18" s="647" t="s">
        <v>546</v>
      </c>
      <c r="L18" s="713" t="s">
        <v>546</v>
      </c>
      <c r="M18" s="647" t="s">
        <v>554</v>
      </c>
      <c r="N18" s="277"/>
    </row>
    <row r="19" spans="1:14" ht="14.4" customHeight="1" x14ac:dyDescent="0.3">
      <c r="A19" s="643" t="s">
        <v>2414</v>
      </c>
      <c r="B19" s="644" t="s">
        <v>548</v>
      </c>
      <c r="C19" s="647">
        <v>357393.79000000004</v>
      </c>
      <c r="D19" s="647">
        <v>312</v>
      </c>
      <c r="E19" s="647">
        <v>319953.85000000003</v>
      </c>
      <c r="F19" s="713">
        <v>0.8952417723878191</v>
      </c>
      <c r="G19" s="647">
        <v>251</v>
      </c>
      <c r="H19" s="713">
        <v>0.80448717948717952</v>
      </c>
      <c r="I19" s="647">
        <v>37439.94</v>
      </c>
      <c r="J19" s="713">
        <v>0.10475822761218094</v>
      </c>
      <c r="K19" s="647">
        <v>61</v>
      </c>
      <c r="L19" s="713">
        <v>0.19551282051282051</v>
      </c>
      <c r="M19" s="647" t="s">
        <v>549</v>
      </c>
      <c r="N19" s="277"/>
    </row>
    <row r="20" spans="1:14" ht="14.4" customHeight="1" x14ac:dyDescent="0.3">
      <c r="A20" s="714" t="s">
        <v>2419</v>
      </c>
    </row>
    <row r="21" spans="1:14" ht="14.4" customHeight="1" x14ac:dyDescent="0.3">
      <c r="A21" s="715" t="s">
        <v>2420</v>
      </c>
    </row>
    <row r="22" spans="1:14" ht="14.4" customHeight="1" x14ac:dyDescent="0.3">
      <c r="A22" s="714" t="s">
        <v>2421</v>
      </c>
    </row>
  </sheetData>
  <autoFilter ref="A4:M4"/>
  <mergeCells count="4">
    <mergeCell ref="E3:H3"/>
    <mergeCell ref="C3:D3"/>
    <mergeCell ref="I3:L3"/>
    <mergeCell ref="A1:L1"/>
  </mergeCells>
  <conditionalFormatting sqref="F4 F9 F20:F1048576">
    <cfRule type="cellIs" dxfId="53" priority="15" stopIfTrue="1" operator="lessThan">
      <formula>0.6</formula>
    </cfRule>
  </conditionalFormatting>
  <conditionalFormatting sqref="B5:B8">
    <cfRule type="expression" dxfId="52" priority="10">
      <formula>AND(LEFT(M5,6)&lt;&gt;"mezera",M5&lt;&gt;"")</formula>
    </cfRule>
  </conditionalFormatting>
  <conditionalFormatting sqref="A5:A8">
    <cfRule type="expression" dxfId="51" priority="8">
      <formula>AND(M5&lt;&gt;"",M5&lt;&gt;"mezeraKL")</formula>
    </cfRule>
  </conditionalFormatting>
  <conditionalFormatting sqref="F5:F8">
    <cfRule type="cellIs" dxfId="50" priority="7" operator="lessThan">
      <formula>0.6</formula>
    </cfRule>
  </conditionalFormatting>
  <conditionalFormatting sqref="B5:L8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8">
    <cfRule type="expression" dxfId="47" priority="12">
      <formula>$M5&lt;&gt;""</formula>
    </cfRule>
  </conditionalFormatting>
  <conditionalFormatting sqref="B10:B19">
    <cfRule type="expression" dxfId="46" priority="4">
      <formula>AND(LEFT(M10,6)&lt;&gt;"mezera",M10&lt;&gt;"")</formula>
    </cfRule>
  </conditionalFormatting>
  <conditionalFormatting sqref="A10:A19">
    <cfRule type="expression" dxfId="45" priority="2">
      <formula>AND(M10&lt;&gt;"",M10&lt;&gt;"mezeraKL")</formula>
    </cfRule>
  </conditionalFormatting>
  <conditionalFormatting sqref="F10:F19">
    <cfRule type="cellIs" dxfId="44" priority="1" operator="lessThan">
      <formula>0.6</formula>
    </cfRule>
  </conditionalFormatting>
  <conditionalFormatting sqref="B10:L19">
    <cfRule type="expression" dxfId="43" priority="3">
      <formula>OR($M10="KL",$M10="SumaKL")</formula>
    </cfRule>
    <cfRule type="expression" dxfId="42" priority="5">
      <formula>$M10="SumaNS"</formula>
    </cfRule>
  </conditionalFormatting>
  <conditionalFormatting sqref="A10:L19">
    <cfRule type="expression" dxfId="4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335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2" t="s">
        <v>167</v>
      </c>
      <c r="B4" s="693" t="s">
        <v>19</v>
      </c>
      <c r="C4" s="719"/>
      <c r="D4" s="693" t="s">
        <v>20</v>
      </c>
      <c r="E4" s="719"/>
      <c r="F4" s="693" t="s">
        <v>19</v>
      </c>
      <c r="G4" s="696" t="s">
        <v>2</v>
      </c>
      <c r="H4" s="693" t="s">
        <v>20</v>
      </c>
      <c r="I4" s="696" t="s">
        <v>2</v>
      </c>
      <c r="J4" s="693" t="s">
        <v>19</v>
      </c>
      <c r="K4" s="696" t="s">
        <v>2</v>
      </c>
      <c r="L4" s="693" t="s">
        <v>20</v>
      </c>
      <c r="M4" s="697" t="s">
        <v>2</v>
      </c>
    </row>
    <row r="5" spans="1:13" ht="14.4" customHeight="1" x14ac:dyDescent="0.3">
      <c r="A5" s="716" t="s">
        <v>2422</v>
      </c>
      <c r="B5" s="707">
        <v>443.4</v>
      </c>
      <c r="C5" s="654">
        <v>1</v>
      </c>
      <c r="D5" s="720">
        <v>3</v>
      </c>
      <c r="E5" s="723" t="s">
        <v>2422</v>
      </c>
      <c r="F5" s="707">
        <v>443.4</v>
      </c>
      <c r="G5" s="675">
        <v>1</v>
      </c>
      <c r="H5" s="657">
        <v>3</v>
      </c>
      <c r="I5" s="698">
        <v>1</v>
      </c>
      <c r="J5" s="726"/>
      <c r="K5" s="675">
        <v>0</v>
      </c>
      <c r="L5" s="657"/>
      <c r="M5" s="698">
        <v>0</v>
      </c>
    </row>
    <row r="6" spans="1:13" ht="14.4" customHeight="1" x14ac:dyDescent="0.3">
      <c r="A6" s="717" t="s">
        <v>2423</v>
      </c>
      <c r="B6" s="708">
        <v>94679.48000000001</v>
      </c>
      <c r="C6" s="660">
        <v>1</v>
      </c>
      <c r="D6" s="721">
        <v>79</v>
      </c>
      <c r="E6" s="724" t="s">
        <v>2423</v>
      </c>
      <c r="F6" s="708">
        <v>87099.260000000009</v>
      </c>
      <c r="G6" s="676">
        <v>0.91993809006978067</v>
      </c>
      <c r="H6" s="663">
        <v>68</v>
      </c>
      <c r="I6" s="699">
        <v>0.86075949367088611</v>
      </c>
      <c r="J6" s="727">
        <v>7580.2199999999993</v>
      </c>
      <c r="K6" s="676">
        <v>8.0061909930219291E-2</v>
      </c>
      <c r="L6" s="663">
        <v>11</v>
      </c>
      <c r="M6" s="699">
        <v>0.13924050632911392</v>
      </c>
    </row>
    <row r="7" spans="1:13" ht="14.4" customHeight="1" x14ac:dyDescent="0.3">
      <c r="A7" s="717" t="s">
        <v>2424</v>
      </c>
      <c r="B7" s="708">
        <v>61090.189999999995</v>
      </c>
      <c r="C7" s="660">
        <v>1</v>
      </c>
      <c r="D7" s="721">
        <v>75</v>
      </c>
      <c r="E7" s="724" t="s">
        <v>2424</v>
      </c>
      <c r="F7" s="708">
        <v>47615.7</v>
      </c>
      <c r="G7" s="676">
        <v>0.77943283528828444</v>
      </c>
      <c r="H7" s="663">
        <v>45</v>
      </c>
      <c r="I7" s="699">
        <v>0.6</v>
      </c>
      <c r="J7" s="727">
        <v>13474.49</v>
      </c>
      <c r="K7" s="676">
        <v>0.22056716471171559</v>
      </c>
      <c r="L7" s="663">
        <v>30</v>
      </c>
      <c r="M7" s="699">
        <v>0.4</v>
      </c>
    </row>
    <row r="8" spans="1:13" ht="14.4" customHeight="1" x14ac:dyDescent="0.3">
      <c r="A8" s="717" t="s">
        <v>2425</v>
      </c>
      <c r="B8" s="708">
        <v>14984.820000000002</v>
      </c>
      <c r="C8" s="660">
        <v>1</v>
      </c>
      <c r="D8" s="721">
        <v>12</v>
      </c>
      <c r="E8" s="724" t="s">
        <v>2425</v>
      </c>
      <c r="F8" s="708">
        <v>13588.070000000002</v>
      </c>
      <c r="G8" s="676">
        <v>0.90678900380518423</v>
      </c>
      <c r="H8" s="663">
        <v>9</v>
      </c>
      <c r="I8" s="699">
        <v>0.75</v>
      </c>
      <c r="J8" s="727">
        <v>1396.75</v>
      </c>
      <c r="K8" s="676">
        <v>9.3210996194815807E-2</v>
      </c>
      <c r="L8" s="663">
        <v>3</v>
      </c>
      <c r="M8" s="699">
        <v>0.25</v>
      </c>
    </row>
    <row r="9" spans="1:13" ht="14.4" customHeight="1" x14ac:dyDescent="0.3">
      <c r="A9" s="717" t="s">
        <v>2426</v>
      </c>
      <c r="B9" s="708">
        <v>777.65000000000009</v>
      </c>
      <c r="C9" s="660">
        <v>1</v>
      </c>
      <c r="D9" s="721">
        <v>1</v>
      </c>
      <c r="E9" s="724" t="s">
        <v>2426</v>
      </c>
      <c r="F9" s="708">
        <v>777.65000000000009</v>
      </c>
      <c r="G9" s="676">
        <v>1</v>
      </c>
      <c r="H9" s="663">
        <v>1</v>
      </c>
      <c r="I9" s="699">
        <v>1</v>
      </c>
      <c r="J9" s="727"/>
      <c r="K9" s="676">
        <v>0</v>
      </c>
      <c r="L9" s="663"/>
      <c r="M9" s="699">
        <v>0</v>
      </c>
    </row>
    <row r="10" spans="1:13" ht="14.4" customHeight="1" x14ac:dyDescent="0.3">
      <c r="A10" s="717" t="s">
        <v>2427</v>
      </c>
      <c r="B10" s="708">
        <v>37523.94</v>
      </c>
      <c r="C10" s="660">
        <v>1</v>
      </c>
      <c r="D10" s="721">
        <v>30</v>
      </c>
      <c r="E10" s="724" t="s">
        <v>2427</v>
      </c>
      <c r="F10" s="708">
        <v>37523.94</v>
      </c>
      <c r="G10" s="676">
        <v>1</v>
      </c>
      <c r="H10" s="663">
        <v>28</v>
      </c>
      <c r="I10" s="699">
        <v>0.93333333333333335</v>
      </c>
      <c r="J10" s="727">
        <v>0</v>
      </c>
      <c r="K10" s="676">
        <v>0</v>
      </c>
      <c r="L10" s="663">
        <v>2</v>
      </c>
      <c r="M10" s="699">
        <v>6.6666666666666666E-2</v>
      </c>
    </row>
    <row r="11" spans="1:13" ht="14.4" customHeight="1" x14ac:dyDescent="0.3">
      <c r="A11" s="717" t="s">
        <v>2428</v>
      </c>
      <c r="B11" s="708">
        <v>3138.26</v>
      </c>
      <c r="C11" s="660">
        <v>1</v>
      </c>
      <c r="D11" s="721">
        <v>7</v>
      </c>
      <c r="E11" s="724" t="s">
        <v>2428</v>
      </c>
      <c r="F11" s="708">
        <v>2034.46</v>
      </c>
      <c r="G11" s="676">
        <v>0.64827643343763741</v>
      </c>
      <c r="H11" s="663">
        <v>5</v>
      </c>
      <c r="I11" s="699">
        <v>0.7142857142857143</v>
      </c>
      <c r="J11" s="727">
        <v>1103.8</v>
      </c>
      <c r="K11" s="676">
        <v>0.35172356656236253</v>
      </c>
      <c r="L11" s="663">
        <v>2</v>
      </c>
      <c r="M11" s="699">
        <v>0.2857142857142857</v>
      </c>
    </row>
    <row r="12" spans="1:13" ht="14.4" customHeight="1" x14ac:dyDescent="0.3">
      <c r="A12" s="717" t="s">
        <v>2429</v>
      </c>
      <c r="B12" s="708">
        <v>42475.92</v>
      </c>
      <c r="C12" s="660">
        <v>1</v>
      </c>
      <c r="D12" s="721">
        <v>27</v>
      </c>
      <c r="E12" s="724" t="s">
        <v>2429</v>
      </c>
      <c r="F12" s="708">
        <v>40342.619999999995</v>
      </c>
      <c r="G12" s="676">
        <v>0.94977624969629848</v>
      </c>
      <c r="H12" s="663">
        <v>25</v>
      </c>
      <c r="I12" s="699">
        <v>0.92592592592592593</v>
      </c>
      <c r="J12" s="727">
        <v>2133.3000000000002</v>
      </c>
      <c r="K12" s="676">
        <v>5.0223750303701492E-2</v>
      </c>
      <c r="L12" s="663">
        <v>2</v>
      </c>
      <c r="M12" s="699">
        <v>7.407407407407407E-2</v>
      </c>
    </row>
    <row r="13" spans="1:13" ht="14.4" customHeight="1" x14ac:dyDescent="0.3">
      <c r="A13" s="717" t="s">
        <v>2430</v>
      </c>
      <c r="B13" s="708">
        <v>82253.430000000022</v>
      </c>
      <c r="C13" s="660">
        <v>1</v>
      </c>
      <c r="D13" s="721">
        <v>62</v>
      </c>
      <c r="E13" s="724" t="s">
        <v>2430</v>
      </c>
      <c r="F13" s="708">
        <v>72529.410000000018</v>
      </c>
      <c r="G13" s="676">
        <v>0.88177976286216875</v>
      </c>
      <c r="H13" s="663">
        <v>54</v>
      </c>
      <c r="I13" s="699">
        <v>0.87096774193548387</v>
      </c>
      <c r="J13" s="727">
        <v>9724.02</v>
      </c>
      <c r="K13" s="676">
        <v>0.11822023713783118</v>
      </c>
      <c r="L13" s="663">
        <v>8</v>
      </c>
      <c r="M13" s="699">
        <v>0.12903225806451613</v>
      </c>
    </row>
    <row r="14" spans="1:13" ht="14.4" customHeight="1" thickBot="1" x14ac:dyDescent="0.35">
      <c r="A14" s="718" t="s">
        <v>2431</v>
      </c>
      <c r="B14" s="709">
        <v>20026.700000000004</v>
      </c>
      <c r="C14" s="666">
        <v>1</v>
      </c>
      <c r="D14" s="722">
        <v>16</v>
      </c>
      <c r="E14" s="725" t="s">
        <v>2431</v>
      </c>
      <c r="F14" s="709">
        <v>17999.340000000004</v>
      </c>
      <c r="G14" s="677">
        <v>0.89876714586027651</v>
      </c>
      <c r="H14" s="669">
        <v>13</v>
      </c>
      <c r="I14" s="700">
        <v>0.8125</v>
      </c>
      <c r="J14" s="728">
        <v>2027.3600000000001</v>
      </c>
      <c r="K14" s="677">
        <v>0.10123285413972345</v>
      </c>
      <c r="L14" s="669">
        <v>3</v>
      </c>
      <c r="M14" s="700">
        <v>0.1875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2620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335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357393.7900000001</v>
      </c>
      <c r="N3" s="70">
        <f>SUBTOTAL(9,N7:N1048576)</f>
        <v>368</v>
      </c>
      <c r="O3" s="70">
        <f>SUBTOTAL(9,O7:O1048576)</f>
        <v>312</v>
      </c>
      <c r="P3" s="70">
        <f>SUBTOTAL(9,P7:P1048576)</f>
        <v>319953.85000000009</v>
      </c>
      <c r="Q3" s="71">
        <f>IF(M3=0,0,P3/M3)</f>
        <v>0.8952417723878191</v>
      </c>
      <c r="R3" s="70">
        <f>SUBTOTAL(9,R7:R1048576)</f>
        <v>279</v>
      </c>
      <c r="S3" s="71">
        <f>IF(N3=0,0,R3/N3)</f>
        <v>0.75815217391304346</v>
      </c>
      <c r="T3" s="70">
        <f>SUBTOTAL(9,T7:T1048576)</f>
        <v>251</v>
      </c>
      <c r="U3" s="72">
        <f>IF(O3=0,0,T3/O3)</f>
        <v>0.80448717948717952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29" t="s">
        <v>23</v>
      </c>
      <c r="B6" s="730" t="s">
        <v>5</v>
      </c>
      <c r="C6" s="729" t="s">
        <v>24</v>
      </c>
      <c r="D6" s="730" t="s">
        <v>6</v>
      </c>
      <c r="E6" s="730" t="s">
        <v>193</v>
      </c>
      <c r="F6" s="730" t="s">
        <v>25</v>
      </c>
      <c r="G6" s="730" t="s">
        <v>26</v>
      </c>
      <c r="H6" s="730" t="s">
        <v>8</v>
      </c>
      <c r="I6" s="730" t="s">
        <v>10</v>
      </c>
      <c r="J6" s="730" t="s">
        <v>11</v>
      </c>
      <c r="K6" s="730" t="s">
        <v>12</v>
      </c>
      <c r="L6" s="730" t="s">
        <v>27</v>
      </c>
      <c r="M6" s="731" t="s">
        <v>14</v>
      </c>
      <c r="N6" s="732" t="s">
        <v>28</v>
      </c>
      <c r="O6" s="732" t="s">
        <v>28</v>
      </c>
      <c r="P6" s="732" t="s">
        <v>14</v>
      </c>
      <c r="Q6" s="732" t="s">
        <v>2</v>
      </c>
      <c r="R6" s="732" t="s">
        <v>28</v>
      </c>
      <c r="S6" s="732" t="s">
        <v>2</v>
      </c>
      <c r="T6" s="732" t="s">
        <v>28</v>
      </c>
      <c r="U6" s="733" t="s">
        <v>2</v>
      </c>
    </row>
    <row r="7" spans="1:21" ht="14.4" customHeight="1" x14ac:dyDescent="0.3">
      <c r="A7" s="734">
        <v>6</v>
      </c>
      <c r="B7" s="735" t="s">
        <v>545</v>
      </c>
      <c r="C7" s="735" t="s">
        <v>2415</v>
      </c>
      <c r="D7" s="736" t="s">
        <v>2618</v>
      </c>
      <c r="E7" s="737" t="s">
        <v>2423</v>
      </c>
      <c r="F7" s="735" t="s">
        <v>2413</v>
      </c>
      <c r="G7" s="735" t="s">
        <v>2432</v>
      </c>
      <c r="H7" s="735" t="s">
        <v>546</v>
      </c>
      <c r="I7" s="735" t="s">
        <v>2433</v>
      </c>
      <c r="J7" s="735" t="s">
        <v>2434</v>
      </c>
      <c r="K7" s="735" t="s">
        <v>2435</v>
      </c>
      <c r="L7" s="738">
        <v>864.39</v>
      </c>
      <c r="M7" s="738">
        <v>864.39</v>
      </c>
      <c r="N7" s="735">
        <v>1</v>
      </c>
      <c r="O7" s="739">
        <v>1</v>
      </c>
      <c r="P7" s="738">
        <v>864.39</v>
      </c>
      <c r="Q7" s="740">
        <v>1</v>
      </c>
      <c r="R7" s="735">
        <v>1</v>
      </c>
      <c r="S7" s="740">
        <v>1</v>
      </c>
      <c r="T7" s="739">
        <v>1</v>
      </c>
      <c r="U7" s="235">
        <v>1</v>
      </c>
    </row>
    <row r="8" spans="1:21" ht="14.4" customHeight="1" x14ac:dyDescent="0.3">
      <c r="A8" s="659">
        <v>6</v>
      </c>
      <c r="B8" s="660" t="s">
        <v>545</v>
      </c>
      <c r="C8" s="660" t="s">
        <v>2415</v>
      </c>
      <c r="D8" s="741" t="s">
        <v>2618</v>
      </c>
      <c r="E8" s="742" t="s">
        <v>2423</v>
      </c>
      <c r="F8" s="660" t="s">
        <v>2413</v>
      </c>
      <c r="G8" s="660" t="s">
        <v>2432</v>
      </c>
      <c r="H8" s="660" t="s">
        <v>546</v>
      </c>
      <c r="I8" s="660" t="s">
        <v>2436</v>
      </c>
      <c r="J8" s="660" t="s">
        <v>2437</v>
      </c>
      <c r="K8" s="660" t="s">
        <v>2438</v>
      </c>
      <c r="L8" s="661">
        <v>1978.94</v>
      </c>
      <c r="M8" s="661">
        <v>1978.94</v>
      </c>
      <c r="N8" s="660">
        <v>1</v>
      </c>
      <c r="O8" s="743">
        <v>1</v>
      </c>
      <c r="P8" s="661">
        <v>1978.94</v>
      </c>
      <c r="Q8" s="676">
        <v>1</v>
      </c>
      <c r="R8" s="660">
        <v>1</v>
      </c>
      <c r="S8" s="676">
        <v>1</v>
      </c>
      <c r="T8" s="743">
        <v>1</v>
      </c>
      <c r="U8" s="699">
        <v>1</v>
      </c>
    </row>
    <row r="9" spans="1:21" ht="14.4" customHeight="1" x14ac:dyDescent="0.3">
      <c r="A9" s="659">
        <v>6</v>
      </c>
      <c r="B9" s="660" t="s">
        <v>545</v>
      </c>
      <c r="C9" s="660" t="s">
        <v>2415</v>
      </c>
      <c r="D9" s="741" t="s">
        <v>2618</v>
      </c>
      <c r="E9" s="742" t="s">
        <v>2429</v>
      </c>
      <c r="F9" s="660" t="s">
        <v>2413</v>
      </c>
      <c r="G9" s="660" t="s">
        <v>2432</v>
      </c>
      <c r="H9" s="660" t="s">
        <v>546</v>
      </c>
      <c r="I9" s="660" t="s">
        <v>2436</v>
      </c>
      <c r="J9" s="660" t="s">
        <v>2437</v>
      </c>
      <c r="K9" s="660" t="s">
        <v>2438</v>
      </c>
      <c r="L9" s="661">
        <v>1978.94</v>
      </c>
      <c r="M9" s="661">
        <v>1978.94</v>
      </c>
      <c r="N9" s="660">
        <v>1</v>
      </c>
      <c r="O9" s="743">
        <v>1</v>
      </c>
      <c r="P9" s="661">
        <v>1978.94</v>
      </c>
      <c r="Q9" s="676">
        <v>1</v>
      </c>
      <c r="R9" s="660">
        <v>1</v>
      </c>
      <c r="S9" s="676">
        <v>1</v>
      </c>
      <c r="T9" s="743">
        <v>1</v>
      </c>
      <c r="U9" s="699">
        <v>1</v>
      </c>
    </row>
    <row r="10" spans="1:21" ht="14.4" customHeight="1" x14ac:dyDescent="0.3">
      <c r="A10" s="659">
        <v>6</v>
      </c>
      <c r="B10" s="660" t="s">
        <v>545</v>
      </c>
      <c r="C10" s="660" t="s">
        <v>2415</v>
      </c>
      <c r="D10" s="741" t="s">
        <v>2618</v>
      </c>
      <c r="E10" s="742" t="s">
        <v>2430</v>
      </c>
      <c r="F10" s="660" t="s">
        <v>2412</v>
      </c>
      <c r="G10" s="660" t="s">
        <v>2439</v>
      </c>
      <c r="H10" s="660" t="s">
        <v>874</v>
      </c>
      <c r="I10" s="660" t="s">
        <v>987</v>
      </c>
      <c r="J10" s="660" t="s">
        <v>2274</v>
      </c>
      <c r="K10" s="660" t="s">
        <v>2275</v>
      </c>
      <c r="L10" s="661">
        <v>154.36000000000001</v>
      </c>
      <c r="M10" s="661">
        <v>154.36000000000001</v>
      </c>
      <c r="N10" s="660">
        <v>1</v>
      </c>
      <c r="O10" s="743">
        <v>1</v>
      </c>
      <c r="P10" s="661">
        <v>154.36000000000001</v>
      </c>
      <c r="Q10" s="676">
        <v>1</v>
      </c>
      <c r="R10" s="660">
        <v>1</v>
      </c>
      <c r="S10" s="676">
        <v>1</v>
      </c>
      <c r="T10" s="743">
        <v>1</v>
      </c>
      <c r="U10" s="699">
        <v>1</v>
      </c>
    </row>
    <row r="11" spans="1:21" ht="14.4" customHeight="1" x14ac:dyDescent="0.3">
      <c r="A11" s="659">
        <v>6</v>
      </c>
      <c r="B11" s="660" t="s">
        <v>545</v>
      </c>
      <c r="C11" s="660" t="s">
        <v>2415</v>
      </c>
      <c r="D11" s="741" t="s">
        <v>2618</v>
      </c>
      <c r="E11" s="742" t="s">
        <v>2430</v>
      </c>
      <c r="F11" s="660" t="s">
        <v>2412</v>
      </c>
      <c r="G11" s="660" t="s">
        <v>2440</v>
      </c>
      <c r="H11" s="660" t="s">
        <v>546</v>
      </c>
      <c r="I11" s="660" t="s">
        <v>961</v>
      </c>
      <c r="J11" s="660" t="s">
        <v>962</v>
      </c>
      <c r="K11" s="660" t="s">
        <v>2340</v>
      </c>
      <c r="L11" s="661">
        <v>78.33</v>
      </c>
      <c r="M11" s="661">
        <v>234.99</v>
      </c>
      <c r="N11" s="660">
        <v>3</v>
      </c>
      <c r="O11" s="743">
        <v>1</v>
      </c>
      <c r="P11" s="661">
        <v>234.99</v>
      </c>
      <c r="Q11" s="676">
        <v>1</v>
      </c>
      <c r="R11" s="660">
        <v>3</v>
      </c>
      <c r="S11" s="676">
        <v>1</v>
      </c>
      <c r="T11" s="743">
        <v>1</v>
      </c>
      <c r="U11" s="699">
        <v>1</v>
      </c>
    </row>
    <row r="12" spans="1:21" ht="14.4" customHeight="1" x14ac:dyDescent="0.3">
      <c r="A12" s="659">
        <v>6</v>
      </c>
      <c r="B12" s="660" t="s">
        <v>545</v>
      </c>
      <c r="C12" s="660" t="s">
        <v>2415</v>
      </c>
      <c r="D12" s="741" t="s">
        <v>2618</v>
      </c>
      <c r="E12" s="742" t="s">
        <v>2431</v>
      </c>
      <c r="F12" s="660" t="s">
        <v>2412</v>
      </c>
      <c r="G12" s="660" t="s">
        <v>2441</v>
      </c>
      <c r="H12" s="660" t="s">
        <v>874</v>
      </c>
      <c r="I12" s="660" t="s">
        <v>2442</v>
      </c>
      <c r="J12" s="660" t="s">
        <v>2443</v>
      </c>
      <c r="K12" s="660" t="s">
        <v>2444</v>
      </c>
      <c r="L12" s="661">
        <v>815.1</v>
      </c>
      <c r="M12" s="661">
        <v>815.1</v>
      </c>
      <c r="N12" s="660">
        <v>1</v>
      </c>
      <c r="O12" s="743">
        <v>1</v>
      </c>
      <c r="P12" s="661">
        <v>815.1</v>
      </c>
      <c r="Q12" s="676">
        <v>1</v>
      </c>
      <c r="R12" s="660">
        <v>1</v>
      </c>
      <c r="S12" s="676">
        <v>1</v>
      </c>
      <c r="T12" s="743">
        <v>1</v>
      </c>
      <c r="U12" s="699">
        <v>1</v>
      </c>
    </row>
    <row r="13" spans="1:21" ht="14.4" customHeight="1" x14ac:dyDescent="0.3">
      <c r="A13" s="659">
        <v>6</v>
      </c>
      <c r="B13" s="660" t="s">
        <v>545</v>
      </c>
      <c r="C13" s="660" t="s">
        <v>2417</v>
      </c>
      <c r="D13" s="741" t="s">
        <v>2619</v>
      </c>
      <c r="E13" s="742" t="s">
        <v>2422</v>
      </c>
      <c r="F13" s="660" t="s">
        <v>2412</v>
      </c>
      <c r="G13" s="660" t="s">
        <v>2445</v>
      </c>
      <c r="H13" s="660" t="s">
        <v>546</v>
      </c>
      <c r="I13" s="660" t="s">
        <v>1082</v>
      </c>
      <c r="J13" s="660" t="s">
        <v>1083</v>
      </c>
      <c r="K13" s="660" t="s">
        <v>2446</v>
      </c>
      <c r="L13" s="661">
        <v>156.77000000000001</v>
      </c>
      <c r="M13" s="661">
        <v>313.54000000000002</v>
      </c>
      <c r="N13" s="660">
        <v>2</v>
      </c>
      <c r="O13" s="743">
        <v>1</v>
      </c>
      <c r="P13" s="661">
        <v>313.54000000000002</v>
      </c>
      <c r="Q13" s="676">
        <v>1</v>
      </c>
      <c r="R13" s="660">
        <v>2</v>
      </c>
      <c r="S13" s="676">
        <v>1</v>
      </c>
      <c r="T13" s="743">
        <v>1</v>
      </c>
      <c r="U13" s="699">
        <v>1</v>
      </c>
    </row>
    <row r="14" spans="1:21" ht="14.4" customHeight="1" x14ac:dyDescent="0.3">
      <c r="A14" s="659">
        <v>6</v>
      </c>
      <c r="B14" s="660" t="s">
        <v>545</v>
      </c>
      <c r="C14" s="660" t="s">
        <v>2417</v>
      </c>
      <c r="D14" s="741" t="s">
        <v>2619</v>
      </c>
      <c r="E14" s="742" t="s">
        <v>2422</v>
      </c>
      <c r="F14" s="660" t="s">
        <v>2412</v>
      </c>
      <c r="G14" s="660" t="s">
        <v>2447</v>
      </c>
      <c r="H14" s="660" t="s">
        <v>874</v>
      </c>
      <c r="I14" s="660" t="s">
        <v>2448</v>
      </c>
      <c r="J14" s="660" t="s">
        <v>2449</v>
      </c>
      <c r="K14" s="660" t="s">
        <v>2450</v>
      </c>
      <c r="L14" s="661">
        <v>30.2</v>
      </c>
      <c r="M14" s="661">
        <v>30.2</v>
      </c>
      <c r="N14" s="660">
        <v>1</v>
      </c>
      <c r="O14" s="743">
        <v>1</v>
      </c>
      <c r="P14" s="661">
        <v>30.2</v>
      </c>
      <c r="Q14" s="676">
        <v>1</v>
      </c>
      <c r="R14" s="660">
        <v>1</v>
      </c>
      <c r="S14" s="676">
        <v>1</v>
      </c>
      <c r="T14" s="743">
        <v>1</v>
      </c>
      <c r="U14" s="699">
        <v>1</v>
      </c>
    </row>
    <row r="15" spans="1:21" ht="14.4" customHeight="1" x14ac:dyDescent="0.3">
      <c r="A15" s="659">
        <v>6</v>
      </c>
      <c r="B15" s="660" t="s">
        <v>545</v>
      </c>
      <c r="C15" s="660" t="s">
        <v>2417</v>
      </c>
      <c r="D15" s="741" t="s">
        <v>2619</v>
      </c>
      <c r="E15" s="742" t="s">
        <v>2422</v>
      </c>
      <c r="F15" s="660" t="s">
        <v>2412</v>
      </c>
      <c r="G15" s="660" t="s">
        <v>2447</v>
      </c>
      <c r="H15" s="660" t="s">
        <v>874</v>
      </c>
      <c r="I15" s="660" t="s">
        <v>2451</v>
      </c>
      <c r="J15" s="660" t="s">
        <v>2452</v>
      </c>
      <c r="K15" s="660" t="s">
        <v>2453</v>
      </c>
      <c r="L15" s="661">
        <v>99.66</v>
      </c>
      <c r="M15" s="661">
        <v>99.66</v>
      </c>
      <c r="N15" s="660">
        <v>1</v>
      </c>
      <c r="O15" s="743">
        <v>1</v>
      </c>
      <c r="P15" s="661">
        <v>99.66</v>
      </c>
      <c r="Q15" s="676">
        <v>1</v>
      </c>
      <c r="R15" s="660">
        <v>1</v>
      </c>
      <c r="S15" s="676">
        <v>1</v>
      </c>
      <c r="T15" s="743">
        <v>1</v>
      </c>
      <c r="U15" s="699">
        <v>1</v>
      </c>
    </row>
    <row r="16" spans="1:21" ht="14.4" customHeight="1" x14ac:dyDescent="0.3">
      <c r="A16" s="659">
        <v>6</v>
      </c>
      <c r="B16" s="660" t="s">
        <v>545</v>
      </c>
      <c r="C16" s="660" t="s">
        <v>2417</v>
      </c>
      <c r="D16" s="741" t="s">
        <v>2619</v>
      </c>
      <c r="E16" s="742" t="s">
        <v>2423</v>
      </c>
      <c r="F16" s="660" t="s">
        <v>2412</v>
      </c>
      <c r="G16" s="660" t="s">
        <v>2454</v>
      </c>
      <c r="H16" s="660" t="s">
        <v>874</v>
      </c>
      <c r="I16" s="660" t="s">
        <v>2455</v>
      </c>
      <c r="J16" s="660" t="s">
        <v>2456</v>
      </c>
      <c r="K16" s="660" t="s">
        <v>2457</v>
      </c>
      <c r="L16" s="661">
        <v>119.7</v>
      </c>
      <c r="M16" s="661">
        <v>119.7</v>
      </c>
      <c r="N16" s="660">
        <v>1</v>
      </c>
      <c r="O16" s="743">
        <v>1</v>
      </c>
      <c r="P16" s="661"/>
      <c r="Q16" s="676">
        <v>0</v>
      </c>
      <c r="R16" s="660"/>
      <c r="S16" s="676">
        <v>0</v>
      </c>
      <c r="T16" s="743"/>
      <c r="U16" s="699">
        <v>0</v>
      </c>
    </row>
    <row r="17" spans="1:21" ht="14.4" customHeight="1" x14ac:dyDescent="0.3">
      <c r="A17" s="659">
        <v>6</v>
      </c>
      <c r="B17" s="660" t="s">
        <v>545</v>
      </c>
      <c r="C17" s="660" t="s">
        <v>2417</v>
      </c>
      <c r="D17" s="741" t="s">
        <v>2619</v>
      </c>
      <c r="E17" s="742" t="s">
        <v>2423</v>
      </c>
      <c r="F17" s="660" t="s">
        <v>2412</v>
      </c>
      <c r="G17" s="660" t="s">
        <v>2454</v>
      </c>
      <c r="H17" s="660" t="s">
        <v>874</v>
      </c>
      <c r="I17" s="660" t="s">
        <v>2458</v>
      </c>
      <c r="J17" s="660" t="s">
        <v>2456</v>
      </c>
      <c r="K17" s="660" t="s">
        <v>2459</v>
      </c>
      <c r="L17" s="661">
        <v>425.17</v>
      </c>
      <c r="M17" s="661">
        <v>425.17</v>
      </c>
      <c r="N17" s="660">
        <v>1</v>
      </c>
      <c r="O17" s="743">
        <v>1</v>
      </c>
      <c r="P17" s="661"/>
      <c r="Q17" s="676">
        <v>0</v>
      </c>
      <c r="R17" s="660"/>
      <c r="S17" s="676">
        <v>0</v>
      </c>
      <c r="T17" s="743"/>
      <c r="U17" s="699">
        <v>0</v>
      </c>
    </row>
    <row r="18" spans="1:21" ht="14.4" customHeight="1" x14ac:dyDescent="0.3">
      <c r="A18" s="659">
        <v>6</v>
      </c>
      <c r="B18" s="660" t="s">
        <v>545</v>
      </c>
      <c r="C18" s="660" t="s">
        <v>2417</v>
      </c>
      <c r="D18" s="741" t="s">
        <v>2619</v>
      </c>
      <c r="E18" s="742" t="s">
        <v>2423</v>
      </c>
      <c r="F18" s="660" t="s">
        <v>2412</v>
      </c>
      <c r="G18" s="660" t="s">
        <v>2460</v>
      </c>
      <c r="H18" s="660" t="s">
        <v>546</v>
      </c>
      <c r="I18" s="660" t="s">
        <v>2461</v>
      </c>
      <c r="J18" s="660" t="s">
        <v>2462</v>
      </c>
      <c r="K18" s="660" t="s">
        <v>2463</v>
      </c>
      <c r="L18" s="661">
        <v>84.99</v>
      </c>
      <c r="M18" s="661">
        <v>84.99</v>
      </c>
      <c r="N18" s="660">
        <v>1</v>
      </c>
      <c r="O18" s="743">
        <v>1</v>
      </c>
      <c r="P18" s="661"/>
      <c r="Q18" s="676">
        <v>0</v>
      </c>
      <c r="R18" s="660"/>
      <c r="S18" s="676">
        <v>0</v>
      </c>
      <c r="T18" s="743"/>
      <c r="U18" s="699">
        <v>0</v>
      </c>
    </row>
    <row r="19" spans="1:21" ht="14.4" customHeight="1" x14ac:dyDescent="0.3">
      <c r="A19" s="659">
        <v>6</v>
      </c>
      <c r="B19" s="660" t="s">
        <v>545</v>
      </c>
      <c r="C19" s="660" t="s">
        <v>2417</v>
      </c>
      <c r="D19" s="741" t="s">
        <v>2619</v>
      </c>
      <c r="E19" s="742" t="s">
        <v>2423</v>
      </c>
      <c r="F19" s="660" t="s">
        <v>2412</v>
      </c>
      <c r="G19" s="660" t="s">
        <v>2445</v>
      </c>
      <c r="H19" s="660" t="s">
        <v>546</v>
      </c>
      <c r="I19" s="660" t="s">
        <v>1082</v>
      </c>
      <c r="J19" s="660" t="s">
        <v>1083</v>
      </c>
      <c r="K19" s="660" t="s">
        <v>2446</v>
      </c>
      <c r="L19" s="661">
        <v>156.77000000000001</v>
      </c>
      <c r="M19" s="661">
        <v>313.54000000000002</v>
      </c>
      <c r="N19" s="660">
        <v>2</v>
      </c>
      <c r="O19" s="743">
        <v>1</v>
      </c>
      <c r="P19" s="661"/>
      <c r="Q19" s="676">
        <v>0</v>
      </c>
      <c r="R19" s="660"/>
      <c r="S19" s="676">
        <v>0</v>
      </c>
      <c r="T19" s="743"/>
      <c r="U19" s="699">
        <v>0</v>
      </c>
    </row>
    <row r="20" spans="1:21" ht="14.4" customHeight="1" x14ac:dyDescent="0.3">
      <c r="A20" s="659">
        <v>6</v>
      </c>
      <c r="B20" s="660" t="s">
        <v>545</v>
      </c>
      <c r="C20" s="660" t="s">
        <v>2417</v>
      </c>
      <c r="D20" s="741" t="s">
        <v>2619</v>
      </c>
      <c r="E20" s="742" t="s">
        <v>2423</v>
      </c>
      <c r="F20" s="660" t="s">
        <v>2412</v>
      </c>
      <c r="G20" s="660" t="s">
        <v>2464</v>
      </c>
      <c r="H20" s="660" t="s">
        <v>874</v>
      </c>
      <c r="I20" s="660" t="s">
        <v>2465</v>
      </c>
      <c r="J20" s="660" t="s">
        <v>1882</v>
      </c>
      <c r="K20" s="660" t="s">
        <v>1879</v>
      </c>
      <c r="L20" s="661">
        <v>0</v>
      </c>
      <c r="M20" s="661">
        <v>0</v>
      </c>
      <c r="N20" s="660">
        <v>1</v>
      </c>
      <c r="O20" s="743">
        <v>1</v>
      </c>
      <c r="P20" s="661"/>
      <c r="Q20" s="676"/>
      <c r="R20" s="660"/>
      <c r="S20" s="676">
        <v>0</v>
      </c>
      <c r="T20" s="743"/>
      <c r="U20" s="699">
        <v>0</v>
      </c>
    </row>
    <row r="21" spans="1:21" ht="14.4" customHeight="1" x14ac:dyDescent="0.3">
      <c r="A21" s="659">
        <v>6</v>
      </c>
      <c r="B21" s="660" t="s">
        <v>545</v>
      </c>
      <c r="C21" s="660" t="s">
        <v>2417</v>
      </c>
      <c r="D21" s="741" t="s">
        <v>2619</v>
      </c>
      <c r="E21" s="742" t="s">
        <v>2423</v>
      </c>
      <c r="F21" s="660" t="s">
        <v>2413</v>
      </c>
      <c r="G21" s="660" t="s">
        <v>2432</v>
      </c>
      <c r="H21" s="660" t="s">
        <v>546</v>
      </c>
      <c r="I21" s="660" t="s">
        <v>2433</v>
      </c>
      <c r="J21" s="660" t="s">
        <v>2434</v>
      </c>
      <c r="K21" s="660" t="s">
        <v>2435</v>
      </c>
      <c r="L21" s="661">
        <v>864.39</v>
      </c>
      <c r="M21" s="661">
        <v>31982.429999999986</v>
      </c>
      <c r="N21" s="660">
        <v>37</v>
      </c>
      <c r="O21" s="743">
        <v>37</v>
      </c>
      <c r="P21" s="661">
        <v>31982.429999999986</v>
      </c>
      <c r="Q21" s="676">
        <v>1</v>
      </c>
      <c r="R21" s="660">
        <v>37</v>
      </c>
      <c r="S21" s="676">
        <v>1</v>
      </c>
      <c r="T21" s="743">
        <v>37</v>
      </c>
      <c r="U21" s="699">
        <v>1</v>
      </c>
    </row>
    <row r="22" spans="1:21" ht="14.4" customHeight="1" x14ac:dyDescent="0.3">
      <c r="A22" s="659">
        <v>6</v>
      </c>
      <c r="B22" s="660" t="s">
        <v>545</v>
      </c>
      <c r="C22" s="660" t="s">
        <v>2417</v>
      </c>
      <c r="D22" s="741" t="s">
        <v>2619</v>
      </c>
      <c r="E22" s="742" t="s">
        <v>2423</v>
      </c>
      <c r="F22" s="660" t="s">
        <v>2413</v>
      </c>
      <c r="G22" s="660" t="s">
        <v>2432</v>
      </c>
      <c r="H22" s="660" t="s">
        <v>546</v>
      </c>
      <c r="I22" s="660" t="s">
        <v>2436</v>
      </c>
      <c r="J22" s="660" t="s">
        <v>2437</v>
      </c>
      <c r="K22" s="660" t="s">
        <v>2438</v>
      </c>
      <c r="L22" s="661">
        <v>1978.94</v>
      </c>
      <c r="M22" s="661">
        <v>55410.320000000014</v>
      </c>
      <c r="N22" s="660">
        <v>28</v>
      </c>
      <c r="O22" s="743">
        <v>28</v>
      </c>
      <c r="P22" s="661">
        <v>49473.500000000015</v>
      </c>
      <c r="Q22" s="676">
        <v>0.8928571428571429</v>
      </c>
      <c r="R22" s="660">
        <v>25</v>
      </c>
      <c r="S22" s="676">
        <v>0.8928571428571429</v>
      </c>
      <c r="T22" s="743">
        <v>25</v>
      </c>
      <c r="U22" s="699">
        <v>0.8928571428571429</v>
      </c>
    </row>
    <row r="23" spans="1:21" ht="14.4" customHeight="1" x14ac:dyDescent="0.3">
      <c r="A23" s="659">
        <v>6</v>
      </c>
      <c r="B23" s="660" t="s">
        <v>545</v>
      </c>
      <c r="C23" s="660" t="s">
        <v>2417</v>
      </c>
      <c r="D23" s="741" t="s">
        <v>2619</v>
      </c>
      <c r="E23" s="742" t="s">
        <v>2423</v>
      </c>
      <c r="F23" s="660" t="s">
        <v>2413</v>
      </c>
      <c r="G23" s="660" t="s">
        <v>2432</v>
      </c>
      <c r="H23" s="660" t="s">
        <v>546</v>
      </c>
      <c r="I23" s="660" t="s">
        <v>2466</v>
      </c>
      <c r="J23" s="660" t="s">
        <v>2467</v>
      </c>
      <c r="K23" s="660" t="s">
        <v>2468</v>
      </c>
      <c r="L23" s="661">
        <v>700</v>
      </c>
      <c r="M23" s="661">
        <v>3500</v>
      </c>
      <c r="N23" s="660">
        <v>5</v>
      </c>
      <c r="O23" s="743">
        <v>5</v>
      </c>
      <c r="P23" s="661">
        <v>2800</v>
      </c>
      <c r="Q23" s="676">
        <v>0.8</v>
      </c>
      <c r="R23" s="660">
        <v>4</v>
      </c>
      <c r="S23" s="676">
        <v>0.8</v>
      </c>
      <c r="T23" s="743">
        <v>4</v>
      </c>
      <c r="U23" s="699">
        <v>0.8</v>
      </c>
    </row>
    <row r="24" spans="1:21" ht="14.4" customHeight="1" x14ac:dyDescent="0.3">
      <c r="A24" s="659">
        <v>6</v>
      </c>
      <c r="B24" s="660" t="s">
        <v>545</v>
      </c>
      <c r="C24" s="660" t="s">
        <v>2417</v>
      </c>
      <c r="D24" s="741" t="s">
        <v>2619</v>
      </c>
      <c r="E24" s="742" t="s">
        <v>2423</v>
      </c>
      <c r="F24" s="660" t="s">
        <v>2413</v>
      </c>
      <c r="G24" s="660" t="s">
        <v>2469</v>
      </c>
      <c r="H24" s="660" t="s">
        <v>546</v>
      </c>
      <c r="I24" s="660" t="s">
        <v>2470</v>
      </c>
      <c r="J24" s="660" t="s">
        <v>2471</v>
      </c>
      <c r="K24" s="660" t="s">
        <v>2472</v>
      </c>
      <c r="L24" s="661">
        <v>0</v>
      </c>
      <c r="M24" s="661">
        <v>0</v>
      </c>
      <c r="N24" s="660">
        <v>2</v>
      </c>
      <c r="O24" s="743">
        <v>2</v>
      </c>
      <c r="P24" s="661"/>
      <c r="Q24" s="676"/>
      <c r="R24" s="660"/>
      <c r="S24" s="676">
        <v>0</v>
      </c>
      <c r="T24" s="743"/>
      <c r="U24" s="699">
        <v>0</v>
      </c>
    </row>
    <row r="25" spans="1:21" ht="14.4" customHeight="1" x14ac:dyDescent="0.3">
      <c r="A25" s="659">
        <v>6</v>
      </c>
      <c r="B25" s="660" t="s">
        <v>545</v>
      </c>
      <c r="C25" s="660" t="s">
        <v>2417</v>
      </c>
      <c r="D25" s="741" t="s">
        <v>2619</v>
      </c>
      <c r="E25" s="742" t="s">
        <v>2424</v>
      </c>
      <c r="F25" s="660" t="s">
        <v>2412</v>
      </c>
      <c r="G25" s="660" t="s">
        <v>2439</v>
      </c>
      <c r="H25" s="660" t="s">
        <v>546</v>
      </c>
      <c r="I25" s="660" t="s">
        <v>2473</v>
      </c>
      <c r="J25" s="660" t="s">
        <v>2474</v>
      </c>
      <c r="K25" s="660" t="s">
        <v>2475</v>
      </c>
      <c r="L25" s="661">
        <v>154.36000000000001</v>
      </c>
      <c r="M25" s="661">
        <v>308.72000000000003</v>
      </c>
      <c r="N25" s="660">
        <v>2</v>
      </c>
      <c r="O25" s="743">
        <v>1</v>
      </c>
      <c r="P25" s="661"/>
      <c r="Q25" s="676">
        <v>0</v>
      </c>
      <c r="R25" s="660"/>
      <c r="S25" s="676">
        <v>0</v>
      </c>
      <c r="T25" s="743"/>
      <c r="U25" s="699">
        <v>0</v>
      </c>
    </row>
    <row r="26" spans="1:21" ht="14.4" customHeight="1" x14ac:dyDescent="0.3">
      <c r="A26" s="659">
        <v>6</v>
      </c>
      <c r="B26" s="660" t="s">
        <v>545</v>
      </c>
      <c r="C26" s="660" t="s">
        <v>2417</v>
      </c>
      <c r="D26" s="741" t="s">
        <v>2619</v>
      </c>
      <c r="E26" s="742" t="s">
        <v>2424</v>
      </c>
      <c r="F26" s="660" t="s">
        <v>2412</v>
      </c>
      <c r="G26" s="660" t="s">
        <v>2476</v>
      </c>
      <c r="H26" s="660" t="s">
        <v>546</v>
      </c>
      <c r="I26" s="660" t="s">
        <v>2477</v>
      </c>
      <c r="J26" s="660" t="s">
        <v>2478</v>
      </c>
      <c r="K26" s="660" t="s">
        <v>2479</v>
      </c>
      <c r="L26" s="661">
        <v>303.47000000000003</v>
      </c>
      <c r="M26" s="661">
        <v>910.41000000000008</v>
      </c>
      <c r="N26" s="660">
        <v>3</v>
      </c>
      <c r="O26" s="743">
        <v>1</v>
      </c>
      <c r="P26" s="661"/>
      <c r="Q26" s="676">
        <v>0</v>
      </c>
      <c r="R26" s="660"/>
      <c r="S26" s="676">
        <v>0</v>
      </c>
      <c r="T26" s="743"/>
      <c r="U26" s="699">
        <v>0</v>
      </c>
    </row>
    <row r="27" spans="1:21" ht="14.4" customHeight="1" x14ac:dyDescent="0.3">
      <c r="A27" s="659">
        <v>6</v>
      </c>
      <c r="B27" s="660" t="s">
        <v>545</v>
      </c>
      <c r="C27" s="660" t="s">
        <v>2417</v>
      </c>
      <c r="D27" s="741" t="s">
        <v>2619</v>
      </c>
      <c r="E27" s="742" t="s">
        <v>2424</v>
      </c>
      <c r="F27" s="660" t="s">
        <v>2412</v>
      </c>
      <c r="G27" s="660" t="s">
        <v>2440</v>
      </c>
      <c r="H27" s="660" t="s">
        <v>546</v>
      </c>
      <c r="I27" s="660" t="s">
        <v>2480</v>
      </c>
      <c r="J27" s="660" t="s">
        <v>2481</v>
      </c>
      <c r="K27" s="660" t="s">
        <v>2482</v>
      </c>
      <c r="L27" s="661">
        <v>75.819999999999993</v>
      </c>
      <c r="M27" s="661">
        <v>151.63999999999999</v>
      </c>
      <c r="N27" s="660">
        <v>2</v>
      </c>
      <c r="O27" s="743">
        <v>0.5</v>
      </c>
      <c r="P27" s="661">
        <v>151.63999999999999</v>
      </c>
      <c r="Q27" s="676">
        <v>1</v>
      </c>
      <c r="R27" s="660">
        <v>2</v>
      </c>
      <c r="S27" s="676">
        <v>1</v>
      </c>
      <c r="T27" s="743">
        <v>0.5</v>
      </c>
      <c r="U27" s="699">
        <v>1</v>
      </c>
    </row>
    <row r="28" spans="1:21" ht="14.4" customHeight="1" x14ac:dyDescent="0.3">
      <c r="A28" s="659">
        <v>6</v>
      </c>
      <c r="B28" s="660" t="s">
        <v>545</v>
      </c>
      <c r="C28" s="660" t="s">
        <v>2417</v>
      </c>
      <c r="D28" s="741" t="s">
        <v>2619</v>
      </c>
      <c r="E28" s="742" t="s">
        <v>2424</v>
      </c>
      <c r="F28" s="660" t="s">
        <v>2412</v>
      </c>
      <c r="G28" s="660" t="s">
        <v>2483</v>
      </c>
      <c r="H28" s="660" t="s">
        <v>546</v>
      </c>
      <c r="I28" s="660" t="s">
        <v>2484</v>
      </c>
      <c r="J28" s="660" t="s">
        <v>2485</v>
      </c>
      <c r="K28" s="660" t="s">
        <v>2486</v>
      </c>
      <c r="L28" s="661">
        <v>0</v>
      </c>
      <c r="M28" s="661">
        <v>0</v>
      </c>
      <c r="N28" s="660">
        <v>2</v>
      </c>
      <c r="O28" s="743">
        <v>0.5</v>
      </c>
      <c r="P28" s="661"/>
      <c r="Q28" s="676"/>
      <c r="R28" s="660"/>
      <c r="S28" s="676">
        <v>0</v>
      </c>
      <c r="T28" s="743"/>
      <c r="U28" s="699">
        <v>0</v>
      </c>
    </row>
    <row r="29" spans="1:21" ht="14.4" customHeight="1" x14ac:dyDescent="0.3">
      <c r="A29" s="659">
        <v>6</v>
      </c>
      <c r="B29" s="660" t="s">
        <v>545</v>
      </c>
      <c r="C29" s="660" t="s">
        <v>2417</v>
      </c>
      <c r="D29" s="741" t="s">
        <v>2619</v>
      </c>
      <c r="E29" s="742" t="s">
        <v>2424</v>
      </c>
      <c r="F29" s="660" t="s">
        <v>2412</v>
      </c>
      <c r="G29" s="660" t="s">
        <v>2483</v>
      </c>
      <c r="H29" s="660" t="s">
        <v>546</v>
      </c>
      <c r="I29" s="660" t="s">
        <v>2487</v>
      </c>
      <c r="J29" s="660" t="s">
        <v>2485</v>
      </c>
      <c r="K29" s="660" t="s">
        <v>2488</v>
      </c>
      <c r="L29" s="661">
        <v>227.32</v>
      </c>
      <c r="M29" s="661">
        <v>227.32</v>
      </c>
      <c r="N29" s="660">
        <v>1</v>
      </c>
      <c r="O29" s="743">
        <v>1</v>
      </c>
      <c r="P29" s="661">
        <v>227.32</v>
      </c>
      <c r="Q29" s="676">
        <v>1</v>
      </c>
      <c r="R29" s="660">
        <v>1</v>
      </c>
      <c r="S29" s="676">
        <v>1</v>
      </c>
      <c r="T29" s="743">
        <v>1</v>
      </c>
      <c r="U29" s="699">
        <v>1</v>
      </c>
    </row>
    <row r="30" spans="1:21" ht="14.4" customHeight="1" x14ac:dyDescent="0.3">
      <c r="A30" s="659">
        <v>6</v>
      </c>
      <c r="B30" s="660" t="s">
        <v>545</v>
      </c>
      <c r="C30" s="660" t="s">
        <v>2417</v>
      </c>
      <c r="D30" s="741" t="s">
        <v>2619</v>
      </c>
      <c r="E30" s="742" t="s">
        <v>2424</v>
      </c>
      <c r="F30" s="660" t="s">
        <v>2412</v>
      </c>
      <c r="G30" s="660" t="s">
        <v>2489</v>
      </c>
      <c r="H30" s="660" t="s">
        <v>546</v>
      </c>
      <c r="I30" s="660" t="s">
        <v>2490</v>
      </c>
      <c r="J30" s="660" t="s">
        <v>1113</v>
      </c>
      <c r="K30" s="660" t="s">
        <v>2491</v>
      </c>
      <c r="L30" s="661">
        <v>0</v>
      </c>
      <c r="M30" s="661">
        <v>0</v>
      </c>
      <c r="N30" s="660">
        <v>1</v>
      </c>
      <c r="O30" s="743">
        <v>1</v>
      </c>
      <c r="P30" s="661"/>
      <c r="Q30" s="676"/>
      <c r="R30" s="660"/>
      <c r="S30" s="676">
        <v>0</v>
      </c>
      <c r="T30" s="743"/>
      <c r="U30" s="699">
        <v>0</v>
      </c>
    </row>
    <row r="31" spans="1:21" ht="14.4" customHeight="1" x14ac:dyDescent="0.3">
      <c r="A31" s="659">
        <v>6</v>
      </c>
      <c r="B31" s="660" t="s">
        <v>545</v>
      </c>
      <c r="C31" s="660" t="s">
        <v>2417</v>
      </c>
      <c r="D31" s="741" t="s">
        <v>2619</v>
      </c>
      <c r="E31" s="742" t="s">
        <v>2424</v>
      </c>
      <c r="F31" s="660" t="s">
        <v>2412</v>
      </c>
      <c r="G31" s="660" t="s">
        <v>2492</v>
      </c>
      <c r="H31" s="660" t="s">
        <v>546</v>
      </c>
      <c r="I31" s="660" t="s">
        <v>2493</v>
      </c>
      <c r="J31" s="660" t="s">
        <v>2494</v>
      </c>
      <c r="K31" s="660" t="s">
        <v>2495</v>
      </c>
      <c r="L31" s="661">
        <v>0</v>
      </c>
      <c r="M31" s="661">
        <v>0</v>
      </c>
      <c r="N31" s="660">
        <v>3</v>
      </c>
      <c r="O31" s="743">
        <v>1</v>
      </c>
      <c r="P31" s="661"/>
      <c r="Q31" s="676"/>
      <c r="R31" s="660"/>
      <c r="S31" s="676">
        <v>0</v>
      </c>
      <c r="T31" s="743"/>
      <c r="U31" s="699">
        <v>0</v>
      </c>
    </row>
    <row r="32" spans="1:21" ht="14.4" customHeight="1" x14ac:dyDescent="0.3">
      <c r="A32" s="659">
        <v>6</v>
      </c>
      <c r="B32" s="660" t="s">
        <v>545</v>
      </c>
      <c r="C32" s="660" t="s">
        <v>2417</v>
      </c>
      <c r="D32" s="741" t="s">
        <v>2619</v>
      </c>
      <c r="E32" s="742" t="s">
        <v>2424</v>
      </c>
      <c r="F32" s="660" t="s">
        <v>2412</v>
      </c>
      <c r="G32" s="660" t="s">
        <v>2496</v>
      </c>
      <c r="H32" s="660" t="s">
        <v>546</v>
      </c>
      <c r="I32" s="660" t="s">
        <v>2497</v>
      </c>
      <c r="J32" s="660" t="s">
        <v>2498</v>
      </c>
      <c r="K32" s="660" t="s">
        <v>2499</v>
      </c>
      <c r="L32" s="661">
        <v>31.06</v>
      </c>
      <c r="M32" s="661">
        <v>31.06</v>
      </c>
      <c r="N32" s="660">
        <v>1</v>
      </c>
      <c r="O32" s="743">
        <v>1</v>
      </c>
      <c r="P32" s="661"/>
      <c r="Q32" s="676">
        <v>0</v>
      </c>
      <c r="R32" s="660"/>
      <c r="S32" s="676">
        <v>0</v>
      </c>
      <c r="T32" s="743"/>
      <c r="U32" s="699">
        <v>0</v>
      </c>
    </row>
    <row r="33" spans="1:21" ht="14.4" customHeight="1" x14ac:dyDescent="0.3">
      <c r="A33" s="659">
        <v>6</v>
      </c>
      <c r="B33" s="660" t="s">
        <v>545</v>
      </c>
      <c r="C33" s="660" t="s">
        <v>2417</v>
      </c>
      <c r="D33" s="741" t="s">
        <v>2619</v>
      </c>
      <c r="E33" s="742" t="s">
        <v>2424</v>
      </c>
      <c r="F33" s="660" t="s">
        <v>2412</v>
      </c>
      <c r="G33" s="660" t="s">
        <v>2500</v>
      </c>
      <c r="H33" s="660" t="s">
        <v>546</v>
      </c>
      <c r="I33" s="660" t="s">
        <v>2501</v>
      </c>
      <c r="J33" s="660" t="s">
        <v>2502</v>
      </c>
      <c r="K33" s="660" t="s">
        <v>2503</v>
      </c>
      <c r="L33" s="661">
        <v>519.42999999999995</v>
      </c>
      <c r="M33" s="661">
        <v>519.42999999999995</v>
      </c>
      <c r="N33" s="660">
        <v>1</v>
      </c>
      <c r="O33" s="743">
        <v>1</v>
      </c>
      <c r="P33" s="661">
        <v>519.42999999999995</v>
      </c>
      <c r="Q33" s="676">
        <v>1</v>
      </c>
      <c r="R33" s="660">
        <v>1</v>
      </c>
      <c r="S33" s="676">
        <v>1</v>
      </c>
      <c r="T33" s="743">
        <v>1</v>
      </c>
      <c r="U33" s="699">
        <v>1</v>
      </c>
    </row>
    <row r="34" spans="1:21" ht="14.4" customHeight="1" x14ac:dyDescent="0.3">
      <c r="A34" s="659">
        <v>6</v>
      </c>
      <c r="B34" s="660" t="s">
        <v>545</v>
      </c>
      <c r="C34" s="660" t="s">
        <v>2417</v>
      </c>
      <c r="D34" s="741" t="s">
        <v>2619</v>
      </c>
      <c r="E34" s="742" t="s">
        <v>2424</v>
      </c>
      <c r="F34" s="660" t="s">
        <v>2412</v>
      </c>
      <c r="G34" s="660" t="s">
        <v>2504</v>
      </c>
      <c r="H34" s="660" t="s">
        <v>546</v>
      </c>
      <c r="I34" s="660" t="s">
        <v>2505</v>
      </c>
      <c r="J34" s="660" t="s">
        <v>2506</v>
      </c>
      <c r="K34" s="660" t="s">
        <v>2507</v>
      </c>
      <c r="L34" s="661">
        <v>112.6</v>
      </c>
      <c r="M34" s="661">
        <v>112.6</v>
      </c>
      <c r="N34" s="660">
        <v>1</v>
      </c>
      <c r="O34" s="743">
        <v>1</v>
      </c>
      <c r="P34" s="661"/>
      <c r="Q34" s="676">
        <v>0</v>
      </c>
      <c r="R34" s="660"/>
      <c r="S34" s="676">
        <v>0</v>
      </c>
      <c r="T34" s="743"/>
      <c r="U34" s="699">
        <v>0</v>
      </c>
    </row>
    <row r="35" spans="1:21" ht="14.4" customHeight="1" x14ac:dyDescent="0.3">
      <c r="A35" s="659">
        <v>6</v>
      </c>
      <c r="B35" s="660" t="s">
        <v>545</v>
      </c>
      <c r="C35" s="660" t="s">
        <v>2417</v>
      </c>
      <c r="D35" s="741" t="s">
        <v>2619</v>
      </c>
      <c r="E35" s="742" t="s">
        <v>2424</v>
      </c>
      <c r="F35" s="660" t="s">
        <v>2412</v>
      </c>
      <c r="G35" s="660" t="s">
        <v>2504</v>
      </c>
      <c r="H35" s="660" t="s">
        <v>546</v>
      </c>
      <c r="I35" s="660" t="s">
        <v>2505</v>
      </c>
      <c r="J35" s="660" t="s">
        <v>2506</v>
      </c>
      <c r="K35" s="660" t="s">
        <v>2507</v>
      </c>
      <c r="L35" s="661">
        <v>120.89</v>
      </c>
      <c r="M35" s="661">
        <v>120.89</v>
      </c>
      <c r="N35" s="660">
        <v>1</v>
      </c>
      <c r="O35" s="743">
        <v>0.5</v>
      </c>
      <c r="P35" s="661"/>
      <c r="Q35" s="676">
        <v>0</v>
      </c>
      <c r="R35" s="660"/>
      <c r="S35" s="676">
        <v>0</v>
      </c>
      <c r="T35" s="743"/>
      <c r="U35" s="699">
        <v>0</v>
      </c>
    </row>
    <row r="36" spans="1:21" ht="14.4" customHeight="1" x14ac:dyDescent="0.3">
      <c r="A36" s="659">
        <v>6</v>
      </c>
      <c r="B36" s="660" t="s">
        <v>545</v>
      </c>
      <c r="C36" s="660" t="s">
        <v>2417</v>
      </c>
      <c r="D36" s="741" t="s">
        <v>2619</v>
      </c>
      <c r="E36" s="742" t="s">
        <v>2424</v>
      </c>
      <c r="F36" s="660" t="s">
        <v>2412</v>
      </c>
      <c r="G36" s="660" t="s">
        <v>2445</v>
      </c>
      <c r="H36" s="660" t="s">
        <v>546</v>
      </c>
      <c r="I36" s="660" t="s">
        <v>1082</v>
      </c>
      <c r="J36" s="660" t="s">
        <v>1083</v>
      </c>
      <c r="K36" s="660" t="s">
        <v>2446</v>
      </c>
      <c r="L36" s="661">
        <v>156.77000000000001</v>
      </c>
      <c r="M36" s="661">
        <v>940.62000000000012</v>
      </c>
      <c r="N36" s="660">
        <v>6</v>
      </c>
      <c r="O36" s="743">
        <v>2</v>
      </c>
      <c r="P36" s="661"/>
      <c r="Q36" s="676">
        <v>0</v>
      </c>
      <c r="R36" s="660"/>
      <c r="S36" s="676">
        <v>0</v>
      </c>
      <c r="T36" s="743"/>
      <c r="U36" s="699">
        <v>0</v>
      </c>
    </row>
    <row r="37" spans="1:21" ht="14.4" customHeight="1" x14ac:dyDescent="0.3">
      <c r="A37" s="659">
        <v>6</v>
      </c>
      <c r="B37" s="660" t="s">
        <v>545</v>
      </c>
      <c r="C37" s="660" t="s">
        <v>2417</v>
      </c>
      <c r="D37" s="741" t="s">
        <v>2619</v>
      </c>
      <c r="E37" s="742" t="s">
        <v>2424</v>
      </c>
      <c r="F37" s="660" t="s">
        <v>2412</v>
      </c>
      <c r="G37" s="660" t="s">
        <v>2508</v>
      </c>
      <c r="H37" s="660" t="s">
        <v>546</v>
      </c>
      <c r="I37" s="660" t="s">
        <v>2509</v>
      </c>
      <c r="J37" s="660" t="s">
        <v>2510</v>
      </c>
      <c r="K37" s="660" t="s">
        <v>2511</v>
      </c>
      <c r="L37" s="661">
        <v>83.79</v>
      </c>
      <c r="M37" s="661">
        <v>167.58</v>
      </c>
      <c r="N37" s="660">
        <v>2</v>
      </c>
      <c r="O37" s="743">
        <v>0.5</v>
      </c>
      <c r="P37" s="661"/>
      <c r="Q37" s="676">
        <v>0</v>
      </c>
      <c r="R37" s="660"/>
      <c r="S37" s="676">
        <v>0</v>
      </c>
      <c r="T37" s="743"/>
      <c r="U37" s="699">
        <v>0</v>
      </c>
    </row>
    <row r="38" spans="1:21" ht="14.4" customHeight="1" x14ac:dyDescent="0.3">
      <c r="A38" s="659">
        <v>6</v>
      </c>
      <c r="B38" s="660" t="s">
        <v>545</v>
      </c>
      <c r="C38" s="660" t="s">
        <v>2417</v>
      </c>
      <c r="D38" s="741" t="s">
        <v>2619</v>
      </c>
      <c r="E38" s="742" t="s">
        <v>2424</v>
      </c>
      <c r="F38" s="660" t="s">
        <v>2412</v>
      </c>
      <c r="G38" s="660" t="s">
        <v>2512</v>
      </c>
      <c r="H38" s="660" t="s">
        <v>546</v>
      </c>
      <c r="I38" s="660" t="s">
        <v>1511</v>
      </c>
      <c r="J38" s="660" t="s">
        <v>1512</v>
      </c>
      <c r="K38" s="660" t="s">
        <v>1513</v>
      </c>
      <c r="L38" s="661">
        <v>126.59</v>
      </c>
      <c r="M38" s="661">
        <v>126.59</v>
      </c>
      <c r="N38" s="660">
        <v>1</v>
      </c>
      <c r="O38" s="743">
        <v>0.5</v>
      </c>
      <c r="P38" s="661">
        <v>126.59</v>
      </c>
      <c r="Q38" s="676">
        <v>1</v>
      </c>
      <c r="R38" s="660">
        <v>1</v>
      </c>
      <c r="S38" s="676">
        <v>1</v>
      </c>
      <c r="T38" s="743">
        <v>0.5</v>
      </c>
      <c r="U38" s="699">
        <v>1</v>
      </c>
    </row>
    <row r="39" spans="1:21" ht="14.4" customHeight="1" x14ac:dyDescent="0.3">
      <c r="A39" s="659">
        <v>6</v>
      </c>
      <c r="B39" s="660" t="s">
        <v>545</v>
      </c>
      <c r="C39" s="660" t="s">
        <v>2417</v>
      </c>
      <c r="D39" s="741" t="s">
        <v>2619</v>
      </c>
      <c r="E39" s="742" t="s">
        <v>2424</v>
      </c>
      <c r="F39" s="660" t="s">
        <v>2412</v>
      </c>
      <c r="G39" s="660" t="s">
        <v>2513</v>
      </c>
      <c r="H39" s="660" t="s">
        <v>874</v>
      </c>
      <c r="I39" s="660" t="s">
        <v>2514</v>
      </c>
      <c r="J39" s="660" t="s">
        <v>2515</v>
      </c>
      <c r="K39" s="660" t="s">
        <v>2516</v>
      </c>
      <c r="L39" s="661">
        <v>46.85</v>
      </c>
      <c r="M39" s="661">
        <v>140.55000000000001</v>
      </c>
      <c r="N39" s="660">
        <v>3</v>
      </c>
      <c r="O39" s="743">
        <v>1</v>
      </c>
      <c r="P39" s="661"/>
      <c r="Q39" s="676">
        <v>0</v>
      </c>
      <c r="R39" s="660"/>
      <c r="S39" s="676">
        <v>0</v>
      </c>
      <c r="T39" s="743"/>
      <c r="U39" s="699">
        <v>0</v>
      </c>
    </row>
    <row r="40" spans="1:21" ht="14.4" customHeight="1" x14ac:dyDescent="0.3">
      <c r="A40" s="659">
        <v>6</v>
      </c>
      <c r="B40" s="660" t="s">
        <v>545</v>
      </c>
      <c r="C40" s="660" t="s">
        <v>2417</v>
      </c>
      <c r="D40" s="741" t="s">
        <v>2619</v>
      </c>
      <c r="E40" s="742" t="s">
        <v>2424</v>
      </c>
      <c r="F40" s="660" t="s">
        <v>2412</v>
      </c>
      <c r="G40" s="660" t="s">
        <v>2517</v>
      </c>
      <c r="H40" s="660" t="s">
        <v>874</v>
      </c>
      <c r="I40" s="660" t="s">
        <v>2518</v>
      </c>
      <c r="J40" s="660" t="s">
        <v>2519</v>
      </c>
      <c r="K40" s="660" t="s">
        <v>2520</v>
      </c>
      <c r="L40" s="661">
        <v>124.49</v>
      </c>
      <c r="M40" s="661">
        <v>124.49</v>
      </c>
      <c r="N40" s="660">
        <v>1</v>
      </c>
      <c r="O40" s="743">
        <v>1</v>
      </c>
      <c r="P40" s="661">
        <v>124.49</v>
      </c>
      <c r="Q40" s="676">
        <v>1</v>
      </c>
      <c r="R40" s="660">
        <v>1</v>
      </c>
      <c r="S40" s="676">
        <v>1</v>
      </c>
      <c r="T40" s="743">
        <v>1</v>
      </c>
      <c r="U40" s="699">
        <v>1</v>
      </c>
    </row>
    <row r="41" spans="1:21" ht="14.4" customHeight="1" x14ac:dyDescent="0.3">
      <c r="A41" s="659">
        <v>6</v>
      </c>
      <c r="B41" s="660" t="s">
        <v>545</v>
      </c>
      <c r="C41" s="660" t="s">
        <v>2417</v>
      </c>
      <c r="D41" s="741" t="s">
        <v>2619</v>
      </c>
      <c r="E41" s="742" t="s">
        <v>2424</v>
      </c>
      <c r="F41" s="660" t="s">
        <v>2412</v>
      </c>
      <c r="G41" s="660" t="s">
        <v>2517</v>
      </c>
      <c r="H41" s="660" t="s">
        <v>546</v>
      </c>
      <c r="I41" s="660" t="s">
        <v>2521</v>
      </c>
      <c r="J41" s="660" t="s">
        <v>2522</v>
      </c>
      <c r="K41" s="660" t="s">
        <v>2523</v>
      </c>
      <c r="L41" s="661">
        <v>82.99</v>
      </c>
      <c r="M41" s="661">
        <v>82.99</v>
      </c>
      <c r="N41" s="660">
        <v>1</v>
      </c>
      <c r="O41" s="743">
        <v>1</v>
      </c>
      <c r="P41" s="661"/>
      <c r="Q41" s="676">
        <v>0</v>
      </c>
      <c r="R41" s="660"/>
      <c r="S41" s="676">
        <v>0</v>
      </c>
      <c r="T41" s="743"/>
      <c r="U41" s="699">
        <v>0</v>
      </c>
    </row>
    <row r="42" spans="1:21" ht="14.4" customHeight="1" x14ac:dyDescent="0.3">
      <c r="A42" s="659">
        <v>6</v>
      </c>
      <c r="B42" s="660" t="s">
        <v>545</v>
      </c>
      <c r="C42" s="660" t="s">
        <v>2417</v>
      </c>
      <c r="D42" s="741" t="s">
        <v>2619</v>
      </c>
      <c r="E42" s="742" t="s">
        <v>2424</v>
      </c>
      <c r="F42" s="660" t="s">
        <v>2412</v>
      </c>
      <c r="G42" s="660" t="s">
        <v>2524</v>
      </c>
      <c r="H42" s="660" t="s">
        <v>874</v>
      </c>
      <c r="I42" s="660" t="s">
        <v>1939</v>
      </c>
      <c r="J42" s="660" t="s">
        <v>1286</v>
      </c>
      <c r="K42" s="660" t="s">
        <v>1940</v>
      </c>
      <c r="L42" s="661">
        <v>77.790000000000006</v>
      </c>
      <c r="M42" s="661">
        <v>155.58000000000001</v>
      </c>
      <c r="N42" s="660">
        <v>2</v>
      </c>
      <c r="O42" s="743">
        <v>1</v>
      </c>
      <c r="P42" s="661">
        <v>77.790000000000006</v>
      </c>
      <c r="Q42" s="676">
        <v>0.5</v>
      </c>
      <c r="R42" s="660">
        <v>1</v>
      </c>
      <c r="S42" s="676">
        <v>0.5</v>
      </c>
      <c r="T42" s="743">
        <v>0.5</v>
      </c>
      <c r="U42" s="699">
        <v>0.5</v>
      </c>
    </row>
    <row r="43" spans="1:21" ht="14.4" customHeight="1" x14ac:dyDescent="0.3">
      <c r="A43" s="659">
        <v>6</v>
      </c>
      <c r="B43" s="660" t="s">
        <v>545</v>
      </c>
      <c r="C43" s="660" t="s">
        <v>2417</v>
      </c>
      <c r="D43" s="741" t="s">
        <v>2619</v>
      </c>
      <c r="E43" s="742" t="s">
        <v>2424</v>
      </c>
      <c r="F43" s="660" t="s">
        <v>2412</v>
      </c>
      <c r="G43" s="660" t="s">
        <v>2525</v>
      </c>
      <c r="H43" s="660" t="s">
        <v>874</v>
      </c>
      <c r="I43" s="660" t="s">
        <v>2526</v>
      </c>
      <c r="J43" s="660" t="s">
        <v>1364</v>
      </c>
      <c r="K43" s="660" t="s">
        <v>2527</v>
      </c>
      <c r="L43" s="661">
        <v>374.74</v>
      </c>
      <c r="M43" s="661">
        <v>374.74</v>
      </c>
      <c r="N43" s="660">
        <v>1</v>
      </c>
      <c r="O43" s="743">
        <v>0.5</v>
      </c>
      <c r="P43" s="661">
        <v>374.74</v>
      </c>
      <c r="Q43" s="676">
        <v>1</v>
      </c>
      <c r="R43" s="660">
        <v>1</v>
      </c>
      <c r="S43" s="676">
        <v>1</v>
      </c>
      <c r="T43" s="743">
        <v>0.5</v>
      </c>
      <c r="U43" s="699">
        <v>1</v>
      </c>
    </row>
    <row r="44" spans="1:21" ht="14.4" customHeight="1" x14ac:dyDescent="0.3">
      <c r="A44" s="659">
        <v>6</v>
      </c>
      <c r="B44" s="660" t="s">
        <v>545</v>
      </c>
      <c r="C44" s="660" t="s">
        <v>2417</v>
      </c>
      <c r="D44" s="741" t="s">
        <v>2619</v>
      </c>
      <c r="E44" s="742" t="s">
        <v>2424</v>
      </c>
      <c r="F44" s="660" t="s">
        <v>2412</v>
      </c>
      <c r="G44" s="660" t="s">
        <v>2525</v>
      </c>
      <c r="H44" s="660" t="s">
        <v>874</v>
      </c>
      <c r="I44" s="660" t="s">
        <v>2528</v>
      </c>
      <c r="J44" s="660" t="s">
        <v>2529</v>
      </c>
      <c r="K44" s="660" t="s">
        <v>2530</v>
      </c>
      <c r="L44" s="661">
        <v>543.36</v>
      </c>
      <c r="M44" s="661">
        <v>543.36</v>
      </c>
      <c r="N44" s="660">
        <v>1</v>
      </c>
      <c r="O44" s="743">
        <v>0.5</v>
      </c>
      <c r="P44" s="661"/>
      <c r="Q44" s="676">
        <v>0</v>
      </c>
      <c r="R44" s="660"/>
      <c r="S44" s="676">
        <v>0</v>
      </c>
      <c r="T44" s="743"/>
      <c r="U44" s="699">
        <v>0</v>
      </c>
    </row>
    <row r="45" spans="1:21" ht="14.4" customHeight="1" x14ac:dyDescent="0.3">
      <c r="A45" s="659">
        <v>6</v>
      </c>
      <c r="B45" s="660" t="s">
        <v>545</v>
      </c>
      <c r="C45" s="660" t="s">
        <v>2417</v>
      </c>
      <c r="D45" s="741" t="s">
        <v>2619</v>
      </c>
      <c r="E45" s="742" t="s">
        <v>2424</v>
      </c>
      <c r="F45" s="660" t="s">
        <v>2412</v>
      </c>
      <c r="G45" s="660" t="s">
        <v>2531</v>
      </c>
      <c r="H45" s="660" t="s">
        <v>546</v>
      </c>
      <c r="I45" s="660" t="s">
        <v>658</v>
      </c>
      <c r="J45" s="660" t="s">
        <v>2532</v>
      </c>
      <c r="K45" s="660" t="s">
        <v>2533</v>
      </c>
      <c r="L45" s="661">
        <v>0</v>
      </c>
      <c r="M45" s="661">
        <v>0</v>
      </c>
      <c r="N45" s="660">
        <v>1</v>
      </c>
      <c r="O45" s="743">
        <v>0.5</v>
      </c>
      <c r="P45" s="661"/>
      <c r="Q45" s="676"/>
      <c r="R45" s="660"/>
      <c r="S45" s="676">
        <v>0</v>
      </c>
      <c r="T45" s="743"/>
      <c r="U45" s="699">
        <v>0</v>
      </c>
    </row>
    <row r="46" spans="1:21" ht="14.4" customHeight="1" x14ac:dyDescent="0.3">
      <c r="A46" s="659">
        <v>6</v>
      </c>
      <c r="B46" s="660" t="s">
        <v>545</v>
      </c>
      <c r="C46" s="660" t="s">
        <v>2417</v>
      </c>
      <c r="D46" s="741" t="s">
        <v>2619</v>
      </c>
      <c r="E46" s="742" t="s">
        <v>2424</v>
      </c>
      <c r="F46" s="660" t="s">
        <v>2412</v>
      </c>
      <c r="G46" s="660" t="s">
        <v>2447</v>
      </c>
      <c r="H46" s="660" t="s">
        <v>546</v>
      </c>
      <c r="I46" s="660" t="s">
        <v>2534</v>
      </c>
      <c r="J46" s="660" t="s">
        <v>2535</v>
      </c>
      <c r="K46" s="660" t="s">
        <v>2536</v>
      </c>
      <c r="L46" s="661">
        <v>120.77</v>
      </c>
      <c r="M46" s="661">
        <v>120.77</v>
      </c>
      <c r="N46" s="660">
        <v>1</v>
      </c>
      <c r="O46" s="743">
        <v>1</v>
      </c>
      <c r="P46" s="661"/>
      <c r="Q46" s="676">
        <v>0</v>
      </c>
      <c r="R46" s="660"/>
      <c r="S46" s="676">
        <v>0</v>
      </c>
      <c r="T46" s="743"/>
      <c r="U46" s="699">
        <v>0</v>
      </c>
    </row>
    <row r="47" spans="1:21" ht="14.4" customHeight="1" x14ac:dyDescent="0.3">
      <c r="A47" s="659">
        <v>6</v>
      </c>
      <c r="B47" s="660" t="s">
        <v>545</v>
      </c>
      <c r="C47" s="660" t="s">
        <v>2417</v>
      </c>
      <c r="D47" s="741" t="s">
        <v>2619</v>
      </c>
      <c r="E47" s="742" t="s">
        <v>2424</v>
      </c>
      <c r="F47" s="660" t="s">
        <v>2412</v>
      </c>
      <c r="G47" s="660" t="s">
        <v>2537</v>
      </c>
      <c r="H47" s="660" t="s">
        <v>546</v>
      </c>
      <c r="I47" s="660" t="s">
        <v>1067</v>
      </c>
      <c r="J47" s="660" t="s">
        <v>2538</v>
      </c>
      <c r="K47" s="660" t="s">
        <v>2306</v>
      </c>
      <c r="L47" s="661">
        <v>81.78</v>
      </c>
      <c r="M47" s="661">
        <v>81.78</v>
      </c>
      <c r="N47" s="660">
        <v>1</v>
      </c>
      <c r="O47" s="743">
        <v>0.5</v>
      </c>
      <c r="P47" s="661"/>
      <c r="Q47" s="676">
        <v>0</v>
      </c>
      <c r="R47" s="660"/>
      <c r="S47" s="676">
        <v>0</v>
      </c>
      <c r="T47" s="743"/>
      <c r="U47" s="699">
        <v>0</v>
      </c>
    </row>
    <row r="48" spans="1:21" ht="14.4" customHeight="1" x14ac:dyDescent="0.3">
      <c r="A48" s="659">
        <v>6</v>
      </c>
      <c r="B48" s="660" t="s">
        <v>545</v>
      </c>
      <c r="C48" s="660" t="s">
        <v>2417</v>
      </c>
      <c r="D48" s="741" t="s">
        <v>2619</v>
      </c>
      <c r="E48" s="742" t="s">
        <v>2424</v>
      </c>
      <c r="F48" s="660" t="s">
        <v>2412</v>
      </c>
      <c r="G48" s="660" t="s">
        <v>2539</v>
      </c>
      <c r="H48" s="660" t="s">
        <v>874</v>
      </c>
      <c r="I48" s="660" t="s">
        <v>1950</v>
      </c>
      <c r="J48" s="660" t="s">
        <v>1951</v>
      </c>
      <c r="K48" s="660" t="s">
        <v>671</v>
      </c>
      <c r="L48" s="661">
        <v>187.92</v>
      </c>
      <c r="M48" s="661">
        <v>187.92</v>
      </c>
      <c r="N48" s="660">
        <v>1</v>
      </c>
      <c r="O48" s="743">
        <v>1</v>
      </c>
      <c r="P48" s="661"/>
      <c r="Q48" s="676">
        <v>0</v>
      </c>
      <c r="R48" s="660"/>
      <c r="S48" s="676">
        <v>0</v>
      </c>
      <c r="T48" s="743"/>
      <c r="U48" s="699">
        <v>0</v>
      </c>
    </row>
    <row r="49" spans="1:21" ht="14.4" customHeight="1" x14ac:dyDescent="0.3">
      <c r="A49" s="659">
        <v>6</v>
      </c>
      <c r="B49" s="660" t="s">
        <v>545</v>
      </c>
      <c r="C49" s="660" t="s">
        <v>2417</v>
      </c>
      <c r="D49" s="741" t="s">
        <v>2619</v>
      </c>
      <c r="E49" s="742" t="s">
        <v>2424</v>
      </c>
      <c r="F49" s="660" t="s">
        <v>2412</v>
      </c>
      <c r="G49" s="660" t="s">
        <v>2540</v>
      </c>
      <c r="H49" s="660" t="s">
        <v>546</v>
      </c>
      <c r="I49" s="660" t="s">
        <v>2541</v>
      </c>
      <c r="J49" s="660" t="s">
        <v>2542</v>
      </c>
      <c r="K49" s="660" t="s">
        <v>2543</v>
      </c>
      <c r="L49" s="661">
        <v>50.14</v>
      </c>
      <c r="M49" s="661">
        <v>50.14</v>
      </c>
      <c r="N49" s="660">
        <v>1</v>
      </c>
      <c r="O49" s="743">
        <v>1</v>
      </c>
      <c r="P49" s="661"/>
      <c r="Q49" s="676">
        <v>0</v>
      </c>
      <c r="R49" s="660"/>
      <c r="S49" s="676">
        <v>0</v>
      </c>
      <c r="T49" s="743"/>
      <c r="U49" s="699">
        <v>0</v>
      </c>
    </row>
    <row r="50" spans="1:21" ht="14.4" customHeight="1" x14ac:dyDescent="0.3">
      <c r="A50" s="659">
        <v>6</v>
      </c>
      <c r="B50" s="660" t="s">
        <v>545</v>
      </c>
      <c r="C50" s="660" t="s">
        <v>2417</v>
      </c>
      <c r="D50" s="741" t="s">
        <v>2619</v>
      </c>
      <c r="E50" s="742" t="s">
        <v>2424</v>
      </c>
      <c r="F50" s="660" t="s">
        <v>2412</v>
      </c>
      <c r="G50" s="660" t="s">
        <v>2544</v>
      </c>
      <c r="H50" s="660" t="s">
        <v>546</v>
      </c>
      <c r="I50" s="660" t="s">
        <v>2545</v>
      </c>
      <c r="J50" s="660" t="s">
        <v>2546</v>
      </c>
      <c r="K50" s="660" t="s">
        <v>2547</v>
      </c>
      <c r="L50" s="661">
        <v>1618.69</v>
      </c>
      <c r="M50" s="661">
        <v>1618.69</v>
      </c>
      <c r="N50" s="660">
        <v>1</v>
      </c>
      <c r="O50" s="743">
        <v>0.5</v>
      </c>
      <c r="P50" s="661"/>
      <c r="Q50" s="676">
        <v>0</v>
      </c>
      <c r="R50" s="660"/>
      <c r="S50" s="676">
        <v>0</v>
      </c>
      <c r="T50" s="743"/>
      <c r="U50" s="699">
        <v>0</v>
      </c>
    </row>
    <row r="51" spans="1:21" ht="14.4" customHeight="1" x14ac:dyDescent="0.3">
      <c r="A51" s="659">
        <v>6</v>
      </c>
      <c r="B51" s="660" t="s">
        <v>545</v>
      </c>
      <c r="C51" s="660" t="s">
        <v>2417</v>
      </c>
      <c r="D51" s="741" t="s">
        <v>2619</v>
      </c>
      <c r="E51" s="742" t="s">
        <v>2424</v>
      </c>
      <c r="F51" s="660" t="s">
        <v>2413</v>
      </c>
      <c r="G51" s="660" t="s">
        <v>2432</v>
      </c>
      <c r="H51" s="660" t="s">
        <v>546</v>
      </c>
      <c r="I51" s="660" t="s">
        <v>2433</v>
      </c>
      <c r="J51" s="660" t="s">
        <v>2434</v>
      </c>
      <c r="K51" s="660" t="s">
        <v>2435</v>
      </c>
      <c r="L51" s="661">
        <v>864.39</v>
      </c>
      <c r="M51" s="661">
        <v>24202.919999999995</v>
      </c>
      <c r="N51" s="660">
        <v>28</v>
      </c>
      <c r="O51" s="743">
        <v>28</v>
      </c>
      <c r="P51" s="661">
        <v>20745.359999999993</v>
      </c>
      <c r="Q51" s="676">
        <v>0.8571428571428571</v>
      </c>
      <c r="R51" s="660">
        <v>24</v>
      </c>
      <c r="S51" s="676">
        <v>0.8571428571428571</v>
      </c>
      <c r="T51" s="743">
        <v>24</v>
      </c>
      <c r="U51" s="699">
        <v>0.8571428571428571</v>
      </c>
    </row>
    <row r="52" spans="1:21" ht="14.4" customHeight="1" x14ac:dyDescent="0.3">
      <c r="A52" s="659">
        <v>6</v>
      </c>
      <c r="B52" s="660" t="s">
        <v>545</v>
      </c>
      <c r="C52" s="660" t="s">
        <v>2417</v>
      </c>
      <c r="D52" s="741" t="s">
        <v>2619</v>
      </c>
      <c r="E52" s="742" t="s">
        <v>2424</v>
      </c>
      <c r="F52" s="660" t="s">
        <v>2413</v>
      </c>
      <c r="G52" s="660" t="s">
        <v>2432</v>
      </c>
      <c r="H52" s="660" t="s">
        <v>546</v>
      </c>
      <c r="I52" s="660" t="s">
        <v>2436</v>
      </c>
      <c r="J52" s="660" t="s">
        <v>2437</v>
      </c>
      <c r="K52" s="660" t="s">
        <v>2438</v>
      </c>
      <c r="L52" s="661">
        <v>1978.94</v>
      </c>
      <c r="M52" s="661">
        <v>23747.279999999999</v>
      </c>
      <c r="N52" s="660">
        <v>12</v>
      </c>
      <c r="O52" s="743">
        <v>12</v>
      </c>
      <c r="P52" s="661">
        <v>21768.34</v>
      </c>
      <c r="Q52" s="676">
        <v>0.91666666666666674</v>
      </c>
      <c r="R52" s="660">
        <v>11</v>
      </c>
      <c r="S52" s="676">
        <v>0.91666666666666663</v>
      </c>
      <c r="T52" s="743">
        <v>11</v>
      </c>
      <c r="U52" s="699">
        <v>0.91666666666666663</v>
      </c>
    </row>
    <row r="53" spans="1:21" ht="14.4" customHeight="1" x14ac:dyDescent="0.3">
      <c r="A53" s="659">
        <v>6</v>
      </c>
      <c r="B53" s="660" t="s">
        <v>545</v>
      </c>
      <c r="C53" s="660" t="s">
        <v>2417</v>
      </c>
      <c r="D53" s="741" t="s">
        <v>2619</v>
      </c>
      <c r="E53" s="742" t="s">
        <v>2424</v>
      </c>
      <c r="F53" s="660" t="s">
        <v>2413</v>
      </c>
      <c r="G53" s="660" t="s">
        <v>2432</v>
      </c>
      <c r="H53" s="660" t="s">
        <v>546</v>
      </c>
      <c r="I53" s="660" t="s">
        <v>2466</v>
      </c>
      <c r="J53" s="660" t="s">
        <v>2467</v>
      </c>
      <c r="K53" s="660" t="s">
        <v>2468</v>
      </c>
      <c r="L53" s="661">
        <v>700</v>
      </c>
      <c r="M53" s="661">
        <v>3500</v>
      </c>
      <c r="N53" s="660">
        <v>5</v>
      </c>
      <c r="O53" s="743">
        <v>5</v>
      </c>
      <c r="P53" s="661">
        <v>3500</v>
      </c>
      <c r="Q53" s="676">
        <v>1</v>
      </c>
      <c r="R53" s="660">
        <v>5</v>
      </c>
      <c r="S53" s="676">
        <v>1</v>
      </c>
      <c r="T53" s="743">
        <v>5</v>
      </c>
      <c r="U53" s="699">
        <v>1</v>
      </c>
    </row>
    <row r="54" spans="1:21" ht="14.4" customHeight="1" x14ac:dyDescent="0.3">
      <c r="A54" s="659">
        <v>6</v>
      </c>
      <c r="B54" s="660" t="s">
        <v>545</v>
      </c>
      <c r="C54" s="660" t="s">
        <v>2417</v>
      </c>
      <c r="D54" s="741" t="s">
        <v>2619</v>
      </c>
      <c r="E54" s="742" t="s">
        <v>2424</v>
      </c>
      <c r="F54" s="660" t="s">
        <v>2413</v>
      </c>
      <c r="G54" s="660" t="s">
        <v>2432</v>
      </c>
      <c r="H54" s="660" t="s">
        <v>546</v>
      </c>
      <c r="I54" s="660" t="s">
        <v>2548</v>
      </c>
      <c r="J54" s="660" t="s">
        <v>2549</v>
      </c>
      <c r="K54" s="660" t="s">
        <v>2550</v>
      </c>
      <c r="L54" s="661">
        <v>700</v>
      </c>
      <c r="M54" s="661">
        <v>700</v>
      </c>
      <c r="N54" s="660">
        <v>1</v>
      </c>
      <c r="O54" s="743">
        <v>1</v>
      </c>
      <c r="P54" s="661"/>
      <c r="Q54" s="676">
        <v>0</v>
      </c>
      <c r="R54" s="660"/>
      <c r="S54" s="676">
        <v>0</v>
      </c>
      <c r="T54" s="743"/>
      <c r="U54" s="699">
        <v>0</v>
      </c>
    </row>
    <row r="55" spans="1:21" ht="14.4" customHeight="1" x14ac:dyDescent="0.3">
      <c r="A55" s="659">
        <v>6</v>
      </c>
      <c r="B55" s="660" t="s">
        <v>545</v>
      </c>
      <c r="C55" s="660" t="s">
        <v>2417</v>
      </c>
      <c r="D55" s="741" t="s">
        <v>2619</v>
      </c>
      <c r="E55" s="742" t="s">
        <v>2424</v>
      </c>
      <c r="F55" s="660" t="s">
        <v>2413</v>
      </c>
      <c r="G55" s="660" t="s">
        <v>2432</v>
      </c>
      <c r="H55" s="660" t="s">
        <v>546</v>
      </c>
      <c r="I55" s="660" t="s">
        <v>2551</v>
      </c>
      <c r="J55" s="660" t="s">
        <v>2552</v>
      </c>
      <c r="K55" s="660"/>
      <c r="L55" s="661">
        <v>842.12</v>
      </c>
      <c r="M55" s="661">
        <v>842.12</v>
      </c>
      <c r="N55" s="660">
        <v>1</v>
      </c>
      <c r="O55" s="743">
        <v>1</v>
      </c>
      <c r="P55" s="661"/>
      <c r="Q55" s="676">
        <v>0</v>
      </c>
      <c r="R55" s="660"/>
      <c r="S55" s="676">
        <v>0</v>
      </c>
      <c r="T55" s="743"/>
      <c r="U55" s="699">
        <v>0</v>
      </c>
    </row>
    <row r="56" spans="1:21" ht="14.4" customHeight="1" x14ac:dyDescent="0.3">
      <c r="A56" s="659">
        <v>6</v>
      </c>
      <c r="B56" s="660" t="s">
        <v>545</v>
      </c>
      <c r="C56" s="660" t="s">
        <v>2417</v>
      </c>
      <c r="D56" s="741" t="s">
        <v>2619</v>
      </c>
      <c r="E56" s="742" t="s">
        <v>2424</v>
      </c>
      <c r="F56" s="660" t="s">
        <v>2413</v>
      </c>
      <c r="G56" s="660" t="s">
        <v>2469</v>
      </c>
      <c r="H56" s="660" t="s">
        <v>546</v>
      </c>
      <c r="I56" s="660" t="s">
        <v>2553</v>
      </c>
      <c r="J56" s="660" t="s">
        <v>2554</v>
      </c>
      <c r="K56" s="660" t="s">
        <v>2555</v>
      </c>
      <c r="L56" s="661">
        <v>0</v>
      </c>
      <c r="M56" s="661">
        <v>0</v>
      </c>
      <c r="N56" s="660">
        <v>5</v>
      </c>
      <c r="O56" s="743">
        <v>5</v>
      </c>
      <c r="P56" s="661"/>
      <c r="Q56" s="676"/>
      <c r="R56" s="660"/>
      <c r="S56" s="676">
        <v>0</v>
      </c>
      <c r="T56" s="743"/>
      <c r="U56" s="699">
        <v>0</v>
      </c>
    </row>
    <row r="57" spans="1:21" ht="14.4" customHeight="1" x14ac:dyDescent="0.3">
      <c r="A57" s="659">
        <v>6</v>
      </c>
      <c r="B57" s="660" t="s">
        <v>545</v>
      </c>
      <c r="C57" s="660" t="s">
        <v>2417</v>
      </c>
      <c r="D57" s="741" t="s">
        <v>2619</v>
      </c>
      <c r="E57" s="742" t="s">
        <v>2424</v>
      </c>
      <c r="F57" s="660" t="s">
        <v>2413</v>
      </c>
      <c r="G57" s="660" t="s">
        <v>2556</v>
      </c>
      <c r="H57" s="660" t="s">
        <v>546</v>
      </c>
      <c r="I57" s="660" t="s">
        <v>2557</v>
      </c>
      <c r="J57" s="660" t="s">
        <v>2558</v>
      </c>
      <c r="K57" s="660" t="s">
        <v>2559</v>
      </c>
      <c r="L57" s="661">
        <v>1000</v>
      </c>
      <c r="M57" s="661">
        <v>1000</v>
      </c>
      <c r="N57" s="660">
        <v>1</v>
      </c>
      <c r="O57" s="743">
        <v>1</v>
      </c>
      <c r="P57" s="661"/>
      <c r="Q57" s="676">
        <v>0</v>
      </c>
      <c r="R57" s="660"/>
      <c r="S57" s="676">
        <v>0</v>
      </c>
      <c r="T57" s="743"/>
      <c r="U57" s="699">
        <v>0</v>
      </c>
    </row>
    <row r="58" spans="1:21" ht="14.4" customHeight="1" x14ac:dyDescent="0.3">
      <c r="A58" s="659">
        <v>6</v>
      </c>
      <c r="B58" s="660" t="s">
        <v>545</v>
      </c>
      <c r="C58" s="660" t="s">
        <v>2417</v>
      </c>
      <c r="D58" s="741" t="s">
        <v>2619</v>
      </c>
      <c r="E58" s="742" t="s">
        <v>2425</v>
      </c>
      <c r="F58" s="660" t="s">
        <v>2412</v>
      </c>
      <c r="G58" s="660" t="s">
        <v>2439</v>
      </c>
      <c r="H58" s="660" t="s">
        <v>546</v>
      </c>
      <c r="I58" s="660" t="s">
        <v>2473</v>
      </c>
      <c r="J58" s="660" t="s">
        <v>2474</v>
      </c>
      <c r="K58" s="660" t="s">
        <v>2475</v>
      </c>
      <c r="L58" s="661">
        <v>150.04</v>
      </c>
      <c r="M58" s="661">
        <v>150.04</v>
      </c>
      <c r="N58" s="660">
        <v>1</v>
      </c>
      <c r="O58" s="743">
        <v>1</v>
      </c>
      <c r="P58" s="661">
        <v>150.04</v>
      </c>
      <c r="Q58" s="676">
        <v>1</v>
      </c>
      <c r="R58" s="660">
        <v>1</v>
      </c>
      <c r="S58" s="676">
        <v>1</v>
      </c>
      <c r="T58" s="743">
        <v>1</v>
      </c>
      <c r="U58" s="699">
        <v>1</v>
      </c>
    </row>
    <row r="59" spans="1:21" ht="14.4" customHeight="1" x14ac:dyDescent="0.3">
      <c r="A59" s="659">
        <v>6</v>
      </c>
      <c r="B59" s="660" t="s">
        <v>545</v>
      </c>
      <c r="C59" s="660" t="s">
        <v>2417</v>
      </c>
      <c r="D59" s="741" t="s">
        <v>2619</v>
      </c>
      <c r="E59" s="742" t="s">
        <v>2425</v>
      </c>
      <c r="F59" s="660" t="s">
        <v>2412</v>
      </c>
      <c r="G59" s="660" t="s">
        <v>2560</v>
      </c>
      <c r="H59" s="660" t="s">
        <v>546</v>
      </c>
      <c r="I59" s="660" t="s">
        <v>785</v>
      </c>
      <c r="J59" s="660" t="s">
        <v>786</v>
      </c>
      <c r="K59" s="660" t="s">
        <v>787</v>
      </c>
      <c r="L59" s="661">
        <v>344</v>
      </c>
      <c r="M59" s="661">
        <v>688</v>
      </c>
      <c r="N59" s="660">
        <v>2</v>
      </c>
      <c r="O59" s="743">
        <v>1</v>
      </c>
      <c r="P59" s="661"/>
      <c r="Q59" s="676">
        <v>0</v>
      </c>
      <c r="R59" s="660"/>
      <c r="S59" s="676">
        <v>0</v>
      </c>
      <c r="T59" s="743"/>
      <c r="U59" s="699">
        <v>0</v>
      </c>
    </row>
    <row r="60" spans="1:21" ht="14.4" customHeight="1" x14ac:dyDescent="0.3">
      <c r="A60" s="659">
        <v>6</v>
      </c>
      <c r="B60" s="660" t="s">
        <v>545</v>
      </c>
      <c r="C60" s="660" t="s">
        <v>2417</v>
      </c>
      <c r="D60" s="741" t="s">
        <v>2619</v>
      </c>
      <c r="E60" s="742" t="s">
        <v>2425</v>
      </c>
      <c r="F60" s="660" t="s">
        <v>2412</v>
      </c>
      <c r="G60" s="660" t="s">
        <v>2561</v>
      </c>
      <c r="H60" s="660" t="s">
        <v>546</v>
      </c>
      <c r="I60" s="660" t="s">
        <v>2562</v>
      </c>
      <c r="J60" s="660" t="s">
        <v>2563</v>
      </c>
      <c r="K60" s="660" t="s">
        <v>2564</v>
      </c>
      <c r="L60" s="661">
        <v>79.48</v>
      </c>
      <c r="M60" s="661">
        <v>238.44</v>
      </c>
      <c r="N60" s="660">
        <v>3</v>
      </c>
      <c r="O60" s="743"/>
      <c r="P60" s="661"/>
      <c r="Q60" s="676">
        <v>0</v>
      </c>
      <c r="R60" s="660"/>
      <c r="S60" s="676">
        <v>0</v>
      </c>
      <c r="T60" s="743"/>
      <c r="U60" s="699"/>
    </row>
    <row r="61" spans="1:21" ht="14.4" customHeight="1" x14ac:dyDescent="0.3">
      <c r="A61" s="659">
        <v>6</v>
      </c>
      <c r="B61" s="660" t="s">
        <v>545</v>
      </c>
      <c r="C61" s="660" t="s">
        <v>2417</v>
      </c>
      <c r="D61" s="741" t="s">
        <v>2619</v>
      </c>
      <c r="E61" s="742" t="s">
        <v>2425</v>
      </c>
      <c r="F61" s="660" t="s">
        <v>2412</v>
      </c>
      <c r="G61" s="660" t="s">
        <v>2445</v>
      </c>
      <c r="H61" s="660" t="s">
        <v>546</v>
      </c>
      <c r="I61" s="660" t="s">
        <v>1082</v>
      </c>
      <c r="J61" s="660" t="s">
        <v>1083</v>
      </c>
      <c r="K61" s="660" t="s">
        <v>2446</v>
      </c>
      <c r="L61" s="661">
        <v>156.77000000000001</v>
      </c>
      <c r="M61" s="661">
        <v>470.31000000000006</v>
      </c>
      <c r="N61" s="660">
        <v>3</v>
      </c>
      <c r="O61" s="743">
        <v>1</v>
      </c>
      <c r="P61" s="661"/>
      <c r="Q61" s="676">
        <v>0</v>
      </c>
      <c r="R61" s="660"/>
      <c r="S61" s="676">
        <v>0</v>
      </c>
      <c r="T61" s="743"/>
      <c r="U61" s="699">
        <v>0</v>
      </c>
    </row>
    <row r="62" spans="1:21" ht="14.4" customHeight="1" x14ac:dyDescent="0.3">
      <c r="A62" s="659">
        <v>6</v>
      </c>
      <c r="B62" s="660" t="s">
        <v>545</v>
      </c>
      <c r="C62" s="660" t="s">
        <v>2417</v>
      </c>
      <c r="D62" s="741" t="s">
        <v>2619</v>
      </c>
      <c r="E62" s="742" t="s">
        <v>2425</v>
      </c>
      <c r="F62" s="660" t="s">
        <v>2412</v>
      </c>
      <c r="G62" s="660" t="s">
        <v>2531</v>
      </c>
      <c r="H62" s="660" t="s">
        <v>546</v>
      </c>
      <c r="I62" s="660" t="s">
        <v>658</v>
      </c>
      <c r="J62" s="660" t="s">
        <v>2532</v>
      </c>
      <c r="K62" s="660" t="s">
        <v>2533</v>
      </c>
      <c r="L62" s="661">
        <v>0</v>
      </c>
      <c r="M62" s="661">
        <v>0</v>
      </c>
      <c r="N62" s="660">
        <v>3</v>
      </c>
      <c r="O62" s="743">
        <v>1</v>
      </c>
      <c r="P62" s="661"/>
      <c r="Q62" s="676"/>
      <c r="R62" s="660"/>
      <c r="S62" s="676">
        <v>0</v>
      </c>
      <c r="T62" s="743"/>
      <c r="U62" s="699">
        <v>0</v>
      </c>
    </row>
    <row r="63" spans="1:21" ht="14.4" customHeight="1" x14ac:dyDescent="0.3">
      <c r="A63" s="659">
        <v>6</v>
      </c>
      <c r="B63" s="660" t="s">
        <v>545</v>
      </c>
      <c r="C63" s="660" t="s">
        <v>2417</v>
      </c>
      <c r="D63" s="741" t="s">
        <v>2619</v>
      </c>
      <c r="E63" s="742" t="s">
        <v>2425</v>
      </c>
      <c r="F63" s="660" t="s">
        <v>2413</v>
      </c>
      <c r="G63" s="660" t="s">
        <v>2432</v>
      </c>
      <c r="H63" s="660" t="s">
        <v>546</v>
      </c>
      <c r="I63" s="660" t="s">
        <v>2433</v>
      </c>
      <c r="J63" s="660" t="s">
        <v>2434</v>
      </c>
      <c r="K63" s="660" t="s">
        <v>2435</v>
      </c>
      <c r="L63" s="661">
        <v>864.39</v>
      </c>
      <c r="M63" s="661">
        <v>864.39</v>
      </c>
      <c r="N63" s="660">
        <v>1</v>
      </c>
      <c r="O63" s="743">
        <v>1</v>
      </c>
      <c r="P63" s="661">
        <v>864.39</v>
      </c>
      <c r="Q63" s="676">
        <v>1</v>
      </c>
      <c r="R63" s="660">
        <v>1</v>
      </c>
      <c r="S63" s="676">
        <v>1</v>
      </c>
      <c r="T63" s="743">
        <v>1</v>
      </c>
      <c r="U63" s="699">
        <v>1</v>
      </c>
    </row>
    <row r="64" spans="1:21" ht="14.4" customHeight="1" x14ac:dyDescent="0.3">
      <c r="A64" s="659">
        <v>6</v>
      </c>
      <c r="B64" s="660" t="s">
        <v>545</v>
      </c>
      <c r="C64" s="660" t="s">
        <v>2417</v>
      </c>
      <c r="D64" s="741" t="s">
        <v>2619</v>
      </c>
      <c r="E64" s="742" t="s">
        <v>2425</v>
      </c>
      <c r="F64" s="660" t="s">
        <v>2413</v>
      </c>
      <c r="G64" s="660" t="s">
        <v>2432</v>
      </c>
      <c r="H64" s="660" t="s">
        <v>546</v>
      </c>
      <c r="I64" s="660" t="s">
        <v>2436</v>
      </c>
      <c r="J64" s="660" t="s">
        <v>2437</v>
      </c>
      <c r="K64" s="660" t="s">
        <v>2438</v>
      </c>
      <c r="L64" s="661">
        <v>1978.94</v>
      </c>
      <c r="M64" s="661">
        <v>11873.640000000001</v>
      </c>
      <c r="N64" s="660">
        <v>6</v>
      </c>
      <c r="O64" s="743">
        <v>6</v>
      </c>
      <c r="P64" s="661">
        <v>11873.640000000001</v>
      </c>
      <c r="Q64" s="676">
        <v>1</v>
      </c>
      <c r="R64" s="660">
        <v>6</v>
      </c>
      <c r="S64" s="676">
        <v>1</v>
      </c>
      <c r="T64" s="743">
        <v>6</v>
      </c>
      <c r="U64" s="699">
        <v>1</v>
      </c>
    </row>
    <row r="65" spans="1:21" ht="14.4" customHeight="1" x14ac:dyDescent="0.3">
      <c r="A65" s="659">
        <v>6</v>
      </c>
      <c r="B65" s="660" t="s">
        <v>545</v>
      </c>
      <c r="C65" s="660" t="s">
        <v>2417</v>
      </c>
      <c r="D65" s="741" t="s">
        <v>2619</v>
      </c>
      <c r="E65" s="742" t="s">
        <v>2425</v>
      </c>
      <c r="F65" s="660" t="s">
        <v>2413</v>
      </c>
      <c r="G65" s="660" t="s">
        <v>2432</v>
      </c>
      <c r="H65" s="660" t="s">
        <v>546</v>
      </c>
      <c r="I65" s="660" t="s">
        <v>2466</v>
      </c>
      <c r="J65" s="660" t="s">
        <v>2467</v>
      </c>
      <c r="K65" s="660" t="s">
        <v>2468</v>
      </c>
      <c r="L65" s="661">
        <v>700</v>
      </c>
      <c r="M65" s="661">
        <v>700</v>
      </c>
      <c r="N65" s="660">
        <v>1</v>
      </c>
      <c r="O65" s="743">
        <v>1</v>
      </c>
      <c r="P65" s="661">
        <v>700</v>
      </c>
      <c r="Q65" s="676">
        <v>1</v>
      </c>
      <c r="R65" s="660">
        <v>1</v>
      </c>
      <c r="S65" s="676">
        <v>1</v>
      </c>
      <c r="T65" s="743">
        <v>1</v>
      </c>
      <c r="U65" s="699">
        <v>1</v>
      </c>
    </row>
    <row r="66" spans="1:21" ht="14.4" customHeight="1" x14ac:dyDescent="0.3">
      <c r="A66" s="659">
        <v>6</v>
      </c>
      <c r="B66" s="660" t="s">
        <v>545</v>
      </c>
      <c r="C66" s="660" t="s">
        <v>2417</v>
      </c>
      <c r="D66" s="741" t="s">
        <v>2619</v>
      </c>
      <c r="E66" s="742" t="s">
        <v>2426</v>
      </c>
      <c r="F66" s="660" t="s">
        <v>2412</v>
      </c>
      <c r="G66" s="660" t="s">
        <v>2454</v>
      </c>
      <c r="H66" s="660" t="s">
        <v>874</v>
      </c>
      <c r="I66" s="660" t="s">
        <v>2458</v>
      </c>
      <c r="J66" s="660" t="s">
        <v>2456</v>
      </c>
      <c r="K66" s="660" t="s">
        <v>2459</v>
      </c>
      <c r="L66" s="661">
        <v>425.17</v>
      </c>
      <c r="M66" s="661">
        <v>425.17</v>
      </c>
      <c r="N66" s="660">
        <v>1</v>
      </c>
      <c r="O66" s="743"/>
      <c r="P66" s="661">
        <v>425.17</v>
      </c>
      <c r="Q66" s="676">
        <v>1</v>
      </c>
      <c r="R66" s="660">
        <v>1</v>
      </c>
      <c r="S66" s="676">
        <v>1</v>
      </c>
      <c r="T66" s="743"/>
      <c r="U66" s="699"/>
    </row>
    <row r="67" spans="1:21" ht="14.4" customHeight="1" x14ac:dyDescent="0.3">
      <c r="A67" s="659">
        <v>6</v>
      </c>
      <c r="B67" s="660" t="s">
        <v>545</v>
      </c>
      <c r="C67" s="660" t="s">
        <v>2417</v>
      </c>
      <c r="D67" s="741" t="s">
        <v>2619</v>
      </c>
      <c r="E67" s="742" t="s">
        <v>2426</v>
      </c>
      <c r="F67" s="660" t="s">
        <v>2412</v>
      </c>
      <c r="G67" s="660" t="s">
        <v>2561</v>
      </c>
      <c r="H67" s="660" t="s">
        <v>546</v>
      </c>
      <c r="I67" s="660" t="s">
        <v>2562</v>
      </c>
      <c r="J67" s="660" t="s">
        <v>2563</v>
      </c>
      <c r="K67" s="660" t="s">
        <v>2564</v>
      </c>
      <c r="L67" s="661">
        <v>79.48</v>
      </c>
      <c r="M67" s="661">
        <v>317.92</v>
      </c>
      <c r="N67" s="660">
        <v>4</v>
      </c>
      <c r="O67" s="743"/>
      <c r="P67" s="661">
        <v>317.92</v>
      </c>
      <c r="Q67" s="676">
        <v>1</v>
      </c>
      <c r="R67" s="660">
        <v>4</v>
      </c>
      <c r="S67" s="676">
        <v>1</v>
      </c>
      <c r="T67" s="743"/>
      <c r="U67" s="699"/>
    </row>
    <row r="68" spans="1:21" ht="14.4" customHeight="1" x14ac:dyDescent="0.3">
      <c r="A68" s="659">
        <v>6</v>
      </c>
      <c r="B68" s="660" t="s">
        <v>545</v>
      </c>
      <c r="C68" s="660" t="s">
        <v>2417</v>
      </c>
      <c r="D68" s="741" t="s">
        <v>2619</v>
      </c>
      <c r="E68" s="742" t="s">
        <v>2426</v>
      </c>
      <c r="F68" s="660" t="s">
        <v>2412</v>
      </c>
      <c r="G68" s="660" t="s">
        <v>2565</v>
      </c>
      <c r="H68" s="660" t="s">
        <v>546</v>
      </c>
      <c r="I68" s="660" t="s">
        <v>2566</v>
      </c>
      <c r="J68" s="660" t="s">
        <v>2567</v>
      </c>
      <c r="K68" s="660" t="s">
        <v>2568</v>
      </c>
      <c r="L68" s="661">
        <v>34.56</v>
      </c>
      <c r="M68" s="661">
        <v>34.56</v>
      </c>
      <c r="N68" s="660">
        <v>1</v>
      </c>
      <c r="O68" s="743">
        <v>1</v>
      </c>
      <c r="P68" s="661">
        <v>34.56</v>
      </c>
      <c r="Q68" s="676">
        <v>1</v>
      </c>
      <c r="R68" s="660">
        <v>1</v>
      </c>
      <c r="S68" s="676">
        <v>1</v>
      </c>
      <c r="T68" s="743">
        <v>1</v>
      </c>
      <c r="U68" s="699">
        <v>1</v>
      </c>
    </row>
    <row r="69" spans="1:21" ht="14.4" customHeight="1" x14ac:dyDescent="0.3">
      <c r="A69" s="659">
        <v>6</v>
      </c>
      <c r="B69" s="660" t="s">
        <v>545</v>
      </c>
      <c r="C69" s="660" t="s">
        <v>2417</v>
      </c>
      <c r="D69" s="741" t="s">
        <v>2619</v>
      </c>
      <c r="E69" s="742" t="s">
        <v>2427</v>
      </c>
      <c r="F69" s="660" t="s">
        <v>2412</v>
      </c>
      <c r="G69" s="660" t="s">
        <v>2569</v>
      </c>
      <c r="H69" s="660" t="s">
        <v>546</v>
      </c>
      <c r="I69" s="660" t="s">
        <v>2570</v>
      </c>
      <c r="J69" s="660" t="s">
        <v>2571</v>
      </c>
      <c r="K69" s="660" t="s">
        <v>2572</v>
      </c>
      <c r="L69" s="661">
        <v>189.43</v>
      </c>
      <c r="M69" s="661">
        <v>189.43</v>
      </c>
      <c r="N69" s="660">
        <v>1</v>
      </c>
      <c r="O69" s="743">
        <v>1</v>
      </c>
      <c r="P69" s="661">
        <v>189.43</v>
      </c>
      <c r="Q69" s="676">
        <v>1</v>
      </c>
      <c r="R69" s="660">
        <v>1</v>
      </c>
      <c r="S69" s="676">
        <v>1</v>
      </c>
      <c r="T69" s="743">
        <v>1</v>
      </c>
      <c r="U69" s="699">
        <v>1</v>
      </c>
    </row>
    <row r="70" spans="1:21" ht="14.4" customHeight="1" x14ac:dyDescent="0.3">
      <c r="A70" s="659">
        <v>6</v>
      </c>
      <c r="B70" s="660" t="s">
        <v>545</v>
      </c>
      <c r="C70" s="660" t="s">
        <v>2417</v>
      </c>
      <c r="D70" s="741" t="s">
        <v>2619</v>
      </c>
      <c r="E70" s="742" t="s">
        <v>2427</v>
      </c>
      <c r="F70" s="660" t="s">
        <v>2412</v>
      </c>
      <c r="G70" s="660" t="s">
        <v>2573</v>
      </c>
      <c r="H70" s="660" t="s">
        <v>546</v>
      </c>
      <c r="I70" s="660" t="s">
        <v>2574</v>
      </c>
      <c r="J70" s="660" t="s">
        <v>2575</v>
      </c>
      <c r="K70" s="660" t="s">
        <v>2576</v>
      </c>
      <c r="L70" s="661">
        <v>0</v>
      </c>
      <c r="M70" s="661">
        <v>0</v>
      </c>
      <c r="N70" s="660">
        <v>1</v>
      </c>
      <c r="O70" s="743">
        <v>1</v>
      </c>
      <c r="P70" s="661"/>
      <c r="Q70" s="676"/>
      <c r="R70" s="660"/>
      <c r="S70" s="676">
        <v>0</v>
      </c>
      <c r="T70" s="743"/>
      <c r="U70" s="699">
        <v>0</v>
      </c>
    </row>
    <row r="71" spans="1:21" ht="14.4" customHeight="1" x14ac:dyDescent="0.3">
      <c r="A71" s="659">
        <v>6</v>
      </c>
      <c r="B71" s="660" t="s">
        <v>545</v>
      </c>
      <c r="C71" s="660" t="s">
        <v>2417</v>
      </c>
      <c r="D71" s="741" t="s">
        <v>2619</v>
      </c>
      <c r="E71" s="742" t="s">
        <v>2427</v>
      </c>
      <c r="F71" s="660" t="s">
        <v>2413</v>
      </c>
      <c r="G71" s="660" t="s">
        <v>2432</v>
      </c>
      <c r="H71" s="660" t="s">
        <v>546</v>
      </c>
      <c r="I71" s="660" t="s">
        <v>2433</v>
      </c>
      <c r="J71" s="660" t="s">
        <v>2434</v>
      </c>
      <c r="K71" s="660" t="s">
        <v>2435</v>
      </c>
      <c r="L71" s="661">
        <v>864.39</v>
      </c>
      <c r="M71" s="661">
        <v>9508.2900000000009</v>
      </c>
      <c r="N71" s="660">
        <v>11</v>
      </c>
      <c r="O71" s="743">
        <v>11</v>
      </c>
      <c r="P71" s="661">
        <v>9508.2900000000009</v>
      </c>
      <c r="Q71" s="676">
        <v>1</v>
      </c>
      <c r="R71" s="660">
        <v>11</v>
      </c>
      <c r="S71" s="676">
        <v>1</v>
      </c>
      <c r="T71" s="743">
        <v>11</v>
      </c>
      <c r="U71" s="699">
        <v>1</v>
      </c>
    </row>
    <row r="72" spans="1:21" ht="14.4" customHeight="1" x14ac:dyDescent="0.3">
      <c r="A72" s="659">
        <v>6</v>
      </c>
      <c r="B72" s="660" t="s">
        <v>545</v>
      </c>
      <c r="C72" s="660" t="s">
        <v>2417</v>
      </c>
      <c r="D72" s="741" t="s">
        <v>2619</v>
      </c>
      <c r="E72" s="742" t="s">
        <v>2427</v>
      </c>
      <c r="F72" s="660" t="s">
        <v>2413</v>
      </c>
      <c r="G72" s="660" t="s">
        <v>2432</v>
      </c>
      <c r="H72" s="660" t="s">
        <v>546</v>
      </c>
      <c r="I72" s="660" t="s">
        <v>2436</v>
      </c>
      <c r="J72" s="660" t="s">
        <v>2437</v>
      </c>
      <c r="K72" s="660" t="s">
        <v>2438</v>
      </c>
      <c r="L72" s="661">
        <v>1978.94</v>
      </c>
      <c r="M72" s="661">
        <v>25726.219999999998</v>
      </c>
      <c r="N72" s="660">
        <v>13</v>
      </c>
      <c r="O72" s="743">
        <v>13</v>
      </c>
      <c r="P72" s="661">
        <v>25726.219999999998</v>
      </c>
      <c r="Q72" s="676">
        <v>1</v>
      </c>
      <c r="R72" s="660">
        <v>13</v>
      </c>
      <c r="S72" s="676">
        <v>1</v>
      </c>
      <c r="T72" s="743">
        <v>13</v>
      </c>
      <c r="U72" s="699">
        <v>1</v>
      </c>
    </row>
    <row r="73" spans="1:21" ht="14.4" customHeight="1" x14ac:dyDescent="0.3">
      <c r="A73" s="659">
        <v>6</v>
      </c>
      <c r="B73" s="660" t="s">
        <v>545</v>
      </c>
      <c r="C73" s="660" t="s">
        <v>2417</v>
      </c>
      <c r="D73" s="741" t="s">
        <v>2619</v>
      </c>
      <c r="E73" s="742" t="s">
        <v>2427</v>
      </c>
      <c r="F73" s="660" t="s">
        <v>2413</v>
      </c>
      <c r="G73" s="660" t="s">
        <v>2432</v>
      </c>
      <c r="H73" s="660" t="s">
        <v>546</v>
      </c>
      <c r="I73" s="660" t="s">
        <v>2466</v>
      </c>
      <c r="J73" s="660" t="s">
        <v>2467</v>
      </c>
      <c r="K73" s="660" t="s">
        <v>2468</v>
      </c>
      <c r="L73" s="661">
        <v>700</v>
      </c>
      <c r="M73" s="661">
        <v>2100</v>
      </c>
      <c r="N73" s="660">
        <v>3</v>
      </c>
      <c r="O73" s="743">
        <v>3</v>
      </c>
      <c r="P73" s="661">
        <v>2100</v>
      </c>
      <c r="Q73" s="676">
        <v>1</v>
      </c>
      <c r="R73" s="660">
        <v>3</v>
      </c>
      <c r="S73" s="676">
        <v>1</v>
      </c>
      <c r="T73" s="743">
        <v>3</v>
      </c>
      <c r="U73" s="699">
        <v>1</v>
      </c>
    </row>
    <row r="74" spans="1:21" ht="14.4" customHeight="1" x14ac:dyDescent="0.3">
      <c r="A74" s="659">
        <v>6</v>
      </c>
      <c r="B74" s="660" t="s">
        <v>545</v>
      </c>
      <c r="C74" s="660" t="s">
        <v>2417</v>
      </c>
      <c r="D74" s="741" t="s">
        <v>2619</v>
      </c>
      <c r="E74" s="742" t="s">
        <v>2427</v>
      </c>
      <c r="F74" s="660" t="s">
        <v>2413</v>
      </c>
      <c r="G74" s="660" t="s">
        <v>2469</v>
      </c>
      <c r="H74" s="660" t="s">
        <v>546</v>
      </c>
      <c r="I74" s="660" t="s">
        <v>2470</v>
      </c>
      <c r="J74" s="660" t="s">
        <v>2471</v>
      </c>
      <c r="K74" s="660" t="s">
        <v>2472</v>
      </c>
      <c r="L74" s="661">
        <v>0</v>
      </c>
      <c r="M74" s="661">
        <v>0</v>
      </c>
      <c r="N74" s="660">
        <v>1</v>
      </c>
      <c r="O74" s="743">
        <v>1</v>
      </c>
      <c r="P74" s="661"/>
      <c r="Q74" s="676"/>
      <c r="R74" s="660"/>
      <c r="S74" s="676">
        <v>0</v>
      </c>
      <c r="T74" s="743"/>
      <c r="U74" s="699">
        <v>0</v>
      </c>
    </row>
    <row r="75" spans="1:21" ht="14.4" customHeight="1" x14ac:dyDescent="0.3">
      <c r="A75" s="659">
        <v>6</v>
      </c>
      <c r="B75" s="660" t="s">
        <v>545</v>
      </c>
      <c r="C75" s="660" t="s">
        <v>2417</v>
      </c>
      <c r="D75" s="741" t="s">
        <v>2619</v>
      </c>
      <c r="E75" s="742" t="s">
        <v>2428</v>
      </c>
      <c r="F75" s="660" t="s">
        <v>2412</v>
      </c>
      <c r="G75" s="660" t="s">
        <v>2577</v>
      </c>
      <c r="H75" s="660" t="s">
        <v>546</v>
      </c>
      <c r="I75" s="660" t="s">
        <v>1094</v>
      </c>
      <c r="J75" s="660" t="s">
        <v>2578</v>
      </c>
      <c r="K75" s="660" t="s">
        <v>2579</v>
      </c>
      <c r="L75" s="661">
        <v>0</v>
      </c>
      <c r="M75" s="661">
        <v>0</v>
      </c>
      <c r="N75" s="660">
        <v>1</v>
      </c>
      <c r="O75" s="743">
        <v>0.5</v>
      </c>
      <c r="P75" s="661">
        <v>0</v>
      </c>
      <c r="Q75" s="676"/>
      <c r="R75" s="660">
        <v>1</v>
      </c>
      <c r="S75" s="676">
        <v>1</v>
      </c>
      <c r="T75" s="743">
        <v>0.5</v>
      </c>
      <c r="U75" s="699">
        <v>1</v>
      </c>
    </row>
    <row r="76" spans="1:21" ht="14.4" customHeight="1" x14ac:dyDescent="0.3">
      <c r="A76" s="659">
        <v>6</v>
      </c>
      <c r="B76" s="660" t="s">
        <v>545</v>
      </c>
      <c r="C76" s="660" t="s">
        <v>2417</v>
      </c>
      <c r="D76" s="741" t="s">
        <v>2619</v>
      </c>
      <c r="E76" s="742" t="s">
        <v>2428</v>
      </c>
      <c r="F76" s="660" t="s">
        <v>2412</v>
      </c>
      <c r="G76" s="660" t="s">
        <v>2580</v>
      </c>
      <c r="H76" s="660" t="s">
        <v>546</v>
      </c>
      <c r="I76" s="660" t="s">
        <v>957</v>
      </c>
      <c r="J76" s="660" t="s">
        <v>958</v>
      </c>
      <c r="K76" s="660" t="s">
        <v>2340</v>
      </c>
      <c r="L76" s="661">
        <v>170.52</v>
      </c>
      <c r="M76" s="661">
        <v>170.52</v>
      </c>
      <c r="N76" s="660">
        <v>1</v>
      </c>
      <c r="O76" s="743">
        <v>0.5</v>
      </c>
      <c r="P76" s="661"/>
      <c r="Q76" s="676">
        <v>0</v>
      </c>
      <c r="R76" s="660"/>
      <c r="S76" s="676">
        <v>0</v>
      </c>
      <c r="T76" s="743"/>
      <c r="U76" s="699">
        <v>0</v>
      </c>
    </row>
    <row r="77" spans="1:21" ht="14.4" customHeight="1" x14ac:dyDescent="0.3">
      <c r="A77" s="659">
        <v>6</v>
      </c>
      <c r="B77" s="660" t="s">
        <v>545</v>
      </c>
      <c r="C77" s="660" t="s">
        <v>2417</v>
      </c>
      <c r="D77" s="741" t="s">
        <v>2619</v>
      </c>
      <c r="E77" s="742" t="s">
        <v>2428</v>
      </c>
      <c r="F77" s="660" t="s">
        <v>2412</v>
      </c>
      <c r="G77" s="660" t="s">
        <v>2581</v>
      </c>
      <c r="H77" s="660" t="s">
        <v>546</v>
      </c>
      <c r="I77" s="660" t="s">
        <v>709</v>
      </c>
      <c r="J77" s="660" t="s">
        <v>710</v>
      </c>
      <c r="K77" s="660" t="s">
        <v>711</v>
      </c>
      <c r="L77" s="661">
        <v>0</v>
      </c>
      <c r="M77" s="661">
        <v>0</v>
      </c>
      <c r="N77" s="660">
        <v>1</v>
      </c>
      <c r="O77" s="743">
        <v>0.5</v>
      </c>
      <c r="P77" s="661">
        <v>0</v>
      </c>
      <c r="Q77" s="676"/>
      <c r="R77" s="660">
        <v>1</v>
      </c>
      <c r="S77" s="676">
        <v>1</v>
      </c>
      <c r="T77" s="743">
        <v>0.5</v>
      </c>
      <c r="U77" s="699">
        <v>1</v>
      </c>
    </row>
    <row r="78" spans="1:21" ht="14.4" customHeight="1" x14ac:dyDescent="0.3">
      <c r="A78" s="659">
        <v>6</v>
      </c>
      <c r="B78" s="660" t="s">
        <v>545</v>
      </c>
      <c r="C78" s="660" t="s">
        <v>2417</v>
      </c>
      <c r="D78" s="741" t="s">
        <v>2619</v>
      </c>
      <c r="E78" s="742" t="s">
        <v>2428</v>
      </c>
      <c r="F78" s="660" t="s">
        <v>2412</v>
      </c>
      <c r="G78" s="660" t="s">
        <v>2508</v>
      </c>
      <c r="H78" s="660" t="s">
        <v>546</v>
      </c>
      <c r="I78" s="660" t="s">
        <v>1401</v>
      </c>
      <c r="J78" s="660" t="s">
        <v>1402</v>
      </c>
      <c r="K78" s="660" t="s">
        <v>2342</v>
      </c>
      <c r="L78" s="661">
        <v>111.72</v>
      </c>
      <c r="M78" s="661">
        <v>111.72</v>
      </c>
      <c r="N78" s="660">
        <v>1</v>
      </c>
      <c r="O78" s="743">
        <v>0.5</v>
      </c>
      <c r="P78" s="661"/>
      <c r="Q78" s="676">
        <v>0</v>
      </c>
      <c r="R78" s="660"/>
      <c r="S78" s="676">
        <v>0</v>
      </c>
      <c r="T78" s="743"/>
      <c r="U78" s="699">
        <v>0</v>
      </c>
    </row>
    <row r="79" spans="1:21" ht="14.4" customHeight="1" x14ac:dyDescent="0.3">
      <c r="A79" s="659">
        <v>6</v>
      </c>
      <c r="B79" s="660" t="s">
        <v>545</v>
      </c>
      <c r="C79" s="660" t="s">
        <v>2417</v>
      </c>
      <c r="D79" s="741" t="s">
        <v>2619</v>
      </c>
      <c r="E79" s="742" t="s">
        <v>2428</v>
      </c>
      <c r="F79" s="660" t="s">
        <v>2412</v>
      </c>
      <c r="G79" s="660" t="s">
        <v>2582</v>
      </c>
      <c r="H79" s="660" t="s">
        <v>546</v>
      </c>
      <c r="I79" s="660" t="s">
        <v>2583</v>
      </c>
      <c r="J79" s="660" t="s">
        <v>2584</v>
      </c>
      <c r="K79" s="660" t="s">
        <v>2585</v>
      </c>
      <c r="L79" s="661">
        <v>59.78</v>
      </c>
      <c r="M79" s="661">
        <v>179.34</v>
      </c>
      <c r="N79" s="660">
        <v>3</v>
      </c>
      <c r="O79" s="743">
        <v>0.5</v>
      </c>
      <c r="P79" s="661">
        <v>179.34</v>
      </c>
      <c r="Q79" s="676">
        <v>1</v>
      </c>
      <c r="R79" s="660">
        <v>3</v>
      </c>
      <c r="S79" s="676">
        <v>1</v>
      </c>
      <c r="T79" s="743">
        <v>0.5</v>
      </c>
      <c r="U79" s="699">
        <v>1</v>
      </c>
    </row>
    <row r="80" spans="1:21" ht="14.4" customHeight="1" x14ac:dyDescent="0.3">
      <c r="A80" s="659">
        <v>6</v>
      </c>
      <c r="B80" s="660" t="s">
        <v>545</v>
      </c>
      <c r="C80" s="660" t="s">
        <v>2417</v>
      </c>
      <c r="D80" s="741" t="s">
        <v>2619</v>
      </c>
      <c r="E80" s="742" t="s">
        <v>2428</v>
      </c>
      <c r="F80" s="660" t="s">
        <v>2412</v>
      </c>
      <c r="G80" s="660" t="s">
        <v>2586</v>
      </c>
      <c r="H80" s="660" t="s">
        <v>546</v>
      </c>
      <c r="I80" s="660" t="s">
        <v>1393</v>
      </c>
      <c r="J80" s="660" t="s">
        <v>1394</v>
      </c>
      <c r="K80" s="660" t="s">
        <v>2587</v>
      </c>
      <c r="L80" s="661">
        <v>30.17</v>
      </c>
      <c r="M80" s="661">
        <v>120.68</v>
      </c>
      <c r="N80" s="660">
        <v>4</v>
      </c>
      <c r="O80" s="743">
        <v>0.5</v>
      </c>
      <c r="P80" s="661">
        <v>120.68</v>
      </c>
      <c r="Q80" s="676">
        <v>1</v>
      </c>
      <c r="R80" s="660">
        <v>4</v>
      </c>
      <c r="S80" s="676">
        <v>1</v>
      </c>
      <c r="T80" s="743">
        <v>0.5</v>
      </c>
      <c r="U80" s="699">
        <v>1</v>
      </c>
    </row>
    <row r="81" spans="1:21" ht="14.4" customHeight="1" x14ac:dyDescent="0.3">
      <c r="A81" s="659">
        <v>6</v>
      </c>
      <c r="B81" s="660" t="s">
        <v>545</v>
      </c>
      <c r="C81" s="660" t="s">
        <v>2417</v>
      </c>
      <c r="D81" s="741" t="s">
        <v>2619</v>
      </c>
      <c r="E81" s="742" t="s">
        <v>2428</v>
      </c>
      <c r="F81" s="660" t="s">
        <v>2412</v>
      </c>
      <c r="G81" s="660" t="s">
        <v>2588</v>
      </c>
      <c r="H81" s="660" t="s">
        <v>546</v>
      </c>
      <c r="I81" s="660" t="s">
        <v>1056</v>
      </c>
      <c r="J81" s="660" t="s">
        <v>643</v>
      </c>
      <c r="K81" s="660" t="s">
        <v>1057</v>
      </c>
      <c r="L81" s="661">
        <v>301.2</v>
      </c>
      <c r="M81" s="661">
        <v>1204.8</v>
      </c>
      <c r="N81" s="660">
        <v>4</v>
      </c>
      <c r="O81" s="743">
        <v>1</v>
      </c>
      <c r="P81" s="661">
        <v>1204.8</v>
      </c>
      <c r="Q81" s="676">
        <v>1</v>
      </c>
      <c r="R81" s="660">
        <v>4</v>
      </c>
      <c r="S81" s="676">
        <v>1</v>
      </c>
      <c r="T81" s="743">
        <v>1</v>
      </c>
      <c r="U81" s="699">
        <v>1</v>
      </c>
    </row>
    <row r="82" spans="1:21" ht="14.4" customHeight="1" x14ac:dyDescent="0.3">
      <c r="A82" s="659">
        <v>6</v>
      </c>
      <c r="B82" s="660" t="s">
        <v>545</v>
      </c>
      <c r="C82" s="660" t="s">
        <v>2417</v>
      </c>
      <c r="D82" s="741" t="s">
        <v>2619</v>
      </c>
      <c r="E82" s="742" t="s">
        <v>2428</v>
      </c>
      <c r="F82" s="660" t="s">
        <v>2412</v>
      </c>
      <c r="G82" s="660" t="s">
        <v>2589</v>
      </c>
      <c r="H82" s="660" t="s">
        <v>546</v>
      </c>
      <c r="I82" s="660" t="s">
        <v>864</v>
      </c>
      <c r="J82" s="660" t="s">
        <v>865</v>
      </c>
      <c r="K82" s="660" t="s">
        <v>866</v>
      </c>
      <c r="L82" s="661">
        <v>108.44</v>
      </c>
      <c r="M82" s="661">
        <v>216.88</v>
      </c>
      <c r="N82" s="660">
        <v>2</v>
      </c>
      <c r="O82" s="743">
        <v>0.5</v>
      </c>
      <c r="P82" s="661">
        <v>216.88</v>
      </c>
      <c r="Q82" s="676">
        <v>1</v>
      </c>
      <c r="R82" s="660">
        <v>2</v>
      </c>
      <c r="S82" s="676">
        <v>1</v>
      </c>
      <c r="T82" s="743">
        <v>0.5</v>
      </c>
      <c r="U82" s="699">
        <v>1</v>
      </c>
    </row>
    <row r="83" spans="1:21" ht="14.4" customHeight="1" x14ac:dyDescent="0.3">
      <c r="A83" s="659">
        <v>6</v>
      </c>
      <c r="B83" s="660" t="s">
        <v>545</v>
      </c>
      <c r="C83" s="660" t="s">
        <v>2417</v>
      </c>
      <c r="D83" s="741" t="s">
        <v>2619</v>
      </c>
      <c r="E83" s="742" t="s">
        <v>2428</v>
      </c>
      <c r="F83" s="660" t="s">
        <v>2412</v>
      </c>
      <c r="G83" s="660" t="s">
        <v>2590</v>
      </c>
      <c r="H83" s="660" t="s">
        <v>546</v>
      </c>
      <c r="I83" s="660" t="s">
        <v>950</v>
      </c>
      <c r="J83" s="660" t="s">
        <v>951</v>
      </c>
      <c r="K83" s="660" t="s">
        <v>2591</v>
      </c>
      <c r="L83" s="661">
        <v>22.44</v>
      </c>
      <c r="M83" s="661">
        <v>44.88</v>
      </c>
      <c r="N83" s="660">
        <v>2</v>
      </c>
      <c r="O83" s="743">
        <v>0.5</v>
      </c>
      <c r="P83" s="661">
        <v>44.88</v>
      </c>
      <c r="Q83" s="676">
        <v>1</v>
      </c>
      <c r="R83" s="660">
        <v>2</v>
      </c>
      <c r="S83" s="676">
        <v>1</v>
      </c>
      <c r="T83" s="743">
        <v>0.5</v>
      </c>
      <c r="U83" s="699">
        <v>1</v>
      </c>
    </row>
    <row r="84" spans="1:21" ht="14.4" customHeight="1" x14ac:dyDescent="0.3">
      <c r="A84" s="659">
        <v>6</v>
      </c>
      <c r="B84" s="660" t="s">
        <v>545</v>
      </c>
      <c r="C84" s="660" t="s">
        <v>2417</v>
      </c>
      <c r="D84" s="741" t="s">
        <v>2619</v>
      </c>
      <c r="E84" s="742" t="s">
        <v>2428</v>
      </c>
      <c r="F84" s="660" t="s">
        <v>2412</v>
      </c>
      <c r="G84" s="660" t="s">
        <v>2540</v>
      </c>
      <c r="H84" s="660" t="s">
        <v>546</v>
      </c>
      <c r="I84" s="660" t="s">
        <v>2592</v>
      </c>
      <c r="J84" s="660" t="s">
        <v>2593</v>
      </c>
      <c r="K84" s="660" t="s">
        <v>1940</v>
      </c>
      <c r="L84" s="661">
        <v>410.78</v>
      </c>
      <c r="M84" s="661">
        <v>821.56</v>
      </c>
      <c r="N84" s="660">
        <v>2</v>
      </c>
      <c r="O84" s="743">
        <v>1</v>
      </c>
      <c r="P84" s="661"/>
      <c r="Q84" s="676">
        <v>0</v>
      </c>
      <c r="R84" s="660"/>
      <c r="S84" s="676">
        <v>0</v>
      </c>
      <c r="T84" s="743"/>
      <c r="U84" s="699">
        <v>0</v>
      </c>
    </row>
    <row r="85" spans="1:21" ht="14.4" customHeight="1" x14ac:dyDescent="0.3">
      <c r="A85" s="659">
        <v>6</v>
      </c>
      <c r="B85" s="660" t="s">
        <v>545</v>
      </c>
      <c r="C85" s="660" t="s">
        <v>2417</v>
      </c>
      <c r="D85" s="741" t="s">
        <v>2619</v>
      </c>
      <c r="E85" s="742" t="s">
        <v>2428</v>
      </c>
      <c r="F85" s="660" t="s">
        <v>2412</v>
      </c>
      <c r="G85" s="660" t="s">
        <v>2594</v>
      </c>
      <c r="H85" s="660" t="s">
        <v>546</v>
      </c>
      <c r="I85" s="660" t="s">
        <v>2595</v>
      </c>
      <c r="J85" s="660" t="s">
        <v>2596</v>
      </c>
      <c r="K85" s="660" t="s">
        <v>2597</v>
      </c>
      <c r="L85" s="661">
        <v>133.94</v>
      </c>
      <c r="M85" s="661">
        <v>267.88</v>
      </c>
      <c r="N85" s="660">
        <v>2</v>
      </c>
      <c r="O85" s="743">
        <v>1</v>
      </c>
      <c r="P85" s="661">
        <v>267.88</v>
      </c>
      <c r="Q85" s="676">
        <v>1</v>
      </c>
      <c r="R85" s="660">
        <v>2</v>
      </c>
      <c r="S85" s="676">
        <v>1</v>
      </c>
      <c r="T85" s="743">
        <v>1</v>
      </c>
      <c r="U85" s="699">
        <v>1</v>
      </c>
    </row>
    <row r="86" spans="1:21" ht="14.4" customHeight="1" x14ac:dyDescent="0.3">
      <c r="A86" s="659">
        <v>6</v>
      </c>
      <c r="B86" s="660" t="s">
        <v>545</v>
      </c>
      <c r="C86" s="660" t="s">
        <v>2417</v>
      </c>
      <c r="D86" s="741" t="s">
        <v>2619</v>
      </c>
      <c r="E86" s="742" t="s">
        <v>2429</v>
      </c>
      <c r="F86" s="660" t="s">
        <v>2412</v>
      </c>
      <c r="G86" s="660" t="s">
        <v>2439</v>
      </c>
      <c r="H86" s="660" t="s">
        <v>546</v>
      </c>
      <c r="I86" s="660" t="s">
        <v>2473</v>
      </c>
      <c r="J86" s="660" t="s">
        <v>2474</v>
      </c>
      <c r="K86" s="660" t="s">
        <v>2475</v>
      </c>
      <c r="L86" s="661">
        <v>154.36000000000001</v>
      </c>
      <c r="M86" s="661">
        <v>154.36000000000001</v>
      </c>
      <c r="N86" s="660">
        <v>1</v>
      </c>
      <c r="O86" s="743">
        <v>1</v>
      </c>
      <c r="P86" s="661"/>
      <c r="Q86" s="676">
        <v>0</v>
      </c>
      <c r="R86" s="660"/>
      <c r="S86" s="676">
        <v>0</v>
      </c>
      <c r="T86" s="743"/>
      <c r="U86" s="699">
        <v>0</v>
      </c>
    </row>
    <row r="87" spans="1:21" ht="14.4" customHeight="1" x14ac:dyDescent="0.3">
      <c r="A87" s="659">
        <v>6</v>
      </c>
      <c r="B87" s="660" t="s">
        <v>545</v>
      </c>
      <c r="C87" s="660" t="s">
        <v>2417</v>
      </c>
      <c r="D87" s="741" t="s">
        <v>2619</v>
      </c>
      <c r="E87" s="742" t="s">
        <v>2429</v>
      </c>
      <c r="F87" s="660" t="s">
        <v>2412</v>
      </c>
      <c r="G87" s="660" t="s">
        <v>2580</v>
      </c>
      <c r="H87" s="660" t="s">
        <v>546</v>
      </c>
      <c r="I87" s="660" t="s">
        <v>957</v>
      </c>
      <c r="J87" s="660" t="s">
        <v>958</v>
      </c>
      <c r="K87" s="660" t="s">
        <v>2340</v>
      </c>
      <c r="L87" s="661">
        <v>170.52</v>
      </c>
      <c r="M87" s="661">
        <v>170.52</v>
      </c>
      <c r="N87" s="660">
        <v>1</v>
      </c>
      <c r="O87" s="743">
        <v>1</v>
      </c>
      <c r="P87" s="661">
        <v>170.52</v>
      </c>
      <c r="Q87" s="676">
        <v>1</v>
      </c>
      <c r="R87" s="660">
        <v>1</v>
      </c>
      <c r="S87" s="676">
        <v>1</v>
      </c>
      <c r="T87" s="743">
        <v>1</v>
      </c>
      <c r="U87" s="699">
        <v>1</v>
      </c>
    </row>
    <row r="88" spans="1:21" ht="14.4" customHeight="1" x14ac:dyDescent="0.3">
      <c r="A88" s="659">
        <v>6</v>
      </c>
      <c r="B88" s="660" t="s">
        <v>545</v>
      </c>
      <c r="C88" s="660" t="s">
        <v>2417</v>
      </c>
      <c r="D88" s="741" t="s">
        <v>2619</v>
      </c>
      <c r="E88" s="742" t="s">
        <v>2429</v>
      </c>
      <c r="F88" s="660" t="s">
        <v>2412</v>
      </c>
      <c r="G88" s="660" t="s">
        <v>2598</v>
      </c>
      <c r="H88" s="660" t="s">
        <v>546</v>
      </c>
      <c r="I88" s="660" t="s">
        <v>2599</v>
      </c>
      <c r="J88" s="660" t="s">
        <v>2600</v>
      </c>
      <c r="K88" s="660" t="s">
        <v>2601</v>
      </c>
      <c r="L88" s="661">
        <v>61.65</v>
      </c>
      <c r="M88" s="661">
        <v>61.65</v>
      </c>
      <c r="N88" s="660">
        <v>1</v>
      </c>
      <c r="O88" s="743">
        <v>0.5</v>
      </c>
      <c r="P88" s="661">
        <v>61.65</v>
      </c>
      <c r="Q88" s="676">
        <v>1</v>
      </c>
      <c r="R88" s="660">
        <v>1</v>
      </c>
      <c r="S88" s="676">
        <v>1</v>
      </c>
      <c r="T88" s="743">
        <v>0.5</v>
      </c>
      <c r="U88" s="699">
        <v>1</v>
      </c>
    </row>
    <row r="89" spans="1:21" ht="14.4" customHeight="1" x14ac:dyDescent="0.3">
      <c r="A89" s="659">
        <v>6</v>
      </c>
      <c r="B89" s="660" t="s">
        <v>545</v>
      </c>
      <c r="C89" s="660" t="s">
        <v>2417</v>
      </c>
      <c r="D89" s="741" t="s">
        <v>2619</v>
      </c>
      <c r="E89" s="742" t="s">
        <v>2429</v>
      </c>
      <c r="F89" s="660" t="s">
        <v>2412</v>
      </c>
      <c r="G89" s="660" t="s">
        <v>2508</v>
      </c>
      <c r="H89" s="660" t="s">
        <v>546</v>
      </c>
      <c r="I89" s="660" t="s">
        <v>2602</v>
      </c>
      <c r="J89" s="660" t="s">
        <v>978</v>
      </c>
      <c r="K89" s="660" t="s">
        <v>2603</v>
      </c>
      <c r="L89" s="661">
        <v>167.58</v>
      </c>
      <c r="M89" s="661">
        <v>167.58</v>
      </c>
      <c r="N89" s="660">
        <v>1</v>
      </c>
      <c r="O89" s="743">
        <v>0.5</v>
      </c>
      <c r="P89" s="661">
        <v>167.58</v>
      </c>
      <c r="Q89" s="676">
        <v>1</v>
      </c>
      <c r="R89" s="660">
        <v>1</v>
      </c>
      <c r="S89" s="676">
        <v>1</v>
      </c>
      <c r="T89" s="743">
        <v>0.5</v>
      </c>
      <c r="U89" s="699">
        <v>1</v>
      </c>
    </row>
    <row r="90" spans="1:21" ht="14.4" customHeight="1" x14ac:dyDescent="0.3">
      <c r="A90" s="659">
        <v>6</v>
      </c>
      <c r="B90" s="660" t="s">
        <v>545</v>
      </c>
      <c r="C90" s="660" t="s">
        <v>2417</v>
      </c>
      <c r="D90" s="741" t="s">
        <v>2619</v>
      </c>
      <c r="E90" s="742" t="s">
        <v>2429</v>
      </c>
      <c r="F90" s="660" t="s">
        <v>2413</v>
      </c>
      <c r="G90" s="660" t="s">
        <v>2432</v>
      </c>
      <c r="H90" s="660" t="s">
        <v>546</v>
      </c>
      <c r="I90" s="660" t="s">
        <v>2433</v>
      </c>
      <c r="J90" s="660" t="s">
        <v>2434</v>
      </c>
      <c r="K90" s="660" t="s">
        <v>2435</v>
      </c>
      <c r="L90" s="661">
        <v>864.39</v>
      </c>
      <c r="M90" s="661">
        <v>4321.95</v>
      </c>
      <c r="N90" s="660">
        <v>5</v>
      </c>
      <c r="O90" s="743">
        <v>5</v>
      </c>
      <c r="P90" s="661">
        <v>4321.95</v>
      </c>
      <c r="Q90" s="676">
        <v>1</v>
      </c>
      <c r="R90" s="660">
        <v>5</v>
      </c>
      <c r="S90" s="676">
        <v>1</v>
      </c>
      <c r="T90" s="743">
        <v>5</v>
      </c>
      <c r="U90" s="699">
        <v>1</v>
      </c>
    </row>
    <row r="91" spans="1:21" ht="14.4" customHeight="1" x14ac:dyDescent="0.3">
      <c r="A91" s="659">
        <v>6</v>
      </c>
      <c r="B91" s="660" t="s">
        <v>545</v>
      </c>
      <c r="C91" s="660" t="s">
        <v>2417</v>
      </c>
      <c r="D91" s="741" t="s">
        <v>2619</v>
      </c>
      <c r="E91" s="742" t="s">
        <v>2429</v>
      </c>
      <c r="F91" s="660" t="s">
        <v>2413</v>
      </c>
      <c r="G91" s="660" t="s">
        <v>2432</v>
      </c>
      <c r="H91" s="660" t="s">
        <v>546</v>
      </c>
      <c r="I91" s="660" t="s">
        <v>2436</v>
      </c>
      <c r="J91" s="660" t="s">
        <v>2437</v>
      </c>
      <c r="K91" s="660" t="s">
        <v>2438</v>
      </c>
      <c r="L91" s="661">
        <v>1978.94</v>
      </c>
      <c r="M91" s="661">
        <v>35620.92</v>
      </c>
      <c r="N91" s="660">
        <v>18</v>
      </c>
      <c r="O91" s="743">
        <v>18</v>
      </c>
      <c r="P91" s="661">
        <v>33641.979999999996</v>
      </c>
      <c r="Q91" s="676">
        <v>0.94444444444444442</v>
      </c>
      <c r="R91" s="660">
        <v>17</v>
      </c>
      <c r="S91" s="676">
        <v>0.94444444444444442</v>
      </c>
      <c r="T91" s="743">
        <v>17</v>
      </c>
      <c r="U91" s="699">
        <v>0.94444444444444442</v>
      </c>
    </row>
    <row r="92" spans="1:21" ht="14.4" customHeight="1" x14ac:dyDescent="0.3">
      <c r="A92" s="659">
        <v>6</v>
      </c>
      <c r="B92" s="660" t="s">
        <v>545</v>
      </c>
      <c r="C92" s="660" t="s">
        <v>2417</v>
      </c>
      <c r="D92" s="741" t="s">
        <v>2619</v>
      </c>
      <c r="E92" s="742" t="s">
        <v>2430</v>
      </c>
      <c r="F92" s="660" t="s">
        <v>2412</v>
      </c>
      <c r="G92" s="660" t="s">
        <v>2440</v>
      </c>
      <c r="H92" s="660" t="s">
        <v>546</v>
      </c>
      <c r="I92" s="660" t="s">
        <v>961</v>
      </c>
      <c r="J92" s="660" t="s">
        <v>962</v>
      </c>
      <c r="K92" s="660" t="s">
        <v>2340</v>
      </c>
      <c r="L92" s="661">
        <v>78.33</v>
      </c>
      <c r="M92" s="661">
        <v>78.33</v>
      </c>
      <c r="N92" s="660">
        <v>1</v>
      </c>
      <c r="O92" s="743">
        <v>0.5</v>
      </c>
      <c r="P92" s="661">
        <v>78.33</v>
      </c>
      <c r="Q92" s="676">
        <v>1</v>
      </c>
      <c r="R92" s="660">
        <v>1</v>
      </c>
      <c r="S92" s="676">
        <v>1</v>
      </c>
      <c r="T92" s="743">
        <v>0.5</v>
      </c>
      <c r="U92" s="699">
        <v>1</v>
      </c>
    </row>
    <row r="93" spans="1:21" ht="14.4" customHeight="1" x14ac:dyDescent="0.3">
      <c r="A93" s="659">
        <v>6</v>
      </c>
      <c r="B93" s="660" t="s">
        <v>545</v>
      </c>
      <c r="C93" s="660" t="s">
        <v>2417</v>
      </c>
      <c r="D93" s="741" t="s">
        <v>2619</v>
      </c>
      <c r="E93" s="742" t="s">
        <v>2430</v>
      </c>
      <c r="F93" s="660" t="s">
        <v>2412</v>
      </c>
      <c r="G93" s="660" t="s">
        <v>2561</v>
      </c>
      <c r="H93" s="660" t="s">
        <v>546</v>
      </c>
      <c r="I93" s="660" t="s">
        <v>2604</v>
      </c>
      <c r="J93" s="660" t="s">
        <v>2605</v>
      </c>
      <c r="K93" s="660" t="s">
        <v>2606</v>
      </c>
      <c r="L93" s="661">
        <v>79.48</v>
      </c>
      <c r="M93" s="661">
        <v>79.48</v>
      </c>
      <c r="N93" s="660">
        <v>1</v>
      </c>
      <c r="O93" s="743">
        <v>1</v>
      </c>
      <c r="P93" s="661"/>
      <c r="Q93" s="676">
        <v>0</v>
      </c>
      <c r="R93" s="660"/>
      <c r="S93" s="676">
        <v>0</v>
      </c>
      <c r="T93" s="743"/>
      <c r="U93" s="699">
        <v>0</v>
      </c>
    </row>
    <row r="94" spans="1:21" ht="14.4" customHeight="1" x14ac:dyDescent="0.3">
      <c r="A94" s="659">
        <v>6</v>
      </c>
      <c r="B94" s="660" t="s">
        <v>545</v>
      </c>
      <c r="C94" s="660" t="s">
        <v>2417</v>
      </c>
      <c r="D94" s="741" t="s">
        <v>2619</v>
      </c>
      <c r="E94" s="742" t="s">
        <v>2430</v>
      </c>
      <c r="F94" s="660" t="s">
        <v>2412</v>
      </c>
      <c r="G94" s="660" t="s">
        <v>2508</v>
      </c>
      <c r="H94" s="660" t="s">
        <v>546</v>
      </c>
      <c r="I94" s="660" t="s">
        <v>2607</v>
      </c>
      <c r="J94" s="660" t="s">
        <v>2510</v>
      </c>
      <c r="K94" s="660" t="s">
        <v>2511</v>
      </c>
      <c r="L94" s="661">
        <v>83.79</v>
      </c>
      <c r="M94" s="661">
        <v>83.79</v>
      </c>
      <c r="N94" s="660">
        <v>1</v>
      </c>
      <c r="O94" s="743">
        <v>1</v>
      </c>
      <c r="P94" s="661">
        <v>83.79</v>
      </c>
      <c r="Q94" s="676">
        <v>1</v>
      </c>
      <c r="R94" s="660">
        <v>1</v>
      </c>
      <c r="S94" s="676">
        <v>1</v>
      </c>
      <c r="T94" s="743">
        <v>1</v>
      </c>
      <c r="U94" s="699">
        <v>1</v>
      </c>
    </row>
    <row r="95" spans="1:21" ht="14.4" customHeight="1" x14ac:dyDescent="0.3">
      <c r="A95" s="659">
        <v>6</v>
      </c>
      <c r="B95" s="660" t="s">
        <v>545</v>
      </c>
      <c r="C95" s="660" t="s">
        <v>2417</v>
      </c>
      <c r="D95" s="741" t="s">
        <v>2619</v>
      </c>
      <c r="E95" s="742" t="s">
        <v>2430</v>
      </c>
      <c r="F95" s="660" t="s">
        <v>2412</v>
      </c>
      <c r="G95" s="660" t="s">
        <v>2608</v>
      </c>
      <c r="H95" s="660" t="s">
        <v>874</v>
      </c>
      <c r="I95" s="660" t="s">
        <v>1332</v>
      </c>
      <c r="J95" s="660" t="s">
        <v>1333</v>
      </c>
      <c r="K95" s="660" t="s">
        <v>1334</v>
      </c>
      <c r="L95" s="661">
        <v>48.27</v>
      </c>
      <c r="M95" s="661">
        <v>48.27</v>
      </c>
      <c r="N95" s="660">
        <v>1</v>
      </c>
      <c r="O95" s="743">
        <v>1</v>
      </c>
      <c r="P95" s="661">
        <v>48.27</v>
      </c>
      <c r="Q95" s="676">
        <v>1</v>
      </c>
      <c r="R95" s="660">
        <v>1</v>
      </c>
      <c r="S95" s="676">
        <v>1</v>
      </c>
      <c r="T95" s="743">
        <v>1</v>
      </c>
      <c r="U95" s="699">
        <v>1</v>
      </c>
    </row>
    <row r="96" spans="1:21" ht="14.4" customHeight="1" x14ac:dyDescent="0.3">
      <c r="A96" s="659">
        <v>6</v>
      </c>
      <c r="B96" s="660" t="s">
        <v>545</v>
      </c>
      <c r="C96" s="660" t="s">
        <v>2417</v>
      </c>
      <c r="D96" s="741" t="s">
        <v>2619</v>
      </c>
      <c r="E96" s="742" t="s">
        <v>2430</v>
      </c>
      <c r="F96" s="660" t="s">
        <v>2412</v>
      </c>
      <c r="G96" s="660" t="s">
        <v>2531</v>
      </c>
      <c r="H96" s="660" t="s">
        <v>546</v>
      </c>
      <c r="I96" s="660" t="s">
        <v>658</v>
      </c>
      <c r="J96" s="660" t="s">
        <v>2532</v>
      </c>
      <c r="K96" s="660" t="s">
        <v>2533</v>
      </c>
      <c r="L96" s="661">
        <v>0</v>
      </c>
      <c r="M96" s="661">
        <v>0</v>
      </c>
      <c r="N96" s="660">
        <v>1</v>
      </c>
      <c r="O96" s="743">
        <v>0.5</v>
      </c>
      <c r="P96" s="661">
        <v>0</v>
      </c>
      <c r="Q96" s="676"/>
      <c r="R96" s="660">
        <v>1</v>
      </c>
      <c r="S96" s="676">
        <v>1</v>
      </c>
      <c r="T96" s="743">
        <v>0.5</v>
      </c>
      <c r="U96" s="699">
        <v>1</v>
      </c>
    </row>
    <row r="97" spans="1:21" ht="14.4" customHeight="1" x14ac:dyDescent="0.3">
      <c r="A97" s="659">
        <v>6</v>
      </c>
      <c r="B97" s="660" t="s">
        <v>545</v>
      </c>
      <c r="C97" s="660" t="s">
        <v>2417</v>
      </c>
      <c r="D97" s="741" t="s">
        <v>2619</v>
      </c>
      <c r="E97" s="742" t="s">
        <v>2430</v>
      </c>
      <c r="F97" s="660" t="s">
        <v>2413</v>
      </c>
      <c r="G97" s="660" t="s">
        <v>2432</v>
      </c>
      <c r="H97" s="660" t="s">
        <v>546</v>
      </c>
      <c r="I97" s="660" t="s">
        <v>2433</v>
      </c>
      <c r="J97" s="660" t="s">
        <v>2434</v>
      </c>
      <c r="K97" s="660" t="s">
        <v>2435</v>
      </c>
      <c r="L97" s="661">
        <v>864.39</v>
      </c>
      <c r="M97" s="661">
        <v>11237.070000000002</v>
      </c>
      <c r="N97" s="660">
        <v>13</v>
      </c>
      <c r="O97" s="743">
        <v>13</v>
      </c>
      <c r="P97" s="661">
        <v>9508.2900000000009</v>
      </c>
      <c r="Q97" s="676">
        <v>0.84615384615384615</v>
      </c>
      <c r="R97" s="660">
        <v>11</v>
      </c>
      <c r="S97" s="676">
        <v>0.84615384615384615</v>
      </c>
      <c r="T97" s="743">
        <v>11</v>
      </c>
      <c r="U97" s="699">
        <v>0.84615384615384615</v>
      </c>
    </row>
    <row r="98" spans="1:21" ht="14.4" customHeight="1" x14ac:dyDescent="0.3">
      <c r="A98" s="659">
        <v>6</v>
      </c>
      <c r="B98" s="660" t="s">
        <v>545</v>
      </c>
      <c r="C98" s="660" t="s">
        <v>2417</v>
      </c>
      <c r="D98" s="741" t="s">
        <v>2619</v>
      </c>
      <c r="E98" s="742" t="s">
        <v>2430</v>
      </c>
      <c r="F98" s="660" t="s">
        <v>2413</v>
      </c>
      <c r="G98" s="660" t="s">
        <v>2432</v>
      </c>
      <c r="H98" s="660" t="s">
        <v>546</v>
      </c>
      <c r="I98" s="660" t="s">
        <v>2436</v>
      </c>
      <c r="J98" s="660" t="s">
        <v>2437</v>
      </c>
      <c r="K98" s="660" t="s">
        <v>2438</v>
      </c>
      <c r="L98" s="661">
        <v>1978.94</v>
      </c>
      <c r="M98" s="661">
        <v>61347.140000000021</v>
      </c>
      <c r="N98" s="660">
        <v>31</v>
      </c>
      <c r="O98" s="743">
        <v>31</v>
      </c>
      <c r="P98" s="661">
        <v>53431.380000000019</v>
      </c>
      <c r="Q98" s="676">
        <v>0.87096774193548387</v>
      </c>
      <c r="R98" s="660">
        <v>27</v>
      </c>
      <c r="S98" s="676">
        <v>0.87096774193548387</v>
      </c>
      <c r="T98" s="743">
        <v>27</v>
      </c>
      <c r="U98" s="699">
        <v>0.87096774193548387</v>
      </c>
    </row>
    <row r="99" spans="1:21" ht="14.4" customHeight="1" x14ac:dyDescent="0.3">
      <c r="A99" s="659">
        <v>6</v>
      </c>
      <c r="B99" s="660" t="s">
        <v>545</v>
      </c>
      <c r="C99" s="660" t="s">
        <v>2417</v>
      </c>
      <c r="D99" s="741" t="s">
        <v>2619</v>
      </c>
      <c r="E99" s="742" t="s">
        <v>2430</v>
      </c>
      <c r="F99" s="660" t="s">
        <v>2413</v>
      </c>
      <c r="G99" s="660" t="s">
        <v>2432</v>
      </c>
      <c r="H99" s="660" t="s">
        <v>546</v>
      </c>
      <c r="I99" s="660" t="s">
        <v>2466</v>
      </c>
      <c r="J99" s="660" t="s">
        <v>2467</v>
      </c>
      <c r="K99" s="660" t="s">
        <v>2468</v>
      </c>
      <c r="L99" s="661">
        <v>700</v>
      </c>
      <c r="M99" s="661">
        <v>7000</v>
      </c>
      <c r="N99" s="660">
        <v>10</v>
      </c>
      <c r="O99" s="743">
        <v>10</v>
      </c>
      <c r="P99" s="661">
        <v>7000</v>
      </c>
      <c r="Q99" s="676">
        <v>1</v>
      </c>
      <c r="R99" s="660">
        <v>10</v>
      </c>
      <c r="S99" s="676">
        <v>1</v>
      </c>
      <c r="T99" s="743">
        <v>10</v>
      </c>
      <c r="U99" s="699">
        <v>1</v>
      </c>
    </row>
    <row r="100" spans="1:21" ht="14.4" customHeight="1" x14ac:dyDescent="0.3">
      <c r="A100" s="659">
        <v>6</v>
      </c>
      <c r="B100" s="660" t="s">
        <v>545</v>
      </c>
      <c r="C100" s="660" t="s">
        <v>2417</v>
      </c>
      <c r="D100" s="741" t="s">
        <v>2619</v>
      </c>
      <c r="E100" s="742" t="s">
        <v>2430</v>
      </c>
      <c r="F100" s="660" t="s">
        <v>2413</v>
      </c>
      <c r="G100" s="660" t="s">
        <v>2609</v>
      </c>
      <c r="H100" s="660" t="s">
        <v>546</v>
      </c>
      <c r="I100" s="660" t="s">
        <v>2610</v>
      </c>
      <c r="J100" s="660" t="s">
        <v>2611</v>
      </c>
      <c r="K100" s="660" t="s">
        <v>2612</v>
      </c>
      <c r="L100" s="661">
        <v>1990</v>
      </c>
      <c r="M100" s="661">
        <v>1990</v>
      </c>
      <c r="N100" s="660">
        <v>1</v>
      </c>
      <c r="O100" s="743">
        <v>1</v>
      </c>
      <c r="P100" s="661">
        <v>1990</v>
      </c>
      <c r="Q100" s="676">
        <v>1</v>
      </c>
      <c r="R100" s="660">
        <v>1</v>
      </c>
      <c r="S100" s="676">
        <v>1</v>
      </c>
      <c r="T100" s="743">
        <v>1</v>
      </c>
      <c r="U100" s="699">
        <v>1</v>
      </c>
    </row>
    <row r="101" spans="1:21" ht="14.4" customHeight="1" x14ac:dyDescent="0.3">
      <c r="A101" s="659">
        <v>6</v>
      </c>
      <c r="B101" s="660" t="s">
        <v>545</v>
      </c>
      <c r="C101" s="660" t="s">
        <v>2417</v>
      </c>
      <c r="D101" s="741" t="s">
        <v>2619</v>
      </c>
      <c r="E101" s="742" t="s">
        <v>2430</v>
      </c>
      <c r="F101" s="660" t="s">
        <v>2413</v>
      </c>
      <c r="G101" s="660" t="s">
        <v>2469</v>
      </c>
      <c r="H101" s="660" t="s">
        <v>546</v>
      </c>
      <c r="I101" s="660" t="s">
        <v>2470</v>
      </c>
      <c r="J101" s="660" t="s">
        <v>2471</v>
      </c>
      <c r="K101" s="660" t="s">
        <v>2472</v>
      </c>
      <c r="L101" s="661">
        <v>0</v>
      </c>
      <c r="M101" s="661">
        <v>0</v>
      </c>
      <c r="N101" s="660">
        <v>1</v>
      </c>
      <c r="O101" s="743">
        <v>1</v>
      </c>
      <c r="P101" s="661"/>
      <c r="Q101" s="676"/>
      <c r="R101" s="660"/>
      <c r="S101" s="676">
        <v>0</v>
      </c>
      <c r="T101" s="743"/>
      <c r="U101" s="699">
        <v>0</v>
      </c>
    </row>
    <row r="102" spans="1:21" ht="14.4" customHeight="1" x14ac:dyDescent="0.3">
      <c r="A102" s="659">
        <v>6</v>
      </c>
      <c r="B102" s="660" t="s">
        <v>545</v>
      </c>
      <c r="C102" s="660" t="s">
        <v>2417</v>
      </c>
      <c r="D102" s="741" t="s">
        <v>2619</v>
      </c>
      <c r="E102" s="742" t="s">
        <v>2431</v>
      </c>
      <c r="F102" s="660" t="s">
        <v>2412</v>
      </c>
      <c r="G102" s="660" t="s">
        <v>2454</v>
      </c>
      <c r="H102" s="660" t="s">
        <v>546</v>
      </c>
      <c r="I102" s="660" t="s">
        <v>2613</v>
      </c>
      <c r="J102" s="660" t="s">
        <v>2614</v>
      </c>
      <c r="K102" s="660" t="s">
        <v>2457</v>
      </c>
      <c r="L102" s="661">
        <v>212.59</v>
      </c>
      <c r="M102" s="661">
        <v>212.59</v>
      </c>
      <c r="N102" s="660">
        <v>1</v>
      </c>
      <c r="O102" s="743">
        <v>1</v>
      </c>
      <c r="P102" s="661">
        <v>212.59</v>
      </c>
      <c r="Q102" s="676">
        <v>1</v>
      </c>
      <c r="R102" s="660">
        <v>1</v>
      </c>
      <c r="S102" s="676">
        <v>1</v>
      </c>
      <c r="T102" s="743">
        <v>1</v>
      </c>
      <c r="U102" s="699">
        <v>1</v>
      </c>
    </row>
    <row r="103" spans="1:21" ht="14.4" customHeight="1" x14ac:dyDescent="0.3">
      <c r="A103" s="659">
        <v>6</v>
      </c>
      <c r="B103" s="660" t="s">
        <v>545</v>
      </c>
      <c r="C103" s="660" t="s">
        <v>2417</v>
      </c>
      <c r="D103" s="741" t="s">
        <v>2619</v>
      </c>
      <c r="E103" s="742" t="s">
        <v>2431</v>
      </c>
      <c r="F103" s="660" t="s">
        <v>2412</v>
      </c>
      <c r="G103" s="660" t="s">
        <v>2445</v>
      </c>
      <c r="H103" s="660" t="s">
        <v>546</v>
      </c>
      <c r="I103" s="660" t="s">
        <v>1082</v>
      </c>
      <c r="J103" s="660" t="s">
        <v>1083</v>
      </c>
      <c r="K103" s="660" t="s">
        <v>2446</v>
      </c>
      <c r="L103" s="661">
        <v>156.77000000000001</v>
      </c>
      <c r="M103" s="661">
        <v>313.54000000000002</v>
      </c>
      <c r="N103" s="660">
        <v>2</v>
      </c>
      <c r="O103" s="743">
        <v>1</v>
      </c>
      <c r="P103" s="661">
        <v>313.54000000000002</v>
      </c>
      <c r="Q103" s="676">
        <v>1</v>
      </c>
      <c r="R103" s="660">
        <v>2</v>
      </c>
      <c r="S103" s="676">
        <v>1</v>
      </c>
      <c r="T103" s="743">
        <v>1</v>
      </c>
      <c r="U103" s="699">
        <v>1</v>
      </c>
    </row>
    <row r="104" spans="1:21" ht="14.4" customHeight="1" x14ac:dyDescent="0.3">
      <c r="A104" s="659">
        <v>6</v>
      </c>
      <c r="B104" s="660" t="s">
        <v>545</v>
      </c>
      <c r="C104" s="660" t="s">
        <v>2417</v>
      </c>
      <c r="D104" s="741" t="s">
        <v>2619</v>
      </c>
      <c r="E104" s="742" t="s">
        <v>2431</v>
      </c>
      <c r="F104" s="660" t="s">
        <v>2412</v>
      </c>
      <c r="G104" s="660" t="s">
        <v>2512</v>
      </c>
      <c r="H104" s="660" t="s">
        <v>546</v>
      </c>
      <c r="I104" s="660" t="s">
        <v>1511</v>
      </c>
      <c r="J104" s="660" t="s">
        <v>1512</v>
      </c>
      <c r="K104" s="660" t="s">
        <v>1513</v>
      </c>
      <c r="L104" s="661">
        <v>126.59</v>
      </c>
      <c r="M104" s="661">
        <v>126.59</v>
      </c>
      <c r="N104" s="660">
        <v>1</v>
      </c>
      <c r="O104" s="743">
        <v>1</v>
      </c>
      <c r="P104" s="661">
        <v>126.59</v>
      </c>
      <c r="Q104" s="676">
        <v>1</v>
      </c>
      <c r="R104" s="660">
        <v>1</v>
      </c>
      <c r="S104" s="676">
        <v>1</v>
      </c>
      <c r="T104" s="743">
        <v>1</v>
      </c>
      <c r="U104" s="699">
        <v>1</v>
      </c>
    </row>
    <row r="105" spans="1:21" ht="14.4" customHeight="1" x14ac:dyDescent="0.3">
      <c r="A105" s="659">
        <v>6</v>
      </c>
      <c r="B105" s="660" t="s">
        <v>545</v>
      </c>
      <c r="C105" s="660" t="s">
        <v>2417</v>
      </c>
      <c r="D105" s="741" t="s">
        <v>2619</v>
      </c>
      <c r="E105" s="742" t="s">
        <v>2431</v>
      </c>
      <c r="F105" s="660" t="s">
        <v>2412</v>
      </c>
      <c r="G105" s="660" t="s">
        <v>2615</v>
      </c>
      <c r="H105" s="660" t="s">
        <v>546</v>
      </c>
      <c r="I105" s="660" t="s">
        <v>2616</v>
      </c>
      <c r="J105" s="660" t="s">
        <v>911</v>
      </c>
      <c r="K105" s="660" t="s">
        <v>2617</v>
      </c>
      <c r="L105" s="661">
        <v>48.42</v>
      </c>
      <c r="M105" s="661">
        <v>48.42</v>
      </c>
      <c r="N105" s="660">
        <v>1</v>
      </c>
      <c r="O105" s="743">
        <v>1</v>
      </c>
      <c r="P105" s="661"/>
      <c r="Q105" s="676">
        <v>0</v>
      </c>
      <c r="R105" s="660"/>
      <c r="S105" s="676">
        <v>0</v>
      </c>
      <c r="T105" s="743"/>
      <c r="U105" s="699">
        <v>0</v>
      </c>
    </row>
    <row r="106" spans="1:21" ht="14.4" customHeight="1" x14ac:dyDescent="0.3">
      <c r="A106" s="659">
        <v>6</v>
      </c>
      <c r="B106" s="660" t="s">
        <v>545</v>
      </c>
      <c r="C106" s="660" t="s">
        <v>2417</v>
      </c>
      <c r="D106" s="741" t="s">
        <v>2619</v>
      </c>
      <c r="E106" s="742" t="s">
        <v>2431</v>
      </c>
      <c r="F106" s="660" t="s">
        <v>2413</v>
      </c>
      <c r="G106" s="660" t="s">
        <v>2432</v>
      </c>
      <c r="H106" s="660" t="s">
        <v>546</v>
      </c>
      <c r="I106" s="660" t="s">
        <v>2436</v>
      </c>
      <c r="J106" s="660" t="s">
        <v>2437</v>
      </c>
      <c r="K106" s="660" t="s">
        <v>2438</v>
      </c>
      <c r="L106" s="661">
        <v>1978.94</v>
      </c>
      <c r="M106" s="661">
        <v>17810.460000000003</v>
      </c>
      <c r="N106" s="660">
        <v>9</v>
      </c>
      <c r="O106" s="743">
        <v>9</v>
      </c>
      <c r="P106" s="661">
        <v>15831.520000000002</v>
      </c>
      <c r="Q106" s="676">
        <v>0.88888888888888884</v>
      </c>
      <c r="R106" s="660">
        <v>8</v>
      </c>
      <c r="S106" s="676">
        <v>0.88888888888888884</v>
      </c>
      <c r="T106" s="743">
        <v>8</v>
      </c>
      <c r="U106" s="699">
        <v>0.88888888888888884</v>
      </c>
    </row>
    <row r="107" spans="1:21" ht="14.4" customHeight="1" x14ac:dyDescent="0.3">
      <c r="A107" s="659">
        <v>6</v>
      </c>
      <c r="B107" s="660" t="s">
        <v>545</v>
      </c>
      <c r="C107" s="660" t="s">
        <v>2417</v>
      </c>
      <c r="D107" s="741" t="s">
        <v>2619</v>
      </c>
      <c r="E107" s="742" t="s">
        <v>2431</v>
      </c>
      <c r="F107" s="660" t="s">
        <v>2413</v>
      </c>
      <c r="G107" s="660" t="s">
        <v>2432</v>
      </c>
      <c r="H107" s="660" t="s">
        <v>546</v>
      </c>
      <c r="I107" s="660" t="s">
        <v>2466</v>
      </c>
      <c r="J107" s="660" t="s">
        <v>2467</v>
      </c>
      <c r="K107" s="660" t="s">
        <v>2468</v>
      </c>
      <c r="L107" s="661">
        <v>700</v>
      </c>
      <c r="M107" s="661">
        <v>700</v>
      </c>
      <c r="N107" s="660">
        <v>1</v>
      </c>
      <c r="O107" s="743">
        <v>1</v>
      </c>
      <c r="P107" s="661">
        <v>700</v>
      </c>
      <c r="Q107" s="676">
        <v>1</v>
      </c>
      <c r="R107" s="660">
        <v>1</v>
      </c>
      <c r="S107" s="676">
        <v>1</v>
      </c>
      <c r="T107" s="743">
        <v>1</v>
      </c>
      <c r="U107" s="699">
        <v>1</v>
      </c>
    </row>
    <row r="108" spans="1:21" ht="14.4" customHeight="1" thickBot="1" x14ac:dyDescent="0.35">
      <c r="A108" s="665">
        <v>6</v>
      </c>
      <c r="B108" s="666" t="s">
        <v>545</v>
      </c>
      <c r="C108" s="666" t="s">
        <v>2417</v>
      </c>
      <c r="D108" s="744" t="s">
        <v>2619</v>
      </c>
      <c r="E108" s="745" t="s">
        <v>2431</v>
      </c>
      <c r="F108" s="666" t="s">
        <v>2413</v>
      </c>
      <c r="G108" s="666" t="s">
        <v>2469</v>
      </c>
      <c r="H108" s="666" t="s">
        <v>546</v>
      </c>
      <c r="I108" s="666" t="s">
        <v>2470</v>
      </c>
      <c r="J108" s="666" t="s">
        <v>2471</v>
      </c>
      <c r="K108" s="666" t="s">
        <v>2472</v>
      </c>
      <c r="L108" s="667">
        <v>0</v>
      </c>
      <c r="M108" s="667">
        <v>0</v>
      </c>
      <c r="N108" s="666">
        <v>1</v>
      </c>
      <c r="O108" s="746">
        <v>1</v>
      </c>
      <c r="P108" s="667"/>
      <c r="Q108" s="677"/>
      <c r="R108" s="666"/>
      <c r="S108" s="677">
        <v>0</v>
      </c>
      <c r="T108" s="746"/>
      <c r="U108" s="70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2621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47" t="s">
        <v>213</v>
      </c>
      <c r="B4" s="672" t="s">
        <v>14</v>
      </c>
      <c r="C4" s="673" t="s">
        <v>2</v>
      </c>
      <c r="D4" s="672" t="s">
        <v>14</v>
      </c>
      <c r="E4" s="673" t="s">
        <v>2</v>
      </c>
      <c r="F4" s="674" t="s">
        <v>14</v>
      </c>
    </row>
    <row r="5" spans="1:6" ht="14.4" customHeight="1" x14ac:dyDescent="0.3">
      <c r="A5" s="749" t="s">
        <v>2431</v>
      </c>
      <c r="B5" s="229">
        <v>212.59</v>
      </c>
      <c r="C5" s="740">
        <v>0.20686199145656764</v>
      </c>
      <c r="D5" s="229">
        <v>815.1</v>
      </c>
      <c r="E5" s="740">
        <v>0.7931380085434323</v>
      </c>
      <c r="F5" s="748">
        <v>1027.69</v>
      </c>
    </row>
    <row r="6" spans="1:6" ht="14.4" customHeight="1" x14ac:dyDescent="0.3">
      <c r="A6" s="686" t="s">
        <v>2424</v>
      </c>
      <c r="B6" s="663">
        <v>203.76</v>
      </c>
      <c r="C6" s="676">
        <v>9.0566842828124786E-2</v>
      </c>
      <c r="D6" s="663">
        <v>2046.0700000000002</v>
      </c>
      <c r="E6" s="676">
        <v>0.90943315717187534</v>
      </c>
      <c r="F6" s="664">
        <v>2249.83</v>
      </c>
    </row>
    <row r="7" spans="1:6" ht="14.4" customHeight="1" x14ac:dyDescent="0.3">
      <c r="A7" s="686" t="s">
        <v>2430</v>
      </c>
      <c r="B7" s="663">
        <v>79.48</v>
      </c>
      <c r="C7" s="676">
        <v>0.28173407536067491</v>
      </c>
      <c r="D7" s="663">
        <v>202.63000000000002</v>
      </c>
      <c r="E7" s="676">
        <v>0.71826592463932515</v>
      </c>
      <c r="F7" s="664">
        <v>282.11</v>
      </c>
    </row>
    <row r="8" spans="1:6" ht="14.4" customHeight="1" x14ac:dyDescent="0.3">
      <c r="A8" s="686" t="s">
        <v>2422</v>
      </c>
      <c r="B8" s="663"/>
      <c r="C8" s="676">
        <v>0</v>
      </c>
      <c r="D8" s="663">
        <v>129.85999999999999</v>
      </c>
      <c r="E8" s="676">
        <v>1</v>
      </c>
      <c r="F8" s="664">
        <v>129.85999999999999</v>
      </c>
    </row>
    <row r="9" spans="1:6" ht="14.4" customHeight="1" x14ac:dyDescent="0.3">
      <c r="A9" s="686" t="s">
        <v>2423</v>
      </c>
      <c r="B9" s="663"/>
      <c r="C9" s="676">
        <v>0</v>
      </c>
      <c r="D9" s="663">
        <v>544.87</v>
      </c>
      <c r="E9" s="676">
        <v>1</v>
      </c>
      <c r="F9" s="664">
        <v>544.87</v>
      </c>
    </row>
    <row r="10" spans="1:6" ht="14.4" customHeight="1" thickBot="1" x14ac:dyDescent="0.35">
      <c r="A10" s="687" t="s">
        <v>2426</v>
      </c>
      <c r="B10" s="678"/>
      <c r="C10" s="679">
        <v>0</v>
      </c>
      <c r="D10" s="678">
        <v>425.17</v>
      </c>
      <c r="E10" s="679">
        <v>1</v>
      </c>
      <c r="F10" s="680">
        <v>425.17</v>
      </c>
    </row>
    <row r="11" spans="1:6" ht="14.4" customHeight="1" thickBot="1" x14ac:dyDescent="0.35">
      <c r="A11" s="681" t="s">
        <v>3</v>
      </c>
      <c r="B11" s="682">
        <v>495.83000000000004</v>
      </c>
      <c r="C11" s="683">
        <v>0.10641202009644748</v>
      </c>
      <c r="D11" s="682">
        <v>4163.7000000000007</v>
      </c>
      <c r="E11" s="683">
        <v>0.89358797990355254</v>
      </c>
      <c r="F11" s="684">
        <v>4659.5300000000007</v>
      </c>
    </row>
    <row r="12" spans="1:6" ht="14.4" customHeight="1" thickBot="1" x14ac:dyDescent="0.35"/>
    <row r="13" spans="1:6" ht="14.4" customHeight="1" x14ac:dyDescent="0.3">
      <c r="A13" s="749" t="s">
        <v>2622</v>
      </c>
      <c r="B13" s="229">
        <v>212.59</v>
      </c>
      <c r="C13" s="740">
        <v>0.17976036461107872</v>
      </c>
      <c r="D13" s="229">
        <v>970.04</v>
      </c>
      <c r="E13" s="740">
        <v>0.82023963538892131</v>
      </c>
      <c r="F13" s="748">
        <v>1182.6299999999999</v>
      </c>
    </row>
    <row r="14" spans="1:6" ht="14.4" customHeight="1" x14ac:dyDescent="0.3">
      <c r="A14" s="686" t="s">
        <v>2623</v>
      </c>
      <c r="B14" s="663">
        <v>120.77</v>
      </c>
      <c r="C14" s="676">
        <v>0.48186569843993138</v>
      </c>
      <c r="D14" s="663">
        <v>129.85999999999999</v>
      </c>
      <c r="E14" s="676">
        <v>0.51813430156006857</v>
      </c>
      <c r="F14" s="664">
        <v>250.63</v>
      </c>
    </row>
    <row r="15" spans="1:6" ht="14.4" customHeight="1" x14ac:dyDescent="0.3">
      <c r="A15" s="686" t="s">
        <v>2242</v>
      </c>
      <c r="B15" s="663">
        <v>82.99</v>
      </c>
      <c r="C15" s="676">
        <v>0.3999903605166763</v>
      </c>
      <c r="D15" s="663">
        <v>124.49</v>
      </c>
      <c r="E15" s="676">
        <v>0.60000963948332375</v>
      </c>
      <c r="F15" s="664">
        <v>207.48</v>
      </c>
    </row>
    <row r="16" spans="1:6" ht="14.4" customHeight="1" x14ac:dyDescent="0.3">
      <c r="A16" s="686" t="s">
        <v>2624</v>
      </c>
      <c r="B16" s="663">
        <v>79.48</v>
      </c>
      <c r="C16" s="676">
        <v>1</v>
      </c>
      <c r="D16" s="663"/>
      <c r="E16" s="676">
        <v>0</v>
      </c>
      <c r="F16" s="664">
        <v>79.48</v>
      </c>
    </row>
    <row r="17" spans="1:6" ht="14.4" customHeight="1" x14ac:dyDescent="0.3">
      <c r="A17" s="686" t="s">
        <v>2232</v>
      </c>
      <c r="B17" s="663"/>
      <c r="C17" s="676">
        <v>0</v>
      </c>
      <c r="D17" s="663">
        <v>155.58000000000001</v>
      </c>
      <c r="E17" s="676">
        <v>1</v>
      </c>
      <c r="F17" s="664">
        <v>155.58000000000001</v>
      </c>
    </row>
    <row r="18" spans="1:6" ht="14.4" customHeight="1" x14ac:dyDescent="0.3">
      <c r="A18" s="686" t="s">
        <v>2203</v>
      </c>
      <c r="B18" s="663"/>
      <c r="C18" s="676">
        <v>0</v>
      </c>
      <c r="D18" s="663">
        <v>519.42999999999995</v>
      </c>
      <c r="E18" s="676">
        <v>1</v>
      </c>
      <c r="F18" s="664">
        <v>519.42999999999995</v>
      </c>
    </row>
    <row r="19" spans="1:6" ht="14.4" customHeight="1" x14ac:dyDescent="0.3">
      <c r="A19" s="686" t="s">
        <v>2238</v>
      </c>
      <c r="B19" s="663"/>
      <c r="C19" s="676">
        <v>0</v>
      </c>
      <c r="D19" s="663">
        <v>918.1</v>
      </c>
      <c r="E19" s="676">
        <v>1</v>
      </c>
      <c r="F19" s="664">
        <v>918.1</v>
      </c>
    </row>
    <row r="20" spans="1:6" ht="14.4" customHeight="1" x14ac:dyDescent="0.3">
      <c r="A20" s="686" t="s">
        <v>2231</v>
      </c>
      <c r="B20" s="663"/>
      <c r="C20" s="676">
        <v>0</v>
      </c>
      <c r="D20" s="663">
        <v>815.1</v>
      </c>
      <c r="E20" s="676">
        <v>1</v>
      </c>
      <c r="F20" s="664">
        <v>815.1</v>
      </c>
    </row>
    <row r="21" spans="1:6" ht="14.4" customHeight="1" x14ac:dyDescent="0.3">
      <c r="A21" s="686" t="s">
        <v>2245</v>
      </c>
      <c r="B21" s="663"/>
      <c r="C21" s="676">
        <v>0</v>
      </c>
      <c r="D21" s="663">
        <v>187.92</v>
      </c>
      <c r="E21" s="676">
        <v>1</v>
      </c>
      <c r="F21" s="664">
        <v>187.92</v>
      </c>
    </row>
    <row r="22" spans="1:6" ht="14.4" customHeight="1" x14ac:dyDescent="0.3">
      <c r="A22" s="686" t="s">
        <v>2625</v>
      </c>
      <c r="B22" s="663"/>
      <c r="C22" s="676">
        <v>0</v>
      </c>
      <c r="D22" s="663">
        <v>140.55000000000001</v>
      </c>
      <c r="E22" s="676">
        <v>1</v>
      </c>
      <c r="F22" s="664">
        <v>140.55000000000001</v>
      </c>
    </row>
    <row r="23" spans="1:6" ht="14.4" customHeight="1" x14ac:dyDescent="0.3">
      <c r="A23" s="686" t="s">
        <v>2260</v>
      </c>
      <c r="B23" s="663"/>
      <c r="C23" s="676"/>
      <c r="D23" s="663">
        <v>0</v>
      </c>
      <c r="E23" s="676"/>
      <c r="F23" s="664">
        <v>0</v>
      </c>
    </row>
    <row r="24" spans="1:6" ht="14.4" customHeight="1" x14ac:dyDescent="0.3">
      <c r="A24" s="686" t="s">
        <v>2257</v>
      </c>
      <c r="B24" s="663"/>
      <c r="C24" s="676">
        <v>0</v>
      </c>
      <c r="D24" s="663">
        <v>154.36000000000001</v>
      </c>
      <c r="E24" s="676">
        <v>1</v>
      </c>
      <c r="F24" s="664">
        <v>154.36000000000001</v>
      </c>
    </row>
    <row r="25" spans="1:6" ht="14.4" customHeight="1" thickBot="1" x14ac:dyDescent="0.35">
      <c r="A25" s="687" t="s">
        <v>2218</v>
      </c>
      <c r="B25" s="678"/>
      <c r="C25" s="679">
        <v>0</v>
      </c>
      <c r="D25" s="678">
        <v>48.27</v>
      </c>
      <c r="E25" s="679">
        <v>1</v>
      </c>
      <c r="F25" s="680">
        <v>48.27</v>
      </c>
    </row>
    <row r="26" spans="1:6" ht="14.4" customHeight="1" thickBot="1" x14ac:dyDescent="0.35">
      <c r="A26" s="681" t="s">
        <v>3</v>
      </c>
      <c r="B26" s="682">
        <v>495.83</v>
      </c>
      <c r="C26" s="683">
        <v>0.10641202009644747</v>
      </c>
      <c r="D26" s="682">
        <v>4163.7</v>
      </c>
      <c r="E26" s="683">
        <v>0.89358797990355232</v>
      </c>
      <c r="F26" s="684">
        <v>4659.5300000000007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{229F2B7C-0342-4486-A55F-9E1FE7F0C8AB}</x14:id>
        </ext>
      </extLst>
    </cfRule>
  </conditionalFormatting>
  <conditionalFormatting sqref="F13:F2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{6B00250D-AE7E-46B5-B75A-DC4A3A63F8B7}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9F2B7C-0342-4486-A55F-9E1FE7F0C8A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6B00250D-AE7E-46B5-B75A-DC4A3A63F8B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2630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4</v>
      </c>
      <c r="G3" s="47">
        <f>SUBTOTAL(9,G6:G1048576)</f>
        <v>495.83</v>
      </c>
      <c r="H3" s="48">
        <f>IF(M3=0,0,G3/M3)</f>
        <v>0.1064120200964475</v>
      </c>
      <c r="I3" s="47">
        <f>SUBTOTAL(9,I6:I1048576)</f>
        <v>19</v>
      </c>
      <c r="J3" s="47">
        <f>SUBTOTAL(9,J6:J1048576)</f>
        <v>4163.7</v>
      </c>
      <c r="K3" s="48">
        <f>IF(M3=0,0,J3/M3)</f>
        <v>0.89358797990355254</v>
      </c>
      <c r="L3" s="47">
        <f>SUBTOTAL(9,L6:L1048576)</f>
        <v>23</v>
      </c>
      <c r="M3" s="49">
        <f>SUBTOTAL(9,M6:M1048576)</f>
        <v>4659.53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47" t="s">
        <v>167</v>
      </c>
      <c r="B5" s="750" t="s">
        <v>163</v>
      </c>
      <c r="C5" s="750" t="s">
        <v>90</v>
      </c>
      <c r="D5" s="750" t="s">
        <v>164</v>
      </c>
      <c r="E5" s="750" t="s">
        <v>165</v>
      </c>
      <c r="F5" s="690" t="s">
        <v>28</v>
      </c>
      <c r="G5" s="690" t="s">
        <v>14</v>
      </c>
      <c r="H5" s="673" t="s">
        <v>166</v>
      </c>
      <c r="I5" s="672" t="s">
        <v>28</v>
      </c>
      <c r="J5" s="690" t="s">
        <v>14</v>
      </c>
      <c r="K5" s="673" t="s">
        <v>166</v>
      </c>
      <c r="L5" s="672" t="s">
        <v>28</v>
      </c>
      <c r="M5" s="691" t="s">
        <v>14</v>
      </c>
    </row>
    <row r="6" spans="1:13" ht="14.4" customHeight="1" x14ac:dyDescent="0.3">
      <c r="A6" s="734" t="s">
        <v>2431</v>
      </c>
      <c r="B6" s="735" t="s">
        <v>2266</v>
      </c>
      <c r="C6" s="735" t="s">
        <v>2442</v>
      </c>
      <c r="D6" s="735" t="s">
        <v>2443</v>
      </c>
      <c r="E6" s="735" t="s">
        <v>2444</v>
      </c>
      <c r="F6" s="229"/>
      <c r="G6" s="229"/>
      <c r="H6" s="740">
        <v>0</v>
      </c>
      <c r="I6" s="229">
        <v>1</v>
      </c>
      <c r="J6" s="229">
        <v>815.1</v>
      </c>
      <c r="K6" s="740">
        <v>1</v>
      </c>
      <c r="L6" s="229">
        <v>1</v>
      </c>
      <c r="M6" s="748">
        <v>815.1</v>
      </c>
    </row>
    <row r="7" spans="1:13" ht="14.4" customHeight="1" x14ac:dyDescent="0.3">
      <c r="A7" s="659" t="s">
        <v>2431</v>
      </c>
      <c r="B7" s="660" t="s">
        <v>2626</v>
      </c>
      <c r="C7" s="660" t="s">
        <v>2613</v>
      </c>
      <c r="D7" s="660" t="s">
        <v>2614</v>
      </c>
      <c r="E7" s="660" t="s">
        <v>2457</v>
      </c>
      <c r="F7" s="663">
        <v>1</v>
      </c>
      <c r="G7" s="663">
        <v>212.59</v>
      </c>
      <c r="H7" s="676">
        <v>1</v>
      </c>
      <c r="I7" s="663"/>
      <c r="J7" s="663"/>
      <c r="K7" s="676">
        <v>0</v>
      </c>
      <c r="L7" s="663">
        <v>1</v>
      </c>
      <c r="M7" s="664">
        <v>212.59</v>
      </c>
    </row>
    <row r="8" spans="1:13" ht="14.4" customHeight="1" x14ac:dyDescent="0.3">
      <c r="A8" s="659" t="s">
        <v>2422</v>
      </c>
      <c r="B8" s="660" t="s">
        <v>2627</v>
      </c>
      <c r="C8" s="660" t="s">
        <v>2448</v>
      </c>
      <c r="D8" s="660" t="s">
        <v>2449</v>
      </c>
      <c r="E8" s="660" t="s">
        <v>2450</v>
      </c>
      <c r="F8" s="663"/>
      <c r="G8" s="663"/>
      <c r="H8" s="676">
        <v>0</v>
      </c>
      <c r="I8" s="663">
        <v>1</v>
      </c>
      <c r="J8" s="663">
        <v>30.2</v>
      </c>
      <c r="K8" s="676">
        <v>1</v>
      </c>
      <c r="L8" s="663">
        <v>1</v>
      </c>
      <c r="M8" s="664">
        <v>30.2</v>
      </c>
    </row>
    <row r="9" spans="1:13" ht="14.4" customHeight="1" x14ac:dyDescent="0.3">
      <c r="A9" s="659" t="s">
        <v>2422</v>
      </c>
      <c r="B9" s="660" t="s">
        <v>2627</v>
      </c>
      <c r="C9" s="660" t="s">
        <v>2451</v>
      </c>
      <c r="D9" s="660" t="s">
        <v>2452</v>
      </c>
      <c r="E9" s="660" t="s">
        <v>2453</v>
      </c>
      <c r="F9" s="663"/>
      <c r="G9" s="663"/>
      <c r="H9" s="676">
        <v>0</v>
      </c>
      <c r="I9" s="663">
        <v>1</v>
      </c>
      <c r="J9" s="663">
        <v>99.66</v>
      </c>
      <c r="K9" s="676">
        <v>1</v>
      </c>
      <c r="L9" s="663">
        <v>1</v>
      </c>
      <c r="M9" s="664">
        <v>99.66</v>
      </c>
    </row>
    <row r="10" spans="1:13" ht="14.4" customHeight="1" x14ac:dyDescent="0.3">
      <c r="A10" s="659" t="s">
        <v>2423</v>
      </c>
      <c r="B10" s="660" t="s">
        <v>2626</v>
      </c>
      <c r="C10" s="660" t="s">
        <v>2455</v>
      </c>
      <c r="D10" s="660" t="s">
        <v>2456</v>
      </c>
      <c r="E10" s="660" t="s">
        <v>2457</v>
      </c>
      <c r="F10" s="663"/>
      <c r="G10" s="663"/>
      <c r="H10" s="676">
        <v>0</v>
      </c>
      <c r="I10" s="663">
        <v>1</v>
      </c>
      <c r="J10" s="663">
        <v>119.7</v>
      </c>
      <c r="K10" s="676">
        <v>1</v>
      </c>
      <c r="L10" s="663">
        <v>1</v>
      </c>
      <c r="M10" s="664">
        <v>119.7</v>
      </c>
    </row>
    <row r="11" spans="1:13" ht="14.4" customHeight="1" x14ac:dyDescent="0.3">
      <c r="A11" s="659" t="s">
        <v>2423</v>
      </c>
      <c r="B11" s="660" t="s">
        <v>2626</v>
      </c>
      <c r="C11" s="660" t="s">
        <v>2458</v>
      </c>
      <c r="D11" s="660" t="s">
        <v>2456</v>
      </c>
      <c r="E11" s="660" t="s">
        <v>2459</v>
      </c>
      <c r="F11" s="663"/>
      <c r="G11" s="663"/>
      <c r="H11" s="676">
        <v>0</v>
      </c>
      <c r="I11" s="663">
        <v>1</v>
      </c>
      <c r="J11" s="663">
        <v>425.17</v>
      </c>
      <c r="K11" s="676">
        <v>1</v>
      </c>
      <c r="L11" s="663">
        <v>1</v>
      </c>
      <c r="M11" s="664">
        <v>425.17</v>
      </c>
    </row>
    <row r="12" spans="1:13" ht="14.4" customHeight="1" x14ac:dyDescent="0.3">
      <c r="A12" s="659" t="s">
        <v>2423</v>
      </c>
      <c r="B12" s="660" t="s">
        <v>2400</v>
      </c>
      <c r="C12" s="660" t="s">
        <v>2465</v>
      </c>
      <c r="D12" s="660" t="s">
        <v>1882</v>
      </c>
      <c r="E12" s="660" t="s">
        <v>1879</v>
      </c>
      <c r="F12" s="663"/>
      <c r="G12" s="663"/>
      <c r="H12" s="676"/>
      <c r="I12" s="663">
        <v>1</v>
      </c>
      <c r="J12" s="663">
        <v>0</v>
      </c>
      <c r="K12" s="676"/>
      <c r="L12" s="663">
        <v>1</v>
      </c>
      <c r="M12" s="664">
        <v>0</v>
      </c>
    </row>
    <row r="13" spans="1:13" ht="14.4" customHeight="1" x14ac:dyDescent="0.3">
      <c r="A13" s="659" t="s">
        <v>2424</v>
      </c>
      <c r="B13" s="660" t="s">
        <v>2628</v>
      </c>
      <c r="C13" s="660" t="s">
        <v>2514</v>
      </c>
      <c r="D13" s="660" t="s">
        <v>2515</v>
      </c>
      <c r="E13" s="660" t="s">
        <v>2516</v>
      </c>
      <c r="F13" s="663"/>
      <c r="G13" s="663"/>
      <c r="H13" s="676">
        <v>0</v>
      </c>
      <c r="I13" s="663">
        <v>3</v>
      </c>
      <c r="J13" s="663">
        <v>140.55000000000001</v>
      </c>
      <c r="K13" s="676">
        <v>1</v>
      </c>
      <c r="L13" s="663">
        <v>3</v>
      </c>
      <c r="M13" s="664">
        <v>140.55000000000001</v>
      </c>
    </row>
    <row r="14" spans="1:13" ht="14.4" customHeight="1" x14ac:dyDescent="0.3">
      <c r="A14" s="659" t="s">
        <v>2424</v>
      </c>
      <c r="B14" s="660" t="s">
        <v>2329</v>
      </c>
      <c r="C14" s="660" t="s">
        <v>1939</v>
      </c>
      <c r="D14" s="660" t="s">
        <v>1286</v>
      </c>
      <c r="E14" s="660" t="s">
        <v>1940</v>
      </c>
      <c r="F14" s="663"/>
      <c r="G14" s="663"/>
      <c r="H14" s="676">
        <v>0</v>
      </c>
      <c r="I14" s="663">
        <v>2</v>
      </c>
      <c r="J14" s="663">
        <v>155.58000000000001</v>
      </c>
      <c r="K14" s="676">
        <v>1</v>
      </c>
      <c r="L14" s="663">
        <v>2</v>
      </c>
      <c r="M14" s="664">
        <v>155.58000000000001</v>
      </c>
    </row>
    <row r="15" spans="1:13" ht="14.4" customHeight="1" x14ac:dyDescent="0.3">
      <c r="A15" s="659" t="s">
        <v>2424</v>
      </c>
      <c r="B15" s="660" t="s">
        <v>2333</v>
      </c>
      <c r="C15" s="660" t="s">
        <v>2526</v>
      </c>
      <c r="D15" s="660" t="s">
        <v>1364</v>
      </c>
      <c r="E15" s="660" t="s">
        <v>2527</v>
      </c>
      <c r="F15" s="663"/>
      <c r="G15" s="663"/>
      <c r="H15" s="676">
        <v>0</v>
      </c>
      <c r="I15" s="663">
        <v>1</v>
      </c>
      <c r="J15" s="663">
        <v>374.74</v>
      </c>
      <c r="K15" s="676">
        <v>1</v>
      </c>
      <c r="L15" s="663">
        <v>1</v>
      </c>
      <c r="M15" s="664">
        <v>374.74</v>
      </c>
    </row>
    <row r="16" spans="1:13" ht="14.4" customHeight="1" x14ac:dyDescent="0.3">
      <c r="A16" s="659" t="s">
        <v>2424</v>
      </c>
      <c r="B16" s="660" t="s">
        <v>2333</v>
      </c>
      <c r="C16" s="660" t="s">
        <v>2528</v>
      </c>
      <c r="D16" s="660" t="s">
        <v>2529</v>
      </c>
      <c r="E16" s="660" t="s">
        <v>2530</v>
      </c>
      <c r="F16" s="663"/>
      <c r="G16" s="663"/>
      <c r="H16" s="676">
        <v>0</v>
      </c>
      <c r="I16" s="663">
        <v>1</v>
      </c>
      <c r="J16" s="663">
        <v>543.36</v>
      </c>
      <c r="K16" s="676">
        <v>1</v>
      </c>
      <c r="L16" s="663">
        <v>1</v>
      </c>
      <c r="M16" s="664">
        <v>543.36</v>
      </c>
    </row>
    <row r="17" spans="1:13" ht="14.4" customHeight="1" x14ac:dyDescent="0.3">
      <c r="A17" s="659" t="s">
        <v>2424</v>
      </c>
      <c r="B17" s="660" t="s">
        <v>2334</v>
      </c>
      <c r="C17" s="660" t="s">
        <v>2518</v>
      </c>
      <c r="D17" s="660" t="s">
        <v>2519</v>
      </c>
      <c r="E17" s="660" t="s">
        <v>2520</v>
      </c>
      <c r="F17" s="663"/>
      <c r="G17" s="663"/>
      <c r="H17" s="676">
        <v>0</v>
      </c>
      <c r="I17" s="663">
        <v>1</v>
      </c>
      <c r="J17" s="663">
        <v>124.49</v>
      </c>
      <c r="K17" s="676">
        <v>1</v>
      </c>
      <c r="L17" s="663">
        <v>1</v>
      </c>
      <c r="M17" s="664">
        <v>124.49</v>
      </c>
    </row>
    <row r="18" spans="1:13" ht="14.4" customHeight="1" x14ac:dyDescent="0.3">
      <c r="A18" s="659" t="s">
        <v>2424</v>
      </c>
      <c r="B18" s="660" t="s">
        <v>2334</v>
      </c>
      <c r="C18" s="660" t="s">
        <v>2521</v>
      </c>
      <c r="D18" s="660" t="s">
        <v>2522</v>
      </c>
      <c r="E18" s="660" t="s">
        <v>2523</v>
      </c>
      <c r="F18" s="663">
        <v>1</v>
      </c>
      <c r="G18" s="663">
        <v>82.99</v>
      </c>
      <c r="H18" s="676">
        <v>1</v>
      </c>
      <c r="I18" s="663"/>
      <c r="J18" s="663"/>
      <c r="K18" s="676">
        <v>0</v>
      </c>
      <c r="L18" s="663">
        <v>1</v>
      </c>
      <c r="M18" s="664">
        <v>82.99</v>
      </c>
    </row>
    <row r="19" spans="1:13" ht="14.4" customHeight="1" x14ac:dyDescent="0.3">
      <c r="A19" s="659" t="s">
        <v>2424</v>
      </c>
      <c r="B19" s="660" t="s">
        <v>2388</v>
      </c>
      <c r="C19" s="660" t="s">
        <v>2501</v>
      </c>
      <c r="D19" s="660" t="s">
        <v>2502</v>
      </c>
      <c r="E19" s="660" t="s">
        <v>2503</v>
      </c>
      <c r="F19" s="663"/>
      <c r="G19" s="663"/>
      <c r="H19" s="676">
        <v>0</v>
      </c>
      <c r="I19" s="663">
        <v>1</v>
      </c>
      <c r="J19" s="663">
        <v>519.42999999999995</v>
      </c>
      <c r="K19" s="676">
        <v>1</v>
      </c>
      <c r="L19" s="663">
        <v>1</v>
      </c>
      <c r="M19" s="664">
        <v>519.42999999999995</v>
      </c>
    </row>
    <row r="20" spans="1:13" ht="14.4" customHeight="1" x14ac:dyDescent="0.3">
      <c r="A20" s="659" t="s">
        <v>2424</v>
      </c>
      <c r="B20" s="660" t="s">
        <v>2295</v>
      </c>
      <c r="C20" s="660" t="s">
        <v>1950</v>
      </c>
      <c r="D20" s="660" t="s">
        <v>1951</v>
      </c>
      <c r="E20" s="660" t="s">
        <v>671</v>
      </c>
      <c r="F20" s="663"/>
      <c r="G20" s="663"/>
      <c r="H20" s="676">
        <v>0</v>
      </c>
      <c r="I20" s="663">
        <v>1</v>
      </c>
      <c r="J20" s="663">
        <v>187.92</v>
      </c>
      <c r="K20" s="676">
        <v>1</v>
      </c>
      <c r="L20" s="663">
        <v>1</v>
      </c>
      <c r="M20" s="664">
        <v>187.92</v>
      </c>
    </row>
    <row r="21" spans="1:13" ht="14.4" customHeight="1" x14ac:dyDescent="0.3">
      <c r="A21" s="659" t="s">
        <v>2424</v>
      </c>
      <c r="B21" s="660" t="s">
        <v>2627</v>
      </c>
      <c r="C21" s="660" t="s">
        <v>2534</v>
      </c>
      <c r="D21" s="660" t="s">
        <v>2535</v>
      </c>
      <c r="E21" s="660" t="s">
        <v>2536</v>
      </c>
      <c r="F21" s="663">
        <v>1</v>
      </c>
      <c r="G21" s="663">
        <v>120.77</v>
      </c>
      <c r="H21" s="676">
        <v>1</v>
      </c>
      <c r="I21" s="663"/>
      <c r="J21" s="663"/>
      <c r="K21" s="676">
        <v>0</v>
      </c>
      <c r="L21" s="663">
        <v>1</v>
      </c>
      <c r="M21" s="664">
        <v>120.77</v>
      </c>
    </row>
    <row r="22" spans="1:13" ht="14.4" customHeight="1" x14ac:dyDescent="0.3">
      <c r="A22" s="659" t="s">
        <v>2430</v>
      </c>
      <c r="B22" s="660" t="s">
        <v>2323</v>
      </c>
      <c r="C22" s="660" t="s">
        <v>1332</v>
      </c>
      <c r="D22" s="660" t="s">
        <v>1333</v>
      </c>
      <c r="E22" s="660" t="s">
        <v>1334</v>
      </c>
      <c r="F22" s="663"/>
      <c r="G22" s="663"/>
      <c r="H22" s="676">
        <v>0</v>
      </c>
      <c r="I22" s="663">
        <v>1</v>
      </c>
      <c r="J22" s="663">
        <v>48.27</v>
      </c>
      <c r="K22" s="676">
        <v>1</v>
      </c>
      <c r="L22" s="663">
        <v>1</v>
      </c>
      <c r="M22" s="664">
        <v>48.27</v>
      </c>
    </row>
    <row r="23" spans="1:13" ht="14.4" customHeight="1" x14ac:dyDescent="0.3">
      <c r="A23" s="659" t="s">
        <v>2430</v>
      </c>
      <c r="B23" s="660" t="s">
        <v>2629</v>
      </c>
      <c r="C23" s="660" t="s">
        <v>2604</v>
      </c>
      <c r="D23" s="660" t="s">
        <v>2605</v>
      </c>
      <c r="E23" s="660" t="s">
        <v>2606</v>
      </c>
      <c r="F23" s="663">
        <v>1</v>
      </c>
      <c r="G23" s="663">
        <v>79.48</v>
      </c>
      <c r="H23" s="676">
        <v>1</v>
      </c>
      <c r="I23" s="663"/>
      <c r="J23" s="663"/>
      <c r="K23" s="676">
        <v>0</v>
      </c>
      <c r="L23" s="663">
        <v>1</v>
      </c>
      <c r="M23" s="664">
        <v>79.48</v>
      </c>
    </row>
    <row r="24" spans="1:13" ht="14.4" customHeight="1" x14ac:dyDescent="0.3">
      <c r="A24" s="659" t="s">
        <v>2430</v>
      </c>
      <c r="B24" s="660" t="s">
        <v>2273</v>
      </c>
      <c r="C24" s="660" t="s">
        <v>987</v>
      </c>
      <c r="D24" s="660" t="s">
        <v>2274</v>
      </c>
      <c r="E24" s="660" t="s">
        <v>2275</v>
      </c>
      <c r="F24" s="663"/>
      <c r="G24" s="663"/>
      <c r="H24" s="676">
        <v>0</v>
      </c>
      <c r="I24" s="663">
        <v>1</v>
      </c>
      <c r="J24" s="663">
        <v>154.36000000000001</v>
      </c>
      <c r="K24" s="676">
        <v>1</v>
      </c>
      <c r="L24" s="663">
        <v>1</v>
      </c>
      <c r="M24" s="664">
        <v>154.36000000000001</v>
      </c>
    </row>
    <row r="25" spans="1:13" ht="14.4" customHeight="1" thickBot="1" x14ac:dyDescent="0.35">
      <c r="A25" s="665" t="s">
        <v>2426</v>
      </c>
      <c r="B25" s="666" t="s">
        <v>2626</v>
      </c>
      <c r="C25" s="666" t="s">
        <v>2458</v>
      </c>
      <c r="D25" s="666" t="s">
        <v>2456</v>
      </c>
      <c r="E25" s="666" t="s">
        <v>2459</v>
      </c>
      <c r="F25" s="669"/>
      <c r="G25" s="669"/>
      <c r="H25" s="677">
        <v>0</v>
      </c>
      <c r="I25" s="669">
        <v>1</v>
      </c>
      <c r="J25" s="669">
        <v>425.17</v>
      </c>
      <c r="K25" s="677">
        <v>1</v>
      </c>
      <c r="L25" s="669">
        <v>1</v>
      </c>
      <c r="M25" s="670">
        <v>425.17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9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290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544</v>
      </c>
      <c r="B5" s="644" t="s">
        <v>545</v>
      </c>
      <c r="C5" s="645" t="s">
        <v>546</v>
      </c>
      <c r="D5" s="645" t="s">
        <v>546</v>
      </c>
      <c r="E5" s="645"/>
      <c r="F5" s="645" t="s">
        <v>546</v>
      </c>
      <c r="G5" s="645" t="s">
        <v>546</v>
      </c>
      <c r="H5" s="645" t="s">
        <v>546</v>
      </c>
      <c r="I5" s="646" t="s">
        <v>546</v>
      </c>
      <c r="J5" s="647" t="s">
        <v>74</v>
      </c>
    </row>
    <row r="6" spans="1:10" ht="14.4" customHeight="1" x14ac:dyDescent="0.3">
      <c r="A6" s="643" t="s">
        <v>544</v>
      </c>
      <c r="B6" s="644" t="s">
        <v>2631</v>
      </c>
      <c r="C6" s="645">
        <v>13.090450000000001</v>
      </c>
      <c r="D6" s="645" t="s">
        <v>546</v>
      </c>
      <c r="E6" s="645"/>
      <c r="F6" s="645" t="s">
        <v>546</v>
      </c>
      <c r="G6" s="645" t="s">
        <v>546</v>
      </c>
      <c r="H6" s="645" t="s">
        <v>546</v>
      </c>
      <c r="I6" s="646" t="s">
        <v>546</v>
      </c>
      <c r="J6" s="647" t="s">
        <v>1</v>
      </c>
    </row>
    <row r="7" spans="1:10" ht="14.4" customHeight="1" x14ac:dyDescent="0.3">
      <c r="A7" s="643" t="s">
        <v>544</v>
      </c>
      <c r="B7" s="644" t="s">
        <v>357</v>
      </c>
      <c r="C7" s="645">
        <v>8273.4345400000002</v>
      </c>
      <c r="D7" s="645">
        <v>7799.1414400000103</v>
      </c>
      <c r="E7" s="645"/>
      <c r="F7" s="645">
        <v>7961.3831399999999</v>
      </c>
      <c r="G7" s="645">
        <v>9229.9997092773756</v>
      </c>
      <c r="H7" s="645">
        <v>-1268.6165692773757</v>
      </c>
      <c r="I7" s="646">
        <v>0.86255508025615135</v>
      </c>
      <c r="J7" s="647" t="s">
        <v>1</v>
      </c>
    </row>
    <row r="8" spans="1:10" ht="14.4" customHeight="1" x14ac:dyDescent="0.3">
      <c r="A8" s="643" t="s">
        <v>544</v>
      </c>
      <c r="B8" s="644" t="s">
        <v>358</v>
      </c>
      <c r="C8" s="645">
        <v>0</v>
      </c>
      <c r="D8" s="645">
        <v>2175.44049</v>
      </c>
      <c r="E8" s="645"/>
      <c r="F8" s="645">
        <v>4250.2279699999999</v>
      </c>
      <c r="G8" s="645">
        <v>3541.6665551127498</v>
      </c>
      <c r="H8" s="645">
        <v>708.56141488725007</v>
      </c>
      <c r="I8" s="646">
        <v>1.2000644057991203</v>
      </c>
      <c r="J8" s="647" t="s">
        <v>1</v>
      </c>
    </row>
    <row r="9" spans="1:10" ht="14.4" customHeight="1" x14ac:dyDescent="0.3">
      <c r="A9" s="643" t="s">
        <v>544</v>
      </c>
      <c r="B9" s="644" t="s">
        <v>359</v>
      </c>
      <c r="C9" s="645">
        <v>8306.4149999999991</v>
      </c>
      <c r="D9" s="645">
        <v>14085.43494000001</v>
      </c>
      <c r="E9" s="645"/>
      <c r="F9" s="645">
        <v>14199.569750000002</v>
      </c>
      <c r="G9" s="645">
        <v>8333.3330708535414</v>
      </c>
      <c r="H9" s="645">
        <v>5866.236679146461</v>
      </c>
      <c r="I9" s="646">
        <v>1.7039484236702436</v>
      </c>
      <c r="J9" s="647" t="s">
        <v>1</v>
      </c>
    </row>
    <row r="10" spans="1:10" ht="14.4" customHeight="1" x14ac:dyDescent="0.3">
      <c r="A10" s="643" t="s">
        <v>544</v>
      </c>
      <c r="B10" s="644" t="s">
        <v>360</v>
      </c>
      <c r="C10" s="645" t="s">
        <v>546</v>
      </c>
      <c r="D10" s="645">
        <v>1072.8155500000012</v>
      </c>
      <c r="E10" s="645"/>
      <c r="F10" s="645">
        <v>961.87113999999997</v>
      </c>
      <c r="G10" s="645">
        <v>999.99996850242496</v>
      </c>
      <c r="H10" s="645">
        <v>-38.128828502424994</v>
      </c>
      <c r="I10" s="646">
        <v>0.96187117029660929</v>
      </c>
      <c r="J10" s="647" t="s">
        <v>1</v>
      </c>
    </row>
    <row r="11" spans="1:10" ht="14.4" customHeight="1" x14ac:dyDescent="0.3">
      <c r="A11" s="643" t="s">
        <v>544</v>
      </c>
      <c r="B11" s="644" t="s">
        <v>361</v>
      </c>
      <c r="C11" s="645">
        <v>6.6846399999989998</v>
      </c>
      <c r="D11" s="645">
        <v>2.7887500000000003</v>
      </c>
      <c r="E11" s="645"/>
      <c r="F11" s="645">
        <v>2.8021199999999999</v>
      </c>
      <c r="G11" s="645">
        <v>4.9999998425120831</v>
      </c>
      <c r="H11" s="645">
        <v>-2.1978798425120831</v>
      </c>
      <c r="I11" s="646">
        <v>0.56042401765200223</v>
      </c>
      <c r="J11" s="647" t="s">
        <v>1</v>
      </c>
    </row>
    <row r="12" spans="1:10" ht="14.4" customHeight="1" x14ac:dyDescent="0.3">
      <c r="A12" s="643" t="s">
        <v>544</v>
      </c>
      <c r="B12" s="644" t="s">
        <v>362</v>
      </c>
      <c r="C12" s="645">
        <v>0.41639999999999999</v>
      </c>
      <c r="D12" s="645">
        <v>0.38219999999999998</v>
      </c>
      <c r="E12" s="645"/>
      <c r="F12" s="645">
        <v>0</v>
      </c>
      <c r="G12" s="645">
        <v>0.70793747770125004</v>
      </c>
      <c r="H12" s="645">
        <v>-0.70793747770125004</v>
      </c>
      <c r="I12" s="646">
        <v>0</v>
      </c>
      <c r="J12" s="647" t="s">
        <v>1</v>
      </c>
    </row>
    <row r="13" spans="1:10" ht="14.4" customHeight="1" x14ac:dyDescent="0.3">
      <c r="A13" s="643" t="s">
        <v>544</v>
      </c>
      <c r="B13" s="644" t="s">
        <v>363</v>
      </c>
      <c r="C13" s="645">
        <v>280.41218999999705</v>
      </c>
      <c r="D13" s="645">
        <v>446.99975999999998</v>
      </c>
      <c r="E13" s="645"/>
      <c r="F13" s="645">
        <v>506.95093999999995</v>
      </c>
      <c r="G13" s="645">
        <v>533.33331653462551</v>
      </c>
      <c r="H13" s="645">
        <v>-26.382376534625564</v>
      </c>
      <c r="I13" s="646">
        <v>0.95053304243948777</v>
      </c>
      <c r="J13" s="647" t="s">
        <v>1</v>
      </c>
    </row>
    <row r="14" spans="1:10" ht="14.4" customHeight="1" x14ac:dyDescent="0.3">
      <c r="A14" s="643" t="s">
        <v>544</v>
      </c>
      <c r="B14" s="644" t="s">
        <v>364</v>
      </c>
      <c r="C14" s="645">
        <v>1740.1589000000001</v>
      </c>
      <c r="D14" s="645">
        <v>1970.196780000002</v>
      </c>
      <c r="E14" s="645"/>
      <c r="F14" s="645">
        <v>1339.2982400000001</v>
      </c>
      <c r="G14" s="645">
        <v>1780.4166105878548</v>
      </c>
      <c r="H14" s="645">
        <v>-441.11837058785477</v>
      </c>
      <c r="I14" s="646">
        <v>0.75223867943907408</v>
      </c>
      <c r="J14" s="647" t="s">
        <v>1</v>
      </c>
    </row>
    <row r="15" spans="1:10" ht="14.4" customHeight="1" x14ac:dyDescent="0.3">
      <c r="A15" s="643" t="s">
        <v>544</v>
      </c>
      <c r="B15" s="644" t="s">
        <v>365</v>
      </c>
      <c r="C15" s="645">
        <v>28.483999999999</v>
      </c>
      <c r="D15" s="645">
        <v>92.222690000000014</v>
      </c>
      <c r="E15" s="645"/>
      <c r="F15" s="645">
        <v>28.654920000000004</v>
      </c>
      <c r="G15" s="645">
        <v>40.204536233654167</v>
      </c>
      <c r="H15" s="645">
        <v>-11.549616233654163</v>
      </c>
      <c r="I15" s="646">
        <v>0.71272852977256129</v>
      </c>
      <c r="J15" s="647" t="s">
        <v>1</v>
      </c>
    </row>
    <row r="16" spans="1:10" ht="14.4" customHeight="1" x14ac:dyDescent="0.3">
      <c r="A16" s="643" t="s">
        <v>544</v>
      </c>
      <c r="B16" s="644" t="s">
        <v>366</v>
      </c>
      <c r="C16" s="645">
        <v>270.244789999999</v>
      </c>
      <c r="D16" s="645">
        <v>290.76613000000003</v>
      </c>
      <c r="E16" s="645"/>
      <c r="F16" s="645">
        <v>322.87925999999999</v>
      </c>
      <c r="G16" s="645">
        <v>307.08332366095249</v>
      </c>
      <c r="H16" s="645">
        <v>15.7959363390475</v>
      </c>
      <c r="I16" s="646">
        <v>1.0514386002819471</v>
      </c>
      <c r="J16" s="647" t="s">
        <v>1</v>
      </c>
    </row>
    <row r="17" spans="1:10" ht="14.4" customHeight="1" x14ac:dyDescent="0.3">
      <c r="A17" s="643" t="s">
        <v>544</v>
      </c>
      <c r="B17" s="644" t="s">
        <v>367</v>
      </c>
      <c r="C17" s="645">
        <v>17.844899999997999</v>
      </c>
      <c r="D17" s="645">
        <v>31.227880000000003</v>
      </c>
      <c r="E17" s="645"/>
      <c r="F17" s="645">
        <v>48.57529000000001</v>
      </c>
      <c r="G17" s="645">
        <v>29.999999055071253</v>
      </c>
      <c r="H17" s="645">
        <v>18.575290944928756</v>
      </c>
      <c r="I17" s="646">
        <v>1.619176384333544</v>
      </c>
      <c r="J17" s="647" t="s">
        <v>1</v>
      </c>
    </row>
    <row r="18" spans="1:10" ht="14.4" customHeight="1" x14ac:dyDescent="0.3">
      <c r="A18" s="643" t="s">
        <v>544</v>
      </c>
      <c r="B18" s="644" t="s">
        <v>368</v>
      </c>
      <c r="C18" s="645">
        <v>86.913409999997</v>
      </c>
      <c r="D18" s="645">
        <v>123.67207999999999</v>
      </c>
      <c r="E18" s="645"/>
      <c r="F18" s="645">
        <v>143.41264999999999</v>
      </c>
      <c r="G18" s="645">
        <v>143.74999547222248</v>
      </c>
      <c r="H18" s="645">
        <v>-0.33734547222249489</v>
      </c>
      <c r="I18" s="646">
        <v>0.99765324881496997</v>
      </c>
      <c r="J18" s="647" t="s">
        <v>1</v>
      </c>
    </row>
    <row r="19" spans="1:10" ht="14.4" customHeight="1" x14ac:dyDescent="0.3">
      <c r="A19" s="643" t="s">
        <v>544</v>
      </c>
      <c r="B19" s="644" t="s">
        <v>369</v>
      </c>
      <c r="C19" s="645" t="s">
        <v>546</v>
      </c>
      <c r="D19" s="645">
        <v>0</v>
      </c>
      <c r="E19" s="645"/>
      <c r="F19" s="645">
        <v>0</v>
      </c>
      <c r="G19" s="645">
        <v>139.99999559033915</v>
      </c>
      <c r="H19" s="645">
        <v>-139.99999559033915</v>
      </c>
      <c r="I19" s="646">
        <v>0</v>
      </c>
      <c r="J19" s="647" t="s">
        <v>1</v>
      </c>
    </row>
    <row r="20" spans="1:10" ht="14.4" customHeight="1" x14ac:dyDescent="0.3">
      <c r="A20" s="643" t="s">
        <v>544</v>
      </c>
      <c r="B20" s="644" t="s">
        <v>370</v>
      </c>
      <c r="C20" s="645">
        <v>628.70630999999889</v>
      </c>
      <c r="D20" s="645">
        <v>882.46746999999993</v>
      </c>
      <c r="E20" s="645"/>
      <c r="F20" s="645">
        <v>530.22627999999997</v>
      </c>
      <c r="G20" s="645">
        <v>940.83330369936334</v>
      </c>
      <c r="H20" s="645">
        <v>-410.60702369936337</v>
      </c>
      <c r="I20" s="646">
        <v>0.56357090880514793</v>
      </c>
      <c r="J20" s="647" t="s">
        <v>1</v>
      </c>
    </row>
    <row r="21" spans="1:10" ht="14.4" customHeight="1" x14ac:dyDescent="0.3">
      <c r="A21" s="643" t="s">
        <v>544</v>
      </c>
      <c r="B21" s="644" t="s">
        <v>371</v>
      </c>
      <c r="C21" s="645" t="s">
        <v>546</v>
      </c>
      <c r="D21" s="645" t="s">
        <v>546</v>
      </c>
      <c r="E21" s="645"/>
      <c r="F21" s="645">
        <v>105.87904999999999</v>
      </c>
      <c r="G21" s="645">
        <v>0</v>
      </c>
      <c r="H21" s="645">
        <v>105.87904999999999</v>
      </c>
      <c r="I21" s="646" t="s">
        <v>546</v>
      </c>
      <c r="J21" s="647" t="s">
        <v>1</v>
      </c>
    </row>
    <row r="22" spans="1:10" ht="14.4" customHeight="1" x14ac:dyDescent="0.3">
      <c r="A22" s="643" t="s">
        <v>544</v>
      </c>
      <c r="B22" s="644" t="s">
        <v>548</v>
      </c>
      <c r="C22" s="645">
        <v>19652.805529999983</v>
      </c>
      <c r="D22" s="645">
        <v>28973.556160000018</v>
      </c>
      <c r="E22" s="645"/>
      <c r="F22" s="645">
        <v>30401.730749999999</v>
      </c>
      <c r="G22" s="645">
        <v>26026.32832190039</v>
      </c>
      <c r="H22" s="645">
        <v>4375.4024280996091</v>
      </c>
      <c r="I22" s="646">
        <v>1.1681144713915652</v>
      </c>
      <c r="J22" s="647" t="s">
        <v>549</v>
      </c>
    </row>
    <row r="24" spans="1:10" ht="14.4" customHeight="1" x14ac:dyDescent="0.3">
      <c r="A24" s="643" t="s">
        <v>544</v>
      </c>
      <c r="B24" s="644" t="s">
        <v>545</v>
      </c>
      <c r="C24" s="645" t="s">
        <v>546</v>
      </c>
      <c r="D24" s="645" t="s">
        <v>546</v>
      </c>
      <c r="E24" s="645"/>
      <c r="F24" s="645" t="s">
        <v>546</v>
      </c>
      <c r="G24" s="645" t="s">
        <v>546</v>
      </c>
      <c r="H24" s="645" t="s">
        <v>546</v>
      </c>
      <c r="I24" s="646" t="s">
        <v>546</v>
      </c>
      <c r="J24" s="647" t="s">
        <v>74</v>
      </c>
    </row>
    <row r="25" spans="1:10" ht="14.4" customHeight="1" x14ac:dyDescent="0.3">
      <c r="A25" s="643" t="s">
        <v>2632</v>
      </c>
      <c r="B25" s="644" t="s">
        <v>2633</v>
      </c>
      <c r="C25" s="645" t="s">
        <v>546</v>
      </c>
      <c r="D25" s="645" t="s">
        <v>546</v>
      </c>
      <c r="E25" s="645"/>
      <c r="F25" s="645" t="s">
        <v>546</v>
      </c>
      <c r="G25" s="645" t="s">
        <v>546</v>
      </c>
      <c r="H25" s="645" t="s">
        <v>546</v>
      </c>
      <c r="I25" s="646" t="s">
        <v>546</v>
      </c>
      <c r="J25" s="647" t="s">
        <v>0</v>
      </c>
    </row>
    <row r="26" spans="1:10" ht="14.4" customHeight="1" x14ac:dyDescent="0.3">
      <c r="A26" s="643" t="s">
        <v>2632</v>
      </c>
      <c r="B26" s="644" t="s">
        <v>364</v>
      </c>
      <c r="C26" s="645" t="s">
        <v>546</v>
      </c>
      <c r="D26" s="645">
        <v>0</v>
      </c>
      <c r="E26" s="645"/>
      <c r="F26" s="645" t="s">
        <v>546</v>
      </c>
      <c r="G26" s="645" t="s">
        <v>546</v>
      </c>
      <c r="H26" s="645" t="s">
        <v>546</v>
      </c>
      <c r="I26" s="646" t="s">
        <v>546</v>
      </c>
      <c r="J26" s="647" t="s">
        <v>1</v>
      </c>
    </row>
    <row r="27" spans="1:10" ht="14.4" customHeight="1" x14ac:dyDescent="0.3">
      <c r="A27" s="643" t="s">
        <v>2632</v>
      </c>
      <c r="B27" s="644" t="s">
        <v>2634</v>
      </c>
      <c r="C27" s="645" t="s">
        <v>546</v>
      </c>
      <c r="D27" s="645">
        <v>0</v>
      </c>
      <c r="E27" s="645"/>
      <c r="F27" s="645" t="s">
        <v>546</v>
      </c>
      <c r="G27" s="645" t="s">
        <v>546</v>
      </c>
      <c r="H27" s="645" t="s">
        <v>546</v>
      </c>
      <c r="I27" s="646" t="s">
        <v>546</v>
      </c>
      <c r="J27" s="647" t="s">
        <v>553</v>
      </c>
    </row>
    <row r="28" spans="1:10" ht="14.4" customHeight="1" x14ac:dyDescent="0.3">
      <c r="A28" s="643" t="s">
        <v>546</v>
      </c>
      <c r="B28" s="644" t="s">
        <v>546</v>
      </c>
      <c r="C28" s="645" t="s">
        <v>546</v>
      </c>
      <c r="D28" s="645" t="s">
        <v>546</v>
      </c>
      <c r="E28" s="645"/>
      <c r="F28" s="645" t="s">
        <v>546</v>
      </c>
      <c r="G28" s="645" t="s">
        <v>546</v>
      </c>
      <c r="H28" s="645" t="s">
        <v>546</v>
      </c>
      <c r="I28" s="646" t="s">
        <v>546</v>
      </c>
      <c r="J28" s="647" t="s">
        <v>554</v>
      </c>
    </row>
    <row r="29" spans="1:10" ht="14.4" customHeight="1" x14ac:dyDescent="0.3">
      <c r="A29" s="643" t="s">
        <v>550</v>
      </c>
      <c r="B29" s="644" t="s">
        <v>551</v>
      </c>
      <c r="C29" s="645" t="s">
        <v>546</v>
      </c>
      <c r="D29" s="645" t="s">
        <v>546</v>
      </c>
      <c r="E29" s="645"/>
      <c r="F29" s="645" t="s">
        <v>546</v>
      </c>
      <c r="G29" s="645" t="s">
        <v>546</v>
      </c>
      <c r="H29" s="645" t="s">
        <v>546</v>
      </c>
      <c r="I29" s="646" t="s">
        <v>546</v>
      </c>
      <c r="J29" s="647" t="s">
        <v>0</v>
      </c>
    </row>
    <row r="30" spans="1:10" ht="14.4" customHeight="1" x14ac:dyDescent="0.3">
      <c r="A30" s="643" t="s">
        <v>550</v>
      </c>
      <c r="B30" s="644" t="s">
        <v>362</v>
      </c>
      <c r="C30" s="645" t="s">
        <v>546</v>
      </c>
      <c r="D30" s="645">
        <v>4.2500000000000003E-2</v>
      </c>
      <c r="E30" s="645"/>
      <c r="F30" s="645">
        <v>0</v>
      </c>
      <c r="G30" s="645">
        <v>1.7708332775416669E-2</v>
      </c>
      <c r="H30" s="645">
        <v>-1.7708332775416669E-2</v>
      </c>
      <c r="I30" s="646">
        <v>0</v>
      </c>
      <c r="J30" s="647" t="s">
        <v>1</v>
      </c>
    </row>
    <row r="31" spans="1:10" ht="14.4" customHeight="1" x14ac:dyDescent="0.3">
      <c r="A31" s="643" t="s">
        <v>550</v>
      </c>
      <c r="B31" s="644" t="s">
        <v>363</v>
      </c>
      <c r="C31" s="645">
        <v>8.4915199999999995</v>
      </c>
      <c r="D31" s="645">
        <v>8.6694800000000001</v>
      </c>
      <c r="E31" s="645"/>
      <c r="F31" s="645">
        <v>11.868199999999998</v>
      </c>
      <c r="G31" s="645">
        <v>10.877236970222917</v>
      </c>
      <c r="H31" s="645">
        <v>0.99096302977708106</v>
      </c>
      <c r="I31" s="646">
        <v>1.0911042972116818</v>
      </c>
      <c r="J31" s="647" t="s">
        <v>1</v>
      </c>
    </row>
    <row r="32" spans="1:10" ht="14.4" customHeight="1" x14ac:dyDescent="0.3">
      <c r="A32" s="643" t="s">
        <v>550</v>
      </c>
      <c r="B32" s="644" t="s">
        <v>364</v>
      </c>
      <c r="C32" s="645">
        <v>12.15344</v>
      </c>
      <c r="D32" s="645">
        <v>14.603019999999999</v>
      </c>
      <c r="E32" s="645"/>
      <c r="F32" s="645">
        <v>11.213509999999999</v>
      </c>
      <c r="G32" s="645">
        <v>13.792868930200417</v>
      </c>
      <c r="H32" s="645">
        <v>-2.5793589302004172</v>
      </c>
      <c r="I32" s="646">
        <v>0.81299329796771025</v>
      </c>
      <c r="J32" s="647" t="s">
        <v>1</v>
      </c>
    </row>
    <row r="33" spans="1:10" ht="14.4" customHeight="1" x14ac:dyDescent="0.3">
      <c r="A33" s="643" t="s">
        <v>550</v>
      </c>
      <c r="B33" s="644" t="s">
        <v>365</v>
      </c>
      <c r="C33" s="645">
        <v>1.583999999999</v>
      </c>
      <c r="D33" s="645">
        <v>0.40849999999999997</v>
      </c>
      <c r="E33" s="645"/>
      <c r="F33" s="645">
        <v>0</v>
      </c>
      <c r="G33" s="645">
        <v>0.17020832797208335</v>
      </c>
      <c r="H33" s="645">
        <v>-0.17020832797208335</v>
      </c>
      <c r="I33" s="646">
        <v>0</v>
      </c>
      <c r="J33" s="647" t="s">
        <v>1</v>
      </c>
    </row>
    <row r="34" spans="1:10" ht="14.4" customHeight="1" x14ac:dyDescent="0.3">
      <c r="A34" s="643" t="s">
        <v>550</v>
      </c>
      <c r="B34" s="644" t="s">
        <v>367</v>
      </c>
      <c r="C34" s="645">
        <v>0.73099999999999987</v>
      </c>
      <c r="D34" s="645">
        <v>0.95099999999999996</v>
      </c>
      <c r="E34" s="645"/>
      <c r="F34" s="645">
        <v>1.4460000000000002</v>
      </c>
      <c r="G34" s="645">
        <v>1.2972055438558332</v>
      </c>
      <c r="H34" s="645">
        <v>0.14879445614416698</v>
      </c>
      <c r="I34" s="646">
        <v>1.1147038392249606</v>
      </c>
      <c r="J34" s="647" t="s">
        <v>1</v>
      </c>
    </row>
    <row r="35" spans="1:10" ht="14.4" customHeight="1" x14ac:dyDescent="0.3">
      <c r="A35" s="643" t="s">
        <v>550</v>
      </c>
      <c r="B35" s="644" t="s">
        <v>368</v>
      </c>
      <c r="C35" s="645">
        <v>5.0936000000000003</v>
      </c>
      <c r="D35" s="645">
        <v>4.7404000000000002</v>
      </c>
      <c r="E35" s="645"/>
      <c r="F35" s="645">
        <v>6.1284000000000001</v>
      </c>
      <c r="G35" s="645">
        <v>5.8019081842183331</v>
      </c>
      <c r="H35" s="645">
        <v>0.32649181578166697</v>
      </c>
      <c r="I35" s="646">
        <v>1.0562731786534905</v>
      </c>
      <c r="J35" s="647" t="s">
        <v>1</v>
      </c>
    </row>
    <row r="36" spans="1:10" ht="14.4" customHeight="1" x14ac:dyDescent="0.3">
      <c r="A36" s="643" t="s">
        <v>550</v>
      </c>
      <c r="B36" s="644" t="s">
        <v>370</v>
      </c>
      <c r="C36" s="645">
        <v>0</v>
      </c>
      <c r="D36" s="645" t="s">
        <v>546</v>
      </c>
      <c r="E36" s="645"/>
      <c r="F36" s="645" t="s">
        <v>546</v>
      </c>
      <c r="G36" s="645" t="s">
        <v>546</v>
      </c>
      <c r="H36" s="645" t="s">
        <v>546</v>
      </c>
      <c r="I36" s="646" t="s">
        <v>546</v>
      </c>
      <c r="J36" s="647" t="s">
        <v>1</v>
      </c>
    </row>
    <row r="37" spans="1:10" ht="14.4" customHeight="1" x14ac:dyDescent="0.3">
      <c r="A37" s="643" t="s">
        <v>550</v>
      </c>
      <c r="B37" s="644" t="s">
        <v>371</v>
      </c>
      <c r="C37" s="645" t="s">
        <v>546</v>
      </c>
      <c r="D37" s="645" t="s">
        <v>546</v>
      </c>
      <c r="E37" s="645"/>
      <c r="F37" s="645">
        <v>1.5556100000000002</v>
      </c>
      <c r="G37" s="645">
        <v>0</v>
      </c>
      <c r="H37" s="645">
        <v>1.5556100000000002</v>
      </c>
      <c r="I37" s="646" t="s">
        <v>546</v>
      </c>
      <c r="J37" s="647" t="s">
        <v>1</v>
      </c>
    </row>
    <row r="38" spans="1:10" ht="14.4" customHeight="1" x14ac:dyDescent="0.3">
      <c r="A38" s="643" t="s">
        <v>550</v>
      </c>
      <c r="B38" s="644" t="s">
        <v>552</v>
      </c>
      <c r="C38" s="645">
        <v>28.053559999999003</v>
      </c>
      <c r="D38" s="645">
        <v>29.414899999999999</v>
      </c>
      <c r="E38" s="645"/>
      <c r="F38" s="645">
        <v>32.21172</v>
      </c>
      <c r="G38" s="645">
        <v>31.957136289245</v>
      </c>
      <c r="H38" s="645">
        <v>0.25458371075499997</v>
      </c>
      <c r="I38" s="646">
        <v>1.0079664118978233</v>
      </c>
      <c r="J38" s="647" t="s">
        <v>553</v>
      </c>
    </row>
    <row r="39" spans="1:10" ht="14.4" customHeight="1" x14ac:dyDescent="0.3">
      <c r="A39" s="643" t="s">
        <v>546</v>
      </c>
      <c r="B39" s="644" t="s">
        <v>546</v>
      </c>
      <c r="C39" s="645" t="s">
        <v>546</v>
      </c>
      <c r="D39" s="645" t="s">
        <v>546</v>
      </c>
      <c r="E39" s="645"/>
      <c r="F39" s="645" t="s">
        <v>546</v>
      </c>
      <c r="G39" s="645" t="s">
        <v>546</v>
      </c>
      <c r="H39" s="645" t="s">
        <v>546</v>
      </c>
      <c r="I39" s="646" t="s">
        <v>546</v>
      </c>
      <c r="J39" s="647" t="s">
        <v>554</v>
      </c>
    </row>
    <row r="40" spans="1:10" ht="14.4" customHeight="1" x14ac:dyDescent="0.3">
      <c r="A40" s="643" t="s">
        <v>555</v>
      </c>
      <c r="B40" s="644" t="s">
        <v>556</v>
      </c>
      <c r="C40" s="645" t="s">
        <v>546</v>
      </c>
      <c r="D40" s="645" t="s">
        <v>546</v>
      </c>
      <c r="E40" s="645"/>
      <c r="F40" s="645" t="s">
        <v>546</v>
      </c>
      <c r="G40" s="645" t="s">
        <v>546</v>
      </c>
      <c r="H40" s="645" t="s">
        <v>546</v>
      </c>
      <c r="I40" s="646" t="s">
        <v>546</v>
      </c>
      <c r="J40" s="647" t="s">
        <v>0</v>
      </c>
    </row>
    <row r="41" spans="1:10" ht="14.4" customHeight="1" x14ac:dyDescent="0.3">
      <c r="A41" s="643" t="s">
        <v>555</v>
      </c>
      <c r="B41" s="644" t="s">
        <v>361</v>
      </c>
      <c r="C41" s="645">
        <v>6.5929999998999997E-2</v>
      </c>
      <c r="D41" s="645">
        <v>0</v>
      </c>
      <c r="E41" s="645"/>
      <c r="F41" s="645" t="s">
        <v>546</v>
      </c>
      <c r="G41" s="645" t="s">
        <v>546</v>
      </c>
      <c r="H41" s="645" t="s">
        <v>546</v>
      </c>
      <c r="I41" s="646" t="s">
        <v>546</v>
      </c>
      <c r="J41" s="647" t="s">
        <v>1</v>
      </c>
    </row>
    <row r="42" spans="1:10" ht="14.4" customHeight="1" x14ac:dyDescent="0.3">
      <c r="A42" s="643" t="s">
        <v>555</v>
      </c>
      <c r="B42" s="644" t="s">
        <v>362</v>
      </c>
      <c r="C42" s="645" t="s">
        <v>546</v>
      </c>
      <c r="D42" s="645">
        <v>8.5000000000000006E-2</v>
      </c>
      <c r="E42" s="645"/>
      <c r="F42" s="645">
        <v>0</v>
      </c>
      <c r="G42" s="645">
        <v>5.3124998326666666E-2</v>
      </c>
      <c r="H42" s="645">
        <v>-5.3124998326666666E-2</v>
      </c>
      <c r="I42" s="646">
        <v>0</v>
      </c>
      <c r="J42" s="647" t="s">
        <v>1</v>
      </c>
    </row>
    <row r="43" spans="1:10" ht="14.4" customHeight="1" x14ac:dyDescent="0.3">
      <c r="A43" s="643" t="s">
        <v>555</v>
      </c>
      <c r="B43" s="644" t="s">
        <v>363</v>
      </c>
      <c r="C43" s="645">
        <v>13.852509999999999</v>
      </c>
      <c r="D43" s="645">
        <v>10.826749999999999</v>
      </c>
      <c r="E43" s="645"/>
      <c r="F43" s="645">
        <v>15.40915</v>
      </c>
      <c r="G43" s="645">
        <v>13.462727326029585</v>
      </c>
      <c r="H43" s="645">
        <v>1.9464226739704156</v>
      </c>
      <c r="I43" s="646">
        <v>1.1445786300824123</v>
      </c>
      <c r="J43" s="647" t="s">
        <v>1</v>
      </c>
    </row>
    <row r="44" spans="1:10" ht="14.4" customHeight="1" x14ac:dyDescent="0.3">
      <c r="A44" s="643" t="s">
        <v>555</v>
      </c>
      <c r="B44" s="644" t="s">
        <v>364</v>
      </c>
      <c r="C44" s="645">
        <v>17.581299999999999</v>
      </c>
      <c r="D44" s="645">
        <v>25.605179999999997</v>
      </c>
      <c r="E44" s="645"/>
      <c r="F44" s="645">
        <v>19.429449999999999</v>
      </c>
      <c r="G44" s="645">
        <v>23.27071962063</v>
      </c>
      <c r="H44" s="645">
        <v>-3.8412696206300012</v>
      </c>
      <c r="I44" s="646">
        <v>0.83493120611428651</v>
      </c>
      <c r="J44" s="647" t="s">
        <v>1</v>
      </c>
    </row>
    <row r="45" spans="1:10" ht="14.4" customHeight="1" x14ac:dyDescent="0.3">
      <c r="A45" s="643" t="s">
        <v>555</v>
      </c>
      <c r="B45" s="644" t="s">
        <v>365</v>
      </c>
      <c r="C45" s="645">
        <v>0.79900000000000004</v>
      </c>
      <c r="D45" s="645">
        <v>1.6339999999999999</v>
      </c>
      <c r="E45" s="645"/>
      <c r="F45" s="645">
        <v>2.4509999999999996</v>
      </c>
      <c r="G45" s="645">
        <v>2.3829165916104165</v>
      </c>
      <c r="H45" s="645">
        <v>6.8083408389583155E-2</v>
      </c>
      <c r="I45" s="646">
        <v>1.0285714609690015</v>
      </c>
      <c r="J45" s="647" t="s">
        <v>1</v>
      </c>
    </row>
    <row r="46" spans="1:10" ht="14.4" customHeight="1" x14ac:dyDescent="0.3">
      <c r="A46" s="643" t="s">
        <v>555</v>
      </c>
      <c r="B46" s="644" t="s">
        <v>367</v>
      </c>
      <c r="C46" s="645">
        <v>0.35799999999899995</v>
      </c>
      <c r="D46" s="645">
        <v>0.74799999999999989</v>
      </c>
      <c r="E46" s="645"/>
      <c r="F46" s="645">
        <v>2.4164999999999996</v>
      </c>
      <c r="G46" s="645">
        <v>1.1283338365808333</v>
      </c>
      <c r="H46" s="645">
        <v>1.2881661634191663</v>
      </c>
      <c r="I46" s="646">
        <v>2.1416534022613996</v>
      </c>
      <c r="J46" s="647" t="s">
        <v>1</v>
      </c>
    </row>
    <row r="47" spans="1:10" ht="14.4" customHeight="1" x14ac:dyDescent="0.3">
      <c r="A47" s="643" t="s">
        <v>555</v>
      </c>
      <c r="B47" s="644" t="s">
        <v>368</v>
      </c>
      <c r="C47" s="645">
        <v>3.5151999999989996</v>
      </c>
      <c r="D47" s="645">
        <v>6.4403999999999995</v>
      </c>
      <c r="E47" s="645"/>
      <c r="F47" s="645">
        <v>6.9867999999999997</v>
      </c>
      <c r="G47" s="645">
        <v>7.006600938588333</v>
      </c>
      <c r="H47" s="645">
        <v>-1.9800938588333317E-2</v>
      </c>
      <c r="I47" s="646">
        <v>0.99717395941885589</v>
      </c>
      <c r="J47" s="647" t="s">
        <v>1</v>
      </c>
    </row>
    <row r="48" spans="1:10" ht="14.4" customHeight="1" x14ac:dyDescent="0.3">
      <c r="A48" s="643" t="s">
        <v>555</v>
      </c>
      <c r="B48" s="644" t="s">
        <v>371</v>
      </c>
      <c r="C48" s="645" t="s">
        <v>546</v>
      </c>
      <c r="D48" s="645" t="s">
        <v>546</v>
      </c>
      <c r="E48" s="645"/>
      <c r="F48" s="645">
        <v>0.69550000000000001</v>
      </c>
      <c r="G48" s="645">
        <v>0</v>
      </c>
      <c r="H48" s="645">
        <v>0.69550000000000001</v>
      </c>
      <c r="I48" s="646" t="s">
        <v>546</v>
      </c>
      <c r="J48" s="647" t="s">
        <v>1</v>
      </c>
    </row>
    <row r="49" spans="1:10" ht="14.4" customHeight="1" x14ac:dyDescent="0.3">
      <c r="A49" s="643" t="s">
        <v>555</v>
      </c>
      <c r="B49" s="644" t="s">
        <v>557</v>
      </c>
      <c r="C49" s="645">
        <v>36.171939999997001</v>
      </c>
      <c r="D49" s="645">
        <v>45.33932999999999</v>
      </c>
      <c r="E49" s="645"/>
      <c r="F49" s="645">
        <v>47.388400000000004</v>
      </c>
      <c r="G49" s="645">
        <v>47.304423311765838</v>
      </c>
      <c r="H49" s="645">
        <v>8.3976688234166375E-2</v>
      </c>
      <c r="I49" s="646">
        <v>1.0017752396574144</v>
      </c>
      <c r="J49" s="647" t="s">
        <v>553</v>
      </c>
    </row>
    <row r="50" spans="1:10" ht="14.4" customHeight="1" x14ac:dyDescent="0.3">
      <c r="A50" s="643" t="s">
        <v>546</v>
      </c>
      <c r="B50" s="644" t="s">
        <v>546</v>
      </c>
      <c r="C50" s="645" t="s">
        <v>546</v>
      </c>
      <c r="D50" s="645" t="s">
        <v>546</v>
      </c>
      <c r="E50" s="645"/>
      <c r="F50" s="645" t="s">
        <v>546</v>
      </c>
      <c r="G50" s="645" t="s">
        <v>546</v>
      </c>
      <c r="H50" s="645" t="s">
        <v>546</v>
      </c>
      <c r="I50" s="646" t="s">
        <v>546</v>
      </c>
      <c r="J50" s="647" t="s">
        <v>554</v>
      </c>
    </row>
    <row r="51" spans="1:10" ht="14.4" customHeight="1" x14ac:dyDescent="0.3">
      <c r="A51" s="643" t="s">
        <v>558</v>
      </c>
      <c r="B51" s="644" t="s">
        <v>559</v>
      </c>
      <c r="C51" s="645" t="s">
        <v>546</v>
      </c>
      <c r="D51" s="645" t="s">
        <v>546</v>
      </c>
      <c r="E51" s="645"/>
      <c r="F51" s="645" t="s">
        <v>546</v>
      </c>
      <c r="G51" s="645" t="s">
        <v>546</v>
      </c>
      <c r="H51" s="645" t="s">
        <v>546</v>
      </c>
      <c r="I51" s="646" t="s">
        <v>546</v>
      </c>
      <c r="J51" s="647" t="s">
        <v>0</v>
      </c>
    </row>
    <row r="52" spans="1:10" ht="14.4" customHeight="1" x14ac:dyDescent="0.3">
      <c r="A52" s="643" t="s">
        <v>558</v>
      </c>
      <c r="B52" s="644" t="s">
        <v>363</v>
      </c>
      <c r="C52" s="645">
        <v>0.76699999999899993</v>
      </c>
      <c r="D52" s="645">
        <v>1.4081700000000001</v>
      </c>
      <c r="E52" s="645"/>
      <c r="F52" s="645">
        <v>1.7686199999999999</v>
      </c>
      <c r="G52" s="645">
        <v>1.37280669412875</v>
      </c>
      <c r="H52" s="645">
        <v>0.39581330587124985</v>
      </c>
      <c r="I52" s="646">
        <v>1.2883241373778791</v>
      </c>
      <c r="J52" s="647" t="s">
        <v>1</v>
      </c>
    </row>
    <row r="53" spans="1:10" ht="14.4" customHeight="1" x14ac:dyDescent="0.3">
      <c r="A53" s="643" t="s">
        <v>558</v>
      </c>
      <c r="B53" s="644" t="s">
        <v>364</v>
      </c>
      <c r="C53" s="645">
        <v>0</v>
      </c>
      <c r="D53" s="645">
        <v>0.41354999999999997</v>
      </c>
      <c r="E53" s="645"/>
      <c r="F53" s="645">
        <v>0.72843000000000002</v>
      </c>
      <c r="G53" s="645">
        <v>1.8212146718787501</v>
      </c>
      <c r="H53" s="645">
        <v>-1.0927846718787499</v>
      </c>
      <c r="I53" s="646">
        <v>0.39996932335744784</v>
      </c>
      <c r="J53" s="647" t="s">
        <v>1</v>
      </c>
    </row>
    <row r="54" spans="1:10" ht="14.4" customHeight="1" x14ac:dyDescent="0.3">
      <c r="A54" s="643" t="s">
        <v>558</v>
      </c>
      <c r="B54" s="644" t="s">
        <v>367</v>
      </c>
      <c r="C54" s="645">
        <v>9.0999999999999998E-2</v>
      </c>
      <c r="D54" s="645">
        <v>6.2E-2</v>
      </c>
      <c r="E54" s="645"/>
      <c r="F54" s="645">
        <v>8.3999999999999991E-2</v>
      </c>
      <c r="G54" s="645">
        <v>3.8713042327916669E-2</v>
      </c>
      <c r="H54" s="645">
        <v>4.5286957672083322E-2</v>
      </c>
      <c r="I54" s="646">
        <v>2.1698113852298837</v>
      </c>
      <c r="J54" s="647" t="s">
        <v>1</v>
      </c>
    </row>
    <row r="55" spans="1:10" ht="14.4" customHeight="1" x14ac:dyDescent="0.3">
      <c r="A55" s="643" t="s">
        <v>558</v>
      </c>
      <c r="B55" s="644" t="s">
        <v>368</v>
      </c>
      <c r="C55" s="645">
        <v>0.4642</v>
      </c>
      <c r="D55" s="645">
        <v>0.55049999999999999</v>
      </c>
      <c r="E55" s="645"/>
      <c r="F55" s="645">
        <v>0.28399999999999997</v>
      </c>
      <c r="G55" s="645">
        <v>1.1783530969095832</v>
      </c>
      <c r="H55" s="645">
        <v>-0.8943530969095832</v>
      </c>
      <c r="I55" s="646">
        <v>0.24101434514394263</v>
      </c>
      <c r="J55" s="647" t="s">
        <v>1</v>
      </c>
    </row>
    <row r="56" spans="1:10" ht="14.4" customHeight="1" x14ac:dyDescent="0.3">
      <c r="A56" s="643" t="s">
        <v>558</v>
      </c>
      <c r="B56" s="644" t="s">
        <v>560</v>
      </c>
      <c r="C56" s="645">
        <v>1.322199999999</v>
      </c>
      <c r="D56" s="645">
        <v>2.4342199999999998</v>
      </c>
      <c r="E56" s="645"/>
      <c r="F56" s="645">
        <v>2.8650499999999997</v>
      </c>
      <c r="G56" s="645">
        <v>4.4110875052449998</v>
      </c>
      <c r="H56" s="645">
        <v>-1.5460375052450002</v>
      </c>
      <c r="I56" s="646">
        <v>0.64951103250464071</v>
      </c>
      <c r="J56" s="647" t="s">
        <v>553</v>
      </c>
    </row>
    <row r="57" spans="1:10" ht="14.4" customHeight="1" x14ac:dyDescent="0.3">
      <c r="A57" s="643" t="s">
        <v>546</v>
      </c>
      <c r="B57" s="644" t="s">
        <v>546</v>
      </c>
      <c r="C57" s="645" t="s">
        <v>546</v>
      </c>
      <c r="D57" s="645" t="s">
        <v>546</v>
      </c>
      <c r="E57" s="645"/>
      <c r="F57" s="645" t="s">
        <v>546</v>
      </c>
      <c r="G57" s="645" t="s">
        <v>546</v>
      </c>
      <c r="H57" s="645" t="s">
        <v>546</v>
      </c>
      <c r="I57" s="646" t="s">
        <v>546</v>
      </c>
      <c r="J57" s="647" t="s">
        <v>554</v>
      </c>
    </row>
    <row r="58" spans="1:10" ht="14.4" customHeight="1" x14ac:dyDescent="0.3">
      <c r="A58" s="643" t="s">
        <v>561</v>
      </c>
      <c r="B58" s="644" t="s">
        <v>562</v>
      </c>
      <c r="C58" s="645" t="s">
        <v>546</v>
      </c>
      <c r="D58" s="645" t="s">
        <v>546</v>
      </c>
      <c r="E58" s="645"/>
      <c r="F58" s="645" t="s">
        <v>546</v>
      </c>
      <c r="G58" s="645" t="s">
        <v>546</v>
      </c>
      <c r="H58" s="645" t="s">
        <v>546</v>
      </c>
      <c r="I58" s="646" t="s">
        <v>546</v>
      </c>
      <c r="J58" s="647" t="s">
        <v>0</v>
      </c>
    </row>
    <row r="59" spans="1:10" ht="14.4" customHeight="1" x14ac:dyDescent="0.3">
      <c r="A59" s="643" t="s">
        <v>561</v>
      </c>
      <c r="B59" s="644" t="s">
        <v>357</v>
      </c>
      <c r="C59" s="645">
        <v>0</v>
      </c>
      <c r="D59" s="645" t="s">
        <v>546</v>
      </c>
      <c r="E59" s="645"/>
      <c r="F59" s="645" t="s">
        <v>546</v>
      </c>
      <c r="G59" s="645" t="s">
        <v>546</v>
      </c>
      <c r="H59" s="645" t="s">
        <v>546</v>
      </c>
      <c r="I59" s="646" t="s">
        <v>546</v>
      </c>
      <c r="J59" s="647" t="s">
        <v>1</v>
      </c>
    </row>
    <row r="60" spans="1:10" ht="14.4" customHeight="1" x14ac:dyDescent="0.3">
      <c r="A60" s="643" t="s">
        <v>561</v>
      </c>
      <c r="B60" s="644" t="s">
        <v>361</v>
      </c>
      <c r="C60" s="645">
        <v>6.6187100000000001</v>
      </c>
      <c r="D60" s="645">
        <v>2.7887500000000003</v>
      </c>
      <c r="E60" s="645"/>
      <c r="F60" s="645">
        <v>2.8021199999999999</v>
      </c>
      <c r="G60" s="645">
        <v>4.9999998425120831</v>
      </c>
      <c r="H60" s="645">
        <v>-2.1978798425120831</v>
      </c>
      <c r="I60" s="646">
        <v>0.56042401765200223</v>
      </c>
      <c r="J60" s="647" t="s">
        <v>1</v>
      </c>
    </row>
    <row r="61" spans="1:10" ht="14.4" customHeight="1" x14ac:dyDescent="0.3">
      <c r="A61" s="643" t="s">
        <v>561</v>
      </c>
      <c r="B61" s="644" t="s">
        <v>362</v>
      </c>
      <c r="C61" s="645">
        <v>0.41639999999999999</v>
      </c>
      <c r="D61" s="645">
        <v>0.25469999999999998</v>
      </c>
      <c r="E61" s="645"/>
      <c r="F61" s="645">
        <v>0</v>
      </c>
      <c r="G61" s="645">
        <v>0.6371041465991667</v>
      </c>
      <c r="H61" s="645">
        <v>-0.6371041465991667</v>
      </c>
      <c r="I61" s="646">
        <v>0</v>
      </c>
      <c r="J61" s="647" t="s">
        <v>1</v>
      </c>
    </row>
    <row r="62" spans="1:10" ht="14.4" customHeight="1" x14ac:dyDescent="0.3">
      <c r="A62" s="643" t="s">
        <v>561</v>
      </c>
      <c r="B62" s="644" t="s">
        <v>363</v>
      </c>
      <c r="C62" s="645">
        <v>68.440889999999001</v>
      </c>
      <c r="D62" s="645">
        <v>109.17057</v>
      </c>
      <c r="E62" s="645"/>
      <c r="F62" s="645">
        <v>88.590029999999999</v>
      </c>
      <c r="G62" s="645">
        <v>117.89681011081457</v>
      </c>
      <c r="H62" s="645">
        <v>-29.306780110814572</v>
      </c>
      <c r="I62" s="646">
        <v>0.75142007588442561</v>
      </c>
      <c r="J62" s="647" t="s">
        <v>1</v>
      </c>
    </row>
    <row r="63" spans="1:10" ht="14.4" customHeight="1" x14ac:dyDescent="0.3">
      <c r="A63" s="643" t="s">
        <v>561</v>
      </c>
      <c r="B63" s="644" t="s">
        <v>364</v>
      </c>
      <c r="C63" s="645">
        <v>649.43300000000011</v>
      </c>
      <c r="D63" s="645">
        <v>660.39830000000097</v>
      </c>
      <c r="E63" s="645"/>
      <c r="F63" s="645">
        <v>550.99203</v>
      </c>
      <c r="G63" s="645">
        <v>713.60917919689587</v>
      </c>
      <c r="H63" s="645">
        <v>-162.61714919689587</v>
      </c>
      <c r="I63" s="646">
        <v>0.7721201549286304</v>
      </c>
      <c r="J63" s="647" t="s">
        <v>1</v>
      </c>
    </row>
    <row r="64" spans="1:10" ht="14.4" customHeight="1" x14ac:dyDescent="0.3">
      <c r="A64" s="643" t="s">
        <v>561</v>
      </c>
      <c r="B64" s="644" t="s">
        <v>365</v>
      </c>
      <c r="C64" s="645">
        <v>26.100999999999999</v>
      </c>
      <c r="D64" s="645">
        <v>90.18019000000001</v>
      </c>
      <c r="E64" s="645"/>
      <c r="F64" s="645">
        <v>26.203920000000004</v>
      </c>
      <c r="G64" s="645">
        <v>37.651411314071666</v>
      </c>
      <c r="H64" s="645">
        <v>-11.447491314071662</v>
      </c>
      <c r="I64" s="646">
        <v>0.69596116282118414</v>
      </c>
      <c r="J64" s="647" t="s">
        <v>1</v>
      </c>
    </row>
    <row r="65" spans="1:10" ht="14.4" customHeight="1" x14ac:dyDescent="0.3">
      <c r="A65" s="643" t="s">
        <v>561</v>
      </c>
      <c r="B65" s="644" t="s">
        <v>366</v>
      </c>
      <c r="C65" s="645">
        <v>0</v>
      </c>
      <c r="D65" s="645" t="s">
        <v>546</v>
      </c>
      <c r="E65" s="645"/>
      <c r="F65" s="645" t="s">
        <v>546</v>
      </c>
      <c r="G65" s="645" t="s">
        <v>546</v>
      </c>
      <c r="H65" s="645" t="s">
        <v>546</v>
      </c>
      <c r="I65" s="646" t="s">
        <v>546</v>
      </c>
      <c r="J65" s="647" t="s">
        <v>1</v>
      </c>
    </row>
    <row r="66" spans="1:10" ht="14.4" customHeight="1" x14ac:dyDescent="0.3">
      <c r="A66" s="643" t="s">
        <v>561</v>
      </c>
      <c r="B66" s="644" t="s">
        <v>367</v>
      </c>
      <c r="C66" s="645">
        <v>2.8619999999990005</v>
      </c>
      <c r="D66" s="645">
        <v>4.6625000000000005</v>
      </c>
      <c r="E66" s="645"/>
      <c r="F66" s="645">
        <v>8.8193800000000007</v>
      </c>
      <c r="G66" s="645">
        <v>6.3977962350524997</v>
      </c>
      <c r="H66" s="645">
        <v>2.4215837649475009</v>
      </c>
      <c r="I66" s="646">
        <v>1.3785027962722589</v>
      </c>
      <c r="J66" s="647" t="s">
        <v>1</v>
      </c>
    </row>
    <row r="67" spans="1:10" ht="14.4" customHeight="1" x14ac:dyDescent="0.3">
      <c r="A67" s="643" t="s">
        <v>561</v>
      </c>
      <c r="B67" s="644" t="s">
        <v>368</v>
      </c>
      <c r="C67" s="645">
        <v>48.135999999999001</v>
      </c>
      <c r="D67" s="645">
        <v>63.031199999999998</v>
      </c>
      <c r="E67" s="645"/>
      <c r="F67" s="645">
        <v>82.158299999999997</v>
      </c>
      <c r="G67" s="645">
        <v>78.641760760230412</v>
      </c>
      <c r="H67" s="645">
        <v>3.5165392397695854</v>
      </c>
      <c r="I67" s="646">
        <v>1.0447159270821911</v>
      </c>
      <c r="J67" s="647" t="s">
        <v>1</v>
      </c>
    </row>
    <row r="68" spans="1:10" ht="14.4" customHeight="1" x14ac:dyDescent="0.3">
      <c r="A68" s="643" t="s">
        <v>561</v>
      </c>
      <c r="B68" s="644" t="s">
        <v>369</v>
      </c>
      <c r="C68" s="645" t="s">
        <v>546</v>
      </c>
      <c r="D68" s="645">
        <v>0</v>
      </c>
      <c r="E68" s="645"/>
      <c r="F68" s="645">
        <v>0</v>
      </c>
      <c r="G68" s="645">
        <v>139.99999559033915</v>
      </c>
      <c r="H68" s="645">
        <v>-139.99999559033915</v>
      </c>
      <c r="I68" s="646">
        <v>0</v>
      </c>
      <c r="J68" s="647" t="s">
        <v>1</v>
      </c>
    </row>
    <row r="69" spans="1:10" ht="14.4" customHeight="1" x14ac:dyDescent="0.3">
      <c r="A69" s="643" t="s">
        <v>561</v>
      </c>
      <c r="B69" s="644" t="s">
        <v>370</v>
      </c>
      <c r="C69" s="645">
        <v>99.156360000000006</v>
      </c>
      <c r="D69" s="645">
        <v>142.36456999999999</v>
      </c>
      <c r="E69" s="645"/>
      <c r="F69" s="645">
        <v>98.258480000000006</v>
      </c>
      <c r="G69" s="645">
        <v>151.51431262368416</v>
      </c>
      <c r="H69" s="645">
        <v>-53.255832623684157</v>
      </c>
      <c r="I69" s="646">
        <v>0.64850955859229231</v>
      </c>
      <c r="J69" s="647" t="s">
        <v>1</v>
      </c>
    </row>
    <row r="70" spans="1:10" ht="14.4" customHeight="1" x14ac:dyDescent="0.3">
      <c r="A70" s="643" t="s">
        <v>561</v>
      </c>
      <c r="B70" s="644" t="s">
        <v>371</v>
      </c>
      <c r="C70" s="645" t="s">
        <v>546</v>
      </c>
      <c r="D70" s="645" t="s">
        <v>546</v>
      </c>
      <c r="E70" s="645"/>
      <c r="F70" s="645">
        <v>77.709739999999996</v>
      </c>
      <c r="G70" s="645">
        <v>0</v>
      </c>
      <c r="H70" s="645">
        <v>77.709739999999996</v>
      </c>
      <c r="I70" s="646" t="s">
        <v>546</v>
      </c>
      <c r="J70" s="647" t="s">
        <v>1</v>
      </c>
    </row>
    <row r="71" spans="1:10" ht="14.4" customHeight="1" x14ac:dyDescent="0.3">
      <c r="A71" s="643" t="s">
        <v>561</v>
      </c>
      <c r="B71" s="644" t="s">
        <v>563</v>
      </c>
      <c r="C71" s="645">
        <v>901.16435999999703</v>
      </c>
      <c r="D71" s="645">
        <v>1072.8507800000011</v>
      </c>
      <c r="E71" s="645"/>
      <c r="F71" s="645">
        <v>935.53400000000011</v>
      </c>
      <c r="G71" s="645">
        <v>1251.3483698201997</v>
      </c>
      <c r="H71" s="645">
        <v>-315.81436982019954</v>
      </c>
      <c r="I71" s="646">
        <v>0.74762074460082018</v>
      </c>
      <c r="J71" s="647" t="s">
        <v>553</v>
      </c>
    </row>
    <row r="72" spans="1:10" ht="14.4" customHeight="1" x14ac:dyDescent="0.3">
      <c r="A72" s="643" t="s">
        <v>546</v>
      </c>
      <c r="B72" s="644" t="s">
        <v>546</v>
      </c>
      <c r="C72" s="645" t="s">
        <v>546</v>
      </c>
      <c r="D72" s="645" t="s">
        <v>546</v>
      </c>
      <c r="E72" s="645"/>
      <c r="F72" s="645" t="s">
        <v>546</v>
      </c>
      <c r="G72" s="645" t="s">
        <v>546</v>
      </c>
      <c r="H72" s="645" t="s">
        <v>546</v>
      </c>
      <c r="I72" s="646" t="s">
        <v>546</v>
      </c>
      <c r="J72" s="647" t="s">
        <v>554</v>
      </c>
    </row>
    <row r="73" spans="1:10" ht="14.4" customHeight="1" x14ac:dyDescent="0.3">
      <c r="A73" s="643" t="s">
        <v>564</v>
      </c>
      <c r="B73" s="644" t="s">
        <v>565</v>
      </c>
      <c r="C73" s="645" t="s">
        <v>546</v>
      </c>
      <c r="D73" s="645" t="s">
        <v>546</v>
      </c>
      <c r="E73" s="645"/>
      <c r="F73" s="645" t="s">
        <v>546</v>
      </c>
      <c r="G73" s="645" t="s">
        <v>546</v>
      </c>
      <c r="H73" s="645" t="s">
        <v>546</v>
      </c>
      <c r="I73" s="646" t="s">
        <v>546</v>
      </c>
      <c r="J73" s="647" t="s">
        <v>0</v>
      </c>
    </row>
    <row r="74" spans="1:10" ht="14.4" customHeight="1" x14ac:dyDescent="0.3">
      <c r="A74" s="643" t="s">
        <v>564</v>
      </c>
      <c r="B74" s="644" t="s">
        <v>2631</v>
      </c>
      <c r="C74" s="645">
        <v>13.090450000000001</v>
      </c>
      <c r="D74" s="645" t="s">
        <v>546</v>
      </c>
      <c r="E74" s="645"/>
      <c r="F74" s="645" t="s">
        <v>546</v>
      </c>
      <c r="G74" s="645" t="s">
        <v>546</v>
      </c>
      <c r="H74" s="645" t="s">
        <v>546</v>
      </c>
      <c r="I74" s="646" t="s">
        <v>546</v>
      </c>
      <c r="J74" s="647" t="s">
        <v>1</v>
      </c>
    </row>
    <row r="75" spans="1:10" ht="14.4" customHeight="1" x14ac:dyDescent="0.3">
      <c r="A75" s="643" t="s">
        <v>564</v>
      </c>
      <c r="B75" s="644" t="s">
        <v>357</v>
      </c>
      <c r="C75" s="645">
        <v>8273.4345400000002</v>
      </c>
      <c r="D75" s="645">
        <v>7799.1414400000103</v>
      </c>
      <c r="E75" s="645"/>
      <c r="F75" s="645">
        <v>7961.3831399999999</v>
      </c>
      <c r="G75" s="645">
        <v>9229.9997092773756</v>
      </c>
      <c r="H75" s="645">
        <v>-1268.6165692773757</v>
      </c>
      <c r="I75" s="646">
        <v>0.86255508025615135</v>
      </c>
      <c r="J75" s="647" t="s">
        <v>1</v>
      </c>
    </row>
    <row r="76" spans="1:10" ht="14.4" customHeight="1" x14ac:dyDescent="0.3">
      <c r="A76" s="643" t="s">
        <v>564</v>
      </c>
      <c r="B76" s="644" t="s">
        <v>358</v>
      </c>
      <c r="C76" s="645">
        <v>0</v>
      </c>
      <c r="D76" s="645">
        <v>2175.44049</v>
      </c>
      <c r="E76" s="645"/>
      <c r="F76" s="645">
        <v>4250.2279699999999</v>
      </c>
      <c r="G76" s="645">
        <v>3541.6665551127498</v>
      </c>
      <c r="H76" s="645">
        <v>708.56141488725007</v>
      </c>
      <c r="I76" s="646">
        <v>1.2000644057991203</v>
      </c>
      <c r="J76" s="647" t="s">
        <v>1</v>
      </c>
    </row>
    <row r="77" spans="1:10" ht="14.4" customHeight="1" x14ac:dyDescent="0.3">
      <c r="A77" s="643" t="s">
        <v>564</v>
      </c>
      <c r="B77" s="644" t="s">
        <v>359</v>
      </c>
      <c r="C77" s="645">
        <v>8306.4149999999991</v>
      </c>
      <c r="D77" s="645">
        <v>14085.43494000001</v>
      </c>
      <c r="E77" s="645"/>
      <c r="F77" s="645">
        <v>14199.569750000002</v>
      </c>
      <c r="G77" s="645">
        <v>8333.3330708535414</v>
      </c>
      <c r="H77" s="645">
        <v>5866.236679146461</v>
      </c>
      <c r="I77" s="646">
        <v>1.7039484236702436</v>
      </c>
      <c r="J77" s="647" t="s">
        <v>1</v>
      </c>
    </row>
    <row r="78" spans="1:10" ht="14.4" customHeight="1" x14ac:dyDescent="0.3">
      <c r="A78" s="643" t="s">
        <v>564</v>
      </c>
      <c r="B78" s="644" t="s">
        <v>360</v>
      </c>
      <c r="C78" s="645" t="s">
        <v>546</v>
      </c>
      <c r="D78" s="645">
        <v>1072.8155500000012</v>
      </c>
      <c r="E78" s="645"/>
      <c r="F78" s="645">
        <v>961.87113999999997</v>
      </c>
      <c r="G78" s="645">
        <v>999.99996850242496</v>
      </c>
      <c r="H78" s="645">
        <v>-38.128828502424994</v>
      </c>
      <c r="I78" s="646">
        <v>0.96187117029660929</v>
      </c>
      <c r="J78" s="647" t="s">
        <v>1</v>
      </c>
    </row>
    <row r="79" spans="1:10" ht="14.4" customHeight="1" x14ac:dyDescent="0.3">
      <c r="A79" s="643" t="s">
        <v>564</v>
      </c>
      <c r="B79" s="644" t="s">
        <v>363</v>
      </c>
      <c r="C79" s="645">
        <v>188.86026999999902</v>
      </c>
      <c r="D79" s="645">
        <v>316.92478999999997</v>
      </c>
      <c r="E79" s="645"/>
      <c r="F79" s="645">
        <v>389.31493999999998</v>
      </c>
      <c r="G79" s="645">
        <v>389.72373543342962</v>
      </c>
      <c r="H79" s="645">
        <v>-0.40879543342964553</v>
      </c>
      <c r="I79" s="646">
        <v>0.99895106354511609</v>
      </c>
      <c r="J79" s="647" t="s">
        <v>1</v>
      </c>
    </row>
    <row r="80" spans="1:10" ht="14.4" customHeight="1" x14ac:dyDescent="0.3">
      <c r="A80" s="643" t="s">
        <v>564</v>
      </c>
      <c r="B80" s="644" t="s">
        <v>364</v>
      </c>
      <c r="C80" s="645">
        <v>1060.99116</v>
      </c>
      <c r="D80" s="645">
        <v>1269.176730000001</v>
      </c>
      <c r="E80" s="645"/>
      <c r="F80" s="645">
        <v>756.93482000000006</v>
      </c>
      <c r="G80" s="645">
        <v>1027.92262816825</v>
      </c>
      <c r="H80" s="645">
        <v>-270.9878081682499</v>
      </c>
      <c r="I80" s="646">
        <v>0.73637334100607543</v>
      </c>
      <c r="J80" s="647" t="s">
        <v>1</v>
      </c>
    </row>
    <row r="81" spans="1:10" ht="14.4" customHeight="1" x14ac:dyDescent="0.3">
      <c r="A81" s="643" t="s">
        <v>564</v>
      </c>
      <c r="B81" s="644" t="s">
        <v>365</v>
      </c>
      <c r="C81" s="645">
        <v>0</v>
      </c>
      <c r="D81" s="645" t="s">
        <v>546</v>
      </c>
      <c r="E81" s="645"/>
      <c r="F81" s="645" t="s">
        <v>546</v>
      </c>
      <c r="G81" s="645" t="s">
        <v>546</v>
      </c>
      <c r="H81" s="645" t="s">
        <v>546</v>
      </c>
      <c r="I81" s="646" t="s">
        <v>546</v>
      </c>
      <c r="J81" s="647" t="s">
        <v>1</v>
      </c>
    </row>
    <row r="82" spans="1:10" ht="14.4" customHeight="1" x14ac:dyDescent="0.3">
      <c r="A82" s="643" t="s">
        <v>564</v>
      </c>
      <c r="B82" s="644" t="s">
        <v>366</v>
      </c>
      <c r="C82" s="645">
        <v>270.244789999999</v>
      </c>
      <c r="D82" s="645">
        <v>290.76613000000003</v>
      </c>
      <c r="E82" s="645"/>
      <c r="F82" s="645">
        <v>322.87925999999999</v>
      </c>
      <c r="G82" s="645">
        <v>307.08332366095249</v>
      </c>
      <c r="H82" s="645">
        <v>15.7959363390475</v>
      </c>
      <c r="I82" s="646">
        <v>1.0514386002819471</v>
      </c>
      <c r="J82" s="647" t="s">
        <v>1</v>
      </c>
    </row>
    <row r="83" spans="1:10" ht="14.4" customHeight="1" x14ac:dyDescent="0.3">
      <c r="A83" s="643" t="s">
        <v>564</v>
      </c>
      <c r="B83" s="644" t="s">
        <v>367</v>
      </c>
      <c r="C83" s="645">
        <v>13.802899999999999</v>
      </c>
      <c r="D83" s="645">
        <v>24.804380000000002</v>
      </c>
      <c r="E83" s="645"/>
      <c r="F83" s="645">
        <v>35.809410000000007</v>
      </c>
      <c r="G83" s="645">
        <v>21.137950397254169</v>
      </c>
      <c r="H83" s="645">
        <v>14.671459602745838</v>
      </c>
      <c r="I83" s="646">
        <v>1.6940814661317243</v>
      </c>
      <c r="J83" s="647" t="s">
        <v>1</v>
      </c>
    </row>
    <row r="84" spans="1:10" ht="14.4" customHeight="1" x14ac:dyDescent="0.3">
      <c r="A84" s="643" t="s">
        <v>564</v>
      </c>
      <c r="B84" s="644" t="s">
        <v>368</v>
      </c>
      <c r="C84" s="645">
        <v>29.704409999999001</v>
      </c>
      <c r="D84" s="645">
        <v>48.909579999999998</v>
      </c>
      <c r="E84" s="645"/>
      <c r="F84" s="645">
        <v>47.855149999999995</v>
      </c>
      <c r="G84" s="645">
        <v>51.121372492275832</v>
      </c>
      <c r="H84" s="645">
        <v>-3.2662224922758369</v>
      </c>
      <c r="I84" s="646">
        <v>0.93610847414612464</v>
      </c>
      <c r="J84" s="647" t="s">
        <v>1</v>
      </c>
    </row>
    <row r="85" spans="1:10" ht="14.4" customHeight="1" x14ac:dyDescent="0.3">
      <c r="A85" s="643" t="s">
        <v>564</v>
      </c>
      <c r="B85" s="644" t="s">
        <v>369</v>
      </c>
      <c r="C85" s="645" t="s">
        <v>546</v>
      </c>
      <c r="D85" s="645">
        <v>0</v>
      </c>
      <c r="E85" s="645"/>
      <c r="F85" s="645" t="s">
        <v>546</v>
      </c>
      <c r="G85" s="645" t="s">
        <v>546</v>
      </c>
      <c r="H85" s="645" t="s">
        <v>546</v>
      </c>
      <c r="I85" s="646" t="s">
        <v>546</v>
      </c>
      <c r="J85" s="647" t="s">
        <v>1</v>
      </c>
    </row>
    <row r="86" spans="1:10" ht="14.4" customHeight="1" x14ac:dyDescent="0.3">
      <c r="A86" s="643" t="s">
        <v>564</v>
      </c>
      <c r="B86" s="644" t="s">
        <v>370</v>
      </c>
      <c r="C86" s="645">
        <v>529.54994999999894</v>
      </c>
      <c r="D86" s="645">
        <v>740.10289999999998</v>
      </c>
      <c r="E86" s="645"/>
      <c r="F86" s="645">
        <v>431.96780000000001</v>
      </c>
      <c r="G86" s="645">
        <v>789.31899107567915</v>
      </c>
      <c r="H86" s="645">
        <v>-357.35119107567914</v>
      </c>
      <c r="I86" s="646">
        <v>0.54726644725894269</v>
      </c>
      <c r="J86" s="647" t="s">
        <v>1</v>
      </c>
    </row>
    <row r="87" spans="1:10" ht="14.4" customHeight="1" x14ac:dyDescent="0.3">
      <c r="A87" s="643" t="s">
        <v>564</v>
      </c>
      <c r="B87" s="644" t="s">
        <v>371</v>
      </c>
      <c r="C87" s="645" t="s">
        <v>546</v>
      </c>
      <c r="D87" s="645" t="s">
        <v>546</v>
      </c>
      <c r="E87" s="645"/>
      <c r="F87" s="645">
        <v>25.918199999999999</v>
      </c>
      <c r="G87" s="645">
        <v>0</v>
      </c>
      <c r="H87" s="645">
        <v>25.918199999999999</v>
      </c>
      <c r="I87" s="646" t="s">
        <v>546</v>
      </c>
      <c r="J87" s="647" t="s">
        <v>1</v>
      </c>
    </row>
    <row r="88" spans="1:10" ht="14.4" customHeight="1" x14ac:dyDescent="0.3">
      <c r="A88" s="643" t="s">
        <v>564</v>
      </c>
      <c r="B88" s="644" t="s">
        <v>566</v>
      </c>
      <c r="C88" s="645">
        <v>18686.093469999996</v>
      </c>
      <c r="D88" s="645">
        <v>27823.516930000027</v>
      </c>
      <c r="E88" s="645"/>
      <c r="F88" s="645">
        <v>29383.73158</v>
      </c>
      <c r="G88" s="645">
        <v>24691.307304973925</v>
      </c>
      <c r="H88" s="645">
        <v>4692.4242750260746</v>
      </c>
      <c r="I88" s="646">
        <v>1.1900435735162882</v>
      </c>
      <c r="J88" s="647" t="s">
        <v>553</v>
      </c>
    </row>
    <row r="89" spans="1:10" ht="14.4" customHeight="1" x14ac:dyDescent="0.3">
      <c r="A89" s="643" t="s">
        <v>546</v>
      </c>
      <c r="B89" s="644" t="s">
        <v>546</v>
      </c>
      <c r="C89" s="645" t="s">
        <v>546</v>
      </c>
      <c r="D89" s="645" t="s">
        <v>546</v>
      </c>
      <c r="E89" s="645"/>
      <c r="F89" s="645" t="s">
        <v>546</v>
      </c>
      <c r="G89" s="645" t="s">
        <v>546</v>
      </c>
      <c r="H89" s="645" t="s">
        <v>546</v>
      </c>
      <c r="I89" s="646" t="s">
        <v>546</v>
      </c>
      <c r="J89" s="647" t="s">
        <v>554</v>
      </c>
    </row>
    <row r="90" spans="1:10" ht="14.4" customHeight="1" x14ac:dyDescent="0.3">
      <c r="A90" s="643" t="s">
        <v>2635</v>
      </c>
      <c r="B90" s="644" t="s">
        <v>2636</v>
      </c>
      <c r="C90" s="645" t="s">
        <v>546</v>
      </c>
      <c r="D90" s="645" t="s">
        <v>546</v>
      </c>
      <c r="E90" s="645"/>
      <c r="F90" s="645" t="s">
        <v>546</v>
      </c>
      <c r="G90" s="645" t="s">
        <v>546</v>
      </c>
      <c r="H90" s="645" t="s">
        <v>546</v>
      </c>
      <c r="I90" s="646" t="s">
        <v>546</v>
      </c>
      <c r="J90" s="647" t="s">
        <v>0</v>
      </c>
    </row>
    <row r="91" spans="1:10" ht="14.4" customHeight="1" x14ac:dyDescent="0.3">
      <c r="A91" s="643" t="s">
        <v>2635</v>
      </c>
      <c r="B91" s="644" t="s">
        <v>368</v>
      </c>
      <c r="C91" s="645">
        <v>0</v>
      </c>
      <c r="D91" s="645" t="s">
        <v>546</v>
      </c>
      <c r="E91" s="645"/>
      <c r="F91" s="645" t="s">
        <v>546</v>
      </c>
      <c r="G91" s="645" t="s">
        <v>546</v>
      </c>
      <c r="H91" s="645" t="s">
        <v>546</v>
      </c>
      <c r="I91" s="646" t="s">
        <v>546</v>
      </c>
      <c r="J91" s="647" t="s">
        <v>1</v>
      </c>
    </row>
    <row r="92" spans="1:10" ht="14.4" customHeight="1" x14ac:dyDescent="0.3">
      <c r="A92" s="643" t="s">
        <v>2635</v>
      </c>
      <c r="B92" s="644" t="s">
        <v>2637</v>
      </c>
      <c r="C92" s="645">
        <v>0</v>
      </c>
      <c r="D92" s="645" t="s">
        <v>546</v>
      </c>
      <c r="E92" s="645"/>
      <c r="F92" s="645" t="s">
        <v>546</v>
      </c>
      <c r="G92" s="645" t="s">
        <v>546</v>
      </c>
      <c r="H92" s="645" t="s">
        <v>546</v>
      </c>
      <c r="I92" s="646" t="s">
        <v>546</v>
      </c>
      <c r="J92" s="647" t="s">
        <v>553</v>
      </c>
    </row>
    <row r="93" spans="1:10" ht="14.4" customHeight="1" x14ac:dyDescent="0.3">
      <c r="A93" s="643" t="s">
        <v>546</v>
      </c>
      <c r="B93" s="644" t="s">
        <v>546</v>
      </c>
      <c r="C93" s="645" t="s">
        <v>546</v>
      </c>
      <c r="D93" s="645" t="s">
        <v>546</v>
      </c>
      <c r="E93" s="645"/>
      <c r="F93" s="645" t="s">
        <v>546</v>
      </c>
      <c r="G93" s="645" t="s">
        <v>546</v>
      </c>
      <c r="H93" s="645" t="s">
        <v>546</v>
      </c>
      <c r="I93" s="646" t="s">
        <v>546</v>
      </c>
      <c r="J93" s="647" t="s">
        <v>554</v>
      </c>
    </row>
    <row r="94" spans="1:10" ht="14.4" customHeight="1" x14ac:dyDescent="0.3">
      <c r="A94" s="643" t="s">
        <v>544</v>
      </c>
      <c r="B94" s="644" t="s">
        <v>548</v>
      </c>
      <c r="C94" s="645">
        <v>19652.805529999987</v>
      </c>
      <c r="D94" s="645">
        <v>28973.556160000029</v>
      </c>
      <c r="E94" s="645"/>
      <c r="F94" s="645">
        <v>30401.730750000002</v>
      </c>
      <c r="G94" s="645">
        <v>26026.328321900386</v>
      </c>
      <c r="H94" s="645">
        <v>4375.4024280996164</v>
      </c>
      <c r="I94" s="646">
        <v>1.1681144713915657</v>
      </c>
      <c r="J94" s="647" t="s">
        <v>549</v>
      </c>
    </row>
  </sheetData>
  <mergeCells count="3">
    <mergeCell ref="A1:I1"/>
    <mergeCell ref="F3:I3"/>
    <mergeCell ref="C4:D4"/>
  </mergeCells>
  <conditionalFormatting sqref="F23 F95:F65537">
    <cfRule type="cellIs" dxfId="38" priority="18" stopIfTrue="1" operator="greaterThan">
      <formula>1</formula>
    </cfRule>
  </conditionalFormatting>
  <conditionalFormatting sqref="H5:H22">
    <cfRule type="expression" dxfId="37" priority="14">
      <formula>$H5&gt;0</formula>
    </cfRule>
  </conditionalFormatting>
  <conditionalFormatting sqref="I5:I22">
    <cfRule type="expression" dxfId="36" priority="15">
      <formula>$I5&gt;1</formula>
    </cfRule>
  </conditionalFormatting>
  <conditionalFormatting sqref="B5:B22">
    <cfRule type="expression" dxfId="35" priority="11">
      <formula>OR($J5="NS",$J5="SumaNS",$J5="Účet")</formula>
    </cfRule>
  </conditionalFormatting>
  <conditionalFormatting sqref="F5:I22 B5:D22">
    <cfRule type="expression" dxfId="34" priority="17">
      <formula>AND($J5&lt;&gt;"",$J5&lt;&gt;"mezeraKL")</formula>
    </cfRule>
  </conditionalFormatting>
  <conditionalFormatting sqref="B5:D22 F5:I22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32" priority="13">
      <formula>OR($J5="SumaNS",$J5="NS")</formula>
    </cfRule>
  </conditionalFormatting>
  <conditionalFormatting sqref="A5:A22">
    <cfRule type="expression" dxfId="31" priority="9">
      <formula>AND($J5&lt;&gt;"mezeraKL",$J5&lt;&gt;"")</formula>
    </cfRule>
  </conditionalFormatting>
  <conditionalFormatting sqref="A5:A22">
    <cfRule type="expression" dxfId="30" priority="10">
      <formula>AND($J5&lt;&gt;"",$J5&lt;&gt;"mezeraKL")</formula>
    </cfRule>
  </conditionalFormatting>
  <conditionalFormatting sqref="H24:H94">
    <cfRule type="expression" dxfId="29" priority="5">
      <formula>$H24&gt;0</formula>
    </cfRule>
  </conditionalFormatting>
  <conditionalFormatting sqref="A24:A94">
    <cfRule type="expression" dxfId="28" priority="2">
      <formula>AND($J24&lt;&gt;"mezeraKL",$J24&lt;&gt;"")</formula>
    </cfRule>
  </conditionalFormatting>
  <conditionalFormatting sqref="I24:I94">
    <cfRule type="expression" dxfId="27" priority="6">
      <formula>$I24&gt;1</formula>
    </cfRule>
  </conditionalFormatting>
  <conditionalFormatting sqref="B24:B94">
    <cfRule type="expression" dxfId="26" priority="1">
      <formula>OR($J24="NS",$J24="SumaNS",$J24="Účet")</formula>
    </cfRule>
  </conditionalFormatting>
  <conditionalFormatting sqref="A24:D94 F24:I94">
    <cfRule type="expression" dxfId="25" priority="8">
      <formula>AND($J24&lt;&gt;"",$J24&lt;&gt;"mezeraKL")</formula>
    </cfRule>
  </conditionalFormatting>
  <conditionalFormatting sqref="B24:D94 F24:I94">
    <cfRule type="expression" dxfId="24" priority="3">
      <formula>OR($J24="KL",$J24="SumaKL")</formula>
    </cfRule>
    <cfRule type="expression" priority="7" stopIfTrue="1">
      <formula>OR($J24="mezeraNS",$J24="mezeraKL")</formula>
    </cfRule>
  </conditionalFormatting>
  <conditionalFormatting sqref="B24:D94 F24:I94">
    <cfRule type="expression" dxfId="23" priority="4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5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3720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98.934248100376806</v>
      </c>
      <c r="J3" s="207">
        <f>SUBTOTAL(9,J5:J1048576)</f>
        <v>307561</v>
      </c>
      <c r="K3" s="208">
        <f>SUBTOTAL(9,K5:K1048576)</f>
        <v>30428316.27999999</v>
      </c>
    </row>
    <row r="4" spans="1:11" s="338" customFormat="1" ht="14.4" customHeight="1" thickBot="1" x14ac:dyDescent="0.35">
      <c r="A4" s="751" t="s">
        <v>4</v>
      </c>
      <c r="B4" s="752" t="s">
        <v>5</v>
      </c>
      <c r="C4" s="752" t="s">
        <v>0</v>
      </c>
      <c r="D4" s="752" t="s">
        <v>6</v>
      </c>
      <c r="E4" s="752" t="s">
        <v>7</v>
      </c>
      <c r="F4" s="752" t="s">
        <v>1</v>
      </c>
      <c r="G4" s="752" t="s">
        <v>90</v>
      </c>
      <c r="H4" s="650" t="s">
        <v>11</v>
      </c>
      <c r="I4" s="651" t="s">
        <v>184</v>
      </c>
      <c r="J4" s="651" t="s">
        <v>13</v>
      </c>
      <c r="K4" s="652" t="s">
        <v>201</v>
      </c>
    </row>
    <row r="5" spans="1:11" ht="14.4" customHeight="1" x14ac:dyDescent="0.3">
      <c r="A5" s="734" t="s">
        <v>544</v>
      </c>
      <c r="B5" s="735" t="s">
        <v>545</v>
      </c>
      <c r="C5" s="738" t="s">
        <v>550</v>
      </c>
      <c r="D5" s="753" t="s">
        <v>2184</v>
      </c>
      <c r="E5" s="738" t="s">
        <v>3694</v>
      </c>
      <c r="F5" s="753" t="s">
        <v>3695</v>
      </c>
      <c r="G5" s="738" t="s">
        <v>2638</v>
      </c>
      <c r="H5" s="738" t="s">
        <v>2639</v>
      </c>
      <c r="I5" s="229">
        <v>166.73500000000001</v>
      </c>
      <c r="J5" s="229">
        <v>2</v>
      </c>
      <c r="K5" s="748">
        <v>333.47</v>
      </c>
    </row>
    <row r="6" spans="1:11" ht="14.4" customHeight="1" x14ac:dyDescent="0.3">
      <c r="A6" s="659" t="s">
        <v>544</v>
      </c>
      <c r="B6" s="660" t="s">
        <v>545</v>
      </c>
      <c r="C6" s="661" t="s">
        <v>550</v>
      </c>
      <c r="D6" s="662" t="s">
        <v>2184</v>
      </c>
      <c r="E6" s="661" t="s">
        <v>3694</v>
      </c>
      <c r="F6" s="662" t="s">
        <v>3695</v>
      </c>
      <c r="G6" s="661" t="s">
        <v>2640</v>
      </c>
      <c r="H6" s="661" t="s">
        <v>2641</v>
      </c>
      <c r="I6" s="663">
        <v>13.68</v>
      </c>
      <c r="J6" s="663">
        <v>40</v>
      </c>
      <c r="K6" s="664">
        <v>547.20000000000005</v>
      </c>
    </row>
    <row r="7" spans="1:11" ht="14.4" customHeight="1" x14ac:dyDescent="0.3">
      <c r="A7" s="659" t="s">
        <v>544</v>
      </c>
      <c r="B7" s="660" t="s">
        <v>545</v>
      </c>
      <c r="C7" s="661" t="s">
        <v>550</v>
      </c>
      <c r="D7" s="662" t="s">
        <v>2184</v>
      </c>
      <c r="E7" s="661" t="s">
        <v>3694</v>
      </c>
      <c r="F7" s="662" t="s">
        <v>3695</v>
      </c>
      <c r="G7" s="661" t="s">
        <v>2642</v>
      </c>
      <c r="H7" s="661" t="s">
        <v>2643</v>
      </c>
      <c r="I7" s="663">
        <v>28.05</v>
      </c>
      <c r="J7" s="663">
        <v>48</v>
      </c>
      <c r="K7" s="664">
        <v>1346.4</v>
      </c>
    </row>
    <row r="8" spans="1:11" ht="14.4" customHeight="1" x14ac:dyDescent="0.3">
      <c r="A8" s="659" t="s">
        <v>544</v>
      </c>
      <c r="B8" s="660" t="s">
        <v>545</v>
      </c>
      <c r="C8" s="661" t="s">
        <v>550</v>
      </c>
      <c r="D8" s="662" t="s">
        <v>2184</v>
      </c>
      <c r="E8" s="661" t="s">
        <v>3694</v>
      </c>
      <c r="F8" s="662" t="s">
        <v>3695</v>
      </c>
      <c r="G8" s="661" t="s">
        <v>2644</v>
      </c>
      <c r="H8" s="661" t="s">
        <v>2645</v>
      </c>
      <c r="I8" s="663">
        <v>1.38</v>
      </c>
      <c r="J8" s="663">
        <v>100</v>
      </c>
      <c r="K8" s="664">
        <v>138</v>
      </c>
    </row>
    <row r="9" spans="1:11" ht="14.4" customHeight="1" x14ac:dyDescent="0.3">
      <c r="A9" s="659" t="s">
        <v>544</v>
      </c>
      <c r="B9" s="660" t="s">
        <v>545</v>
      </c>
      <c r="C9" s="661" t="s">
        <v>550</v>
      </c>
      <c r="D9" s="662" t="s">
        <v>2184</v>
      </c>
      <c r="E9" s="661" t="s">
        <v>3694</v>
      </c>
      <c r="F9" s="662" t="s">
        <v>3695</v>
      </c>
      <c r="G9" s="661" t="s">
        <v>2646</v>
      </c>
      <c r="H9" s="661" t="s">
        <v>2647</v>
      </c>
      <c r="I9" s="663">
        <v>0.6</v>
      </c>
      <c r="J9" s="663">
        <v>800</v>
      </c>
      <c r="K9" s="664">
        <v>480</v>
      </c>
    </row>
    <row r="10" spans="1:11" ht="14.4" customHeight="1" x14ac:dyDescent="0.3">
      <c r="A10" s="659" t="s">
        <v>544</v>
      </c>
      <c r="B10" s="660" t="s">
        <v>545</v>
      </c>
      <c r="C10" s="661" t="s">
        <v>550</v>
      </c>
      <c r="D10" s="662" t="s">
        <v>2184</v>
      </c>
      <c r="E10" s="661" t="s">
        <v>3694</v>
      </c>
      <c r="F10" s="662" t="s">
        <v>3695</v>
      </c>
      <c r="G10" s="661" t="s">
        <v>2648</v>
      </c>
      <c r="H10" s="661" t="s">
        <v>2649</v>
      </c>
      <c r="I10" s="663">
        <v>8.58</v>
      </c>
      <c r="J10" s="663">
        <v>60</v>
      </c>
      <c r="K10" s="664">
        <v>514.79999999999995</v>
      </c>
    </row>
    <row r="11" spans="1:11" ht="14.4" customHeight="1" x14ac:dyDescent="0.3">
      <c r="A11" s="659" t="s">
        <v>544</v>
      </c>
      <c r="B11" s="660" t="s">
        <v>545</v>
      </c>
      <c r="C11" s="661" t="s">
        <v>550</v>
      </c>
      <c r="D11" s="662" t="s">
        <v>2184</v>
      </c>
      <c r="E11" s="661" t="s">
        <v>3694</v>
      </c>
      <c r="F11" s="662" t="s">
        <v>3695</v>
      </c>
      <c r="G11" s="661" t="s">
        <v>2650</v>
      </c>
      <c r="H11" s="661" t="s">
        <v>2651</v>
      </c>
      <c r="I11" s="663">
        <v>28.494</v>
      </c>
      <c r="J11" s="663">
        <v>14</v>
      </c>
      <c r="K11" s="664">
        <v>400.87</v>
      </c>
    </row>
    <row r="12" spans="1:11" ht="14.4" customHeight="1" x14ac:dyDescent="0.3">
      <c r="A12" s="659" t="s">
        <v>544</v>
      </c>
      <c r="B12" s="660" t="s">
        <v>545</v>
      </c>
      <c r="C12" s="661" t="s">
        <v>550</v>
      </c>
      <c r="D12" s="662" t="s">
        <v>2184</v>
      </c>
      <c r="E12" s="661" t="s">
        <v>3694</v>
      </c>
      <c r="F12" s="662" t="s">
        <v>3695</v>
      </c>
      <c r="G12" s="661" t="s">
        <v>2652</v>
      </c>
      <c r="H12" s="661" t="s">
        <v>2653</v>
      </c>
      <c r="I12" s="663">
        <v>1.29</v>
      </c>
      <c r="J12" s="663">
        <v>2100</v>
      </c>
      <c r="K12" s="664">
        <v>2709</v>
      </c>
    </row>
    <row r="13" spans="1:11" ht="14.4" customHeight="1" x14ac:dyDescent="0.3">
      <c r="A13" s="659" t="s">
        <v>544</v>
      </c>
      <c r="B13" s="660" t="s">
        <v>545</v>
      </c>
      <c r="C13" s="661" t="s">
        <v>550</v>
      </c>
      <c r="D13" s="662" t="s">
        <v>2184</v>
      </c>
      <c r="E13" s="661" t="s">
        <v>3694</v>
      </c>
      <c r="F13" s="662" t="s">
        <v>3695</v>
      </c>
      <c r="G13" s="661" t="s">
        <v>2654</v>
      </c>
      <c r="H13" s="661" t="s">
        <v>2655</v>
      </c>
      <c r="I13" s="663">
        <v>7.51</v>
      </c>
      <c r="J13" s="663">
        <v>36</v>
      </c>
      <c r="K13" s="664">
        <v>270.36</v>
      </c>
    </row>
    <row r="14" spans="1:11" ht="14.4" customHeight="1" x14ac:dyDescent="0.3">
      <c r="A14" s="659" t="s">
        <v>544</v>
      </c>
      <c r="B14" s="660" t="s">
        <v>545</v>
      </c>
      <c r="C14" s="661" t="s">
        <v>550</v>
      </c>
      <c r="D14" s="662" t="s">
        <v>2184</v>
      </c>
      <c r="E14" s="661" t="s">
        <v>3694</v>
      </c>
      <c r="F14" s="662" t="s">
        <v>3695</v>
      </c>
      <c r="G14" s="661" t="s">
        <v>2656</v>
      </c>
      <c r="H14" s="661" t="s">
        <v>2657</v>
      </c>
      <c r="I14" s="663">
        <v>1.5166666666666668</v>
      </c>
      <c r="J14" s="663">
        <v>200</v>
      </c>
      <c r="K14" s="664">
        <v>303.5</v>
      </c>
    </row>
    <row r="15" spans="1:11" ht="14.4" customHeight="1" x14ac:dyDescent="0.3">
      <c r="A15" s="659" t="s">
        <v>544</v>
      </c>
      <c r="B15" s="660" t="s">
        <v>545</v>
      </c>
      <c r="C15" s="661" t="s">
        <v>550</v>
      </c>
      <c r="D15" s="662" t="s">
        <v>2184</v>
      </c>
      <c r="E15" s="661" t="s">
        <v>3694</v>
      </c>
      <c r="F15" s="662" t="s">
        <v>3695</v>
      </c>
      <c r="G15" s="661" t="s">
        <v>2658</v>
      </c>
      <c r="H15" s="661" t="s">
        <v>2659</v>
      </c>
      <c r="I15" s="663">
        <v>2.0674999999999999</v>
      </c>
      <c r="J15" s="663">
        <v>400</v>
      </c>
      <c r="K15" s="664">
        <v>827</v>
      </c>
    </row>
    <row r="16" spans="1:11" ht="14.4" customHeight="1" x14ac:dyDescent="0.3">
      <c r="A16" s="659" t="s">
        <v>544</v>
      </c>
      <c r="B16" s="660" t="s">
        <v>545</v>
      </c>
      <c r="C16" s="661" t="s">
        <v>550</v>
      </c>
      <c r="D16" s="662" t="s">
        <v>2184</v>
      </c>
      <c r="E16" s="661" t="s">
        <v>3694</v>
      </c>
      <c r="F16" s="662" t="s">
        <v>3695</v>
      </c>
      <c r="G16" s="661" t="s">
        <v>2660</v>
      </c>
      <c r="H16" s="661" t="s">
        <v>2661</v>
      </c>
      <c r="I16" s="663">
        <v>3.3650000000000002</v>
      </c>
      <c r="J16" s="663">
        <v>750</v>
      </c>
      <c r="K16" s="664">
        <v>2524</v>
      </c>
    </row>
    <row r="17" spans="1:11" ht="14.4" customHeight="1" x14ac:dyDescent="0.3">
      <c r="A17" s="659" t="s">
        <v>544</v>
      </c>
      <c r="B17" s="660" t="s">
        <v>545</v>
      </c>
      <c r="C17" s="661" t="s">
        <v>550</v>
      </c>
      <c r="D17" s="662" t="s">
        <v>2184</v>
      </c>
      <c r="E17" s="661" t="s">
        <v>3694</v>
      </c>
      <c r="F17" s="662" t="s">
        <v>3695</v>
      </c>
      <c r="G17" s="661" t="s">
        <v>2662</v>
      </c>
      <c r="H17" s="661" t="s">
        <v>2663</v>
      </c>
      <c r="I17" s="663">
        <v>0.91</v>
      </c>
      <c r="J17" s="663">
        <v>250</v>
      </c>
      <c r="K17" s="664">
        <v>227.5</v>
      </c>
    </row>
    <row r="18" spans="1:11" ht="14.4" customHeight="1" x14ac:dyDescent="0.3">
      <c r="A18" s="659" t="s">
        <v>544</v>
      </c>
      <c r="B18" s="660" t="s">
        <v>545</v>
      </c>
      <c r="C18" s="661" t="s">
        <v>550</v>
      </c>
      <c r="D18" s="662" t="s">
        <v>2184</v>
      </c>
      <c r="E18" s="661" t="s">
        <v>3694</v>
      </c>
      <c r="F18" s="662" t="s">
        <v>3695</v>
      </c>
      <c r="G18" s="661" t="s">
        <v>2664</v>
      </c>
      <c r="H18" s="661" t="s">
        <v>2665</v>
      </c>
      <c r="I18" s="663">
        <v>96.19</v>
      </c>
      <c r="J18" s="663">
        <v>5</v>
      </c>
      <c r="K18" s="664">
        <v>480.95</v>
      </c>
    </row>
    <row r="19" spans="1:11" ht="14.4" customHeight="1" x14ac:dyDescent="0.3">
      <c r="A19" s="659" t="s">
        <v>544</v>
      </c>
      <c r="B19" s="660" t="s">
        <v>545</v>
      </c>
      <c r="C19" s="661" t="s">
        <v>550</v>
      </c>
      <c r="D19" s="662" t="s">
        <v>2184</v>
      </c>
      <c r="E19" s="661" t="s">
        <v>3694</v>
      </c>
      <c r="F19" s="662" t="s">
        <v>3695</v>
      </c>
      <c r="G19" s="661" t="s">
        <v>2666</v>
      </c>
      <c r="H19" s="661" t="s">
        <v>2667</v>
      </c>
      <c r="I19" s="663">
        <v>109.31</v>
      </c>
      <c r="J19" s="663">
        <v>7</v>
      </c>
      <c r="K19" s="664">
        <v>765.15000000000009</v>
      </c>
    </row>
    <row r="20" spans="1:11" ht="14.4" customHeight="1" x14ac:dyDescent="0.3">
      <c r="A20" s="659" t="s">
        <v>544</v>
      </c>
      <c r="B20" s="660" t="s">
        <v>545</v>
      </c>
      <c r="C20" s="661" t="s">
        <v>550</v>
      </c>
      <c r="D20" s="662" t="s">
        <v>2184</v>
      </c>
      <c r="E20" s="661" t="s">
        <v>3696</v>
      </c>
      <c r="F20" s="662" t="s">
        <v>3697</v>
      </c>
      <c r="G20" s="661" t="s">
        <v>2668</v>
      </c>
      <c r="H20" s="661" t="s">
        <v>2669</v>
      </c>
      <c r="I20" s="663">
        <v>1.0900000000000001</v>
      </c>
      <c r="J20" s="663">
        <v>900</v>
      </c>
      <c r="K20" s="664">
        <v>981</v>
      </c>
    </row>
    <row r="21" spans="1:11" ht="14.4" customHeight="1" x14ac:dyDescent="0.3">
      <c r="A21" s="659" t="s">
        <v>544</v>
      </c>
      <c r="B21" s="660" t="s">
        <v>545</v>
      </c>
      <c r="C21" s="661" t="s">
        <v>550</v>
      </c>
      <c r="D21" s="662" t="s">
        <v>2184</v>
      </c>
      <c r="E21" s="661" t="s">
        <v>3696</v>
      </c>
      <c r="F21" s="662" t="s">
        <v>3697</v>
      </c>
      <c r="G21" s="661" t="s">
        <v>2670</v>
      </c>
      <c r="H21" s="661" t="s">
        <v>2671</v>
      </c>
      <c r="I21" s="663">
        <v>1.68</v>
      </c>
      <c r="J21" s="663">
        <v>300</v>
      </c>
      <c r="K21" s="664">
        <v>504</v>
      </c>
    </row>
    <row r="22" spans="1:11" ht="14.4" customHeight="1" x14ac:dyDescent="0.3">
      <c r="A22" s="659" t="s">
        <v>544</v>
      </c>
      <c r="B22" s="660" t="s">
        <v>545</v>
      </c>
      <c r="C22" s="661" t="s">
        <v>550</v>
      </c>
      <c r="D22" s="662" t="s">
        <v>2184</v>
      </c>
      <c r="E22" s="661" t="s">
        <v>3696</v>
      </c>
      <c r="F22" s="662" t="s">
        <v>3697</v>
      </c>
      <c r="G22" s="661" t="s">
        <v>2672</v>
      </c>
      <c r="H22" s="661" t="s">
        <v>2673</v>
      </c>
      <c r="I22" s="663">
        <v>0.47749999999999998</v>
      </c>
      <c r="J22" s="663">
        <v>1600</v>
      </c>
      <c r="K22" s="664">
        <v>764</v>
      </c>
    </row>
    <row r="23" spans="1:11" ht="14.4" customHeight="1" x14ac:dyDescent="0.3">
      <c r="A23" s="659" t="s">
        <v>544</v>
      </c>
      <c r="B23" s="660" t="s">
        <v>545</v>
      </c>
      <c r="C23" s="661" t="s">
        <v>550</v>
      </c>
      <c r="D23" s="662" t="s">
        <v>2184</v>
      </c>
      <c r="E23" s="661" t="s">
        <v>3696</v>
      </c>
      <c r="F23" s="662" t="s">
        <v>3697</v>
      </c>
      <c r="G23" s="661" t="s">
        <v>2674</v>
      </c>
      <c r="H23" s="661" t="s">
        <v>2675</v>
      </c>
      <c r="I23" s="663">
        <v>0.67</v>
      </c>
      <c r="J23" s="663">
        <v>900</v>
      </c>
      <c r="K23" s="664">
        <v>603</v>
      </c>
    </row>
    <row r="24" spans="1:11" ht="14.4" customHeight="1" x14ac:dyDescent="0.3">
      <c r="A24" s="659" t="s">
        <v>544</v>
      </c>
      <c r="B24" s="660" t="s">
        <v>545</v>
      </c>
      <c r="C24" s="661" t="s">
        <v>550</v>
      </c>
      <c r="D24" s="662" t="s">
        <v>2184</v>
      </c>
      <c r="E24" s="661" t="s">
        <v>3696</v>
      </c>
      <c r="F24" s="662" t="s">
        <v>3697</v>
      </c>
      <c r="G24" s="661" t="s">
        <v>2676</v>
      </c>
      <c r="H24" s="661" t="s">
        <v>2677</v>
      </c>
      <c r="I24" s="663">
        <v>6.29</v>
      </c>
      <c r="J24" s="663">
        <v>20</v>
      </c>
      <c r="K24" s="664">
        <v>125.8</v>
      </c>
    </row>
    <row r="25" spans="1:11" ht="14.4" customHeight="1" x14ac:dyDescent="0.3">
      <c r="A25" s="659" t="s">
        <v>544</v>
      </c>
      <c r="B25" s="660" t="s">
        <v>545</v>
      </c>
      <c r="C25" s="661" t="s">
        <v>550</v>
      </c>
      <c r="D25" s="662" t="s">
        <v>2184</v>
      </c>
      <c r="E25" s="661" t="s">
        <v>3696</v>
      </c>
      <c r="F25" s="662" t="s">
        <v>3697</v>
      </c>
      <c r="G25" s="661" t="s">
        <v>2678</v>
      </c>
      <c r="H25" s="661" t="s">
        <v>2679</v>
      </c>
      <c r="I25" s="663">
        <v>94.38</v>
      </c>
      <c r="J25" s="663">
        <v>3</v>
      </c>
      <c r="K25" s="664">
        <v>283.14</v>
      </c>
    </row>
    <row r="26" spans="1:11" ht="14.4" customHeight="1" x14ac:dyDescent="0.3">
      <c r="A26" s="659" t="s">
        <v>544</v>
      </c>
      <c r="B26" s="660" t="s">
        <v>545</v>
      </c>
      <c r="C26" s="661" t="s">
        <v>550</v>
      </c>
      <c r="D26" s="662" t="s">
        <v>2184</v>
      </c>
      <c r="E26" s="661" t="s">
        <v>3696</v>
      </c>
      <c r="F26" s="662" t="s">
        <v>3697</v>
      </c>
      <c r="G26" s="661" t="s">
        <v>2680</v>
      </c>
      <c r="H26" s="661" t="s">
        <v>2681</v>
      </c>
      <c r="I26" s="663">
        <v>5.7666666666666666</v>
      </c>
      <c r="J26" s="663">
        <v>90</v>
      </c>
      <c r="K26" s="664">
        <v>519</v>
      </c>
    </row>
    <row r="27" spans="1:11" ht="14.4" customHeight="1" x14ac:dyDescent="0.3">
      <c r="A27" s="659" t="s">
        <v>544</v>
      </c>
      <c r="B27" s="660" t="s">
        <v>545</v>
      </c>
      <c r="C27" s="661" t="s">
        <v>550</v>
      </c>
      <c r="D27" s="662" t="s">
        <v>2184</v>
      </c>
      <c r="E27" s="661" t="s">
        <v>3696</v>
      </c>
      <c r="F27" s="662" t="s">
        <v>3697</v>
      </c>
      <c r="G27" s="661" t="s">
        <v>2682</v>
      </c>
      <c r="H27" s="661" t="s">
        <v>2683</v>
      </c>
      <c r="I27" s="663">
        <v>4.49</v>
      </c>
      <c r="J27" s="663">
        <v>10</v>
      </c>
      <c r="K27" s="664">
        <v>44.9</v>
      </c>
    </row>
    <row r="28" spans="1:11" ht="14.4" customHeight="1" x14ac:dyDescent="0.3">
      <c r="A28" s="659" t="s">
        <v>544</v>
      </c>
      <c r="B28" s="660" t="s">
        <v>545</v>
      </c>
      <c r="C28" s="661" t="s">
        <v>550</v>
      </c>
      <c r="D28" s="662" t="s">
        <v>2184</v>
      </c>
      <c r="E28" s="661" t="s">
        <v>3696</v>
      </c>
      <c r="F28" s="662" t="s">
        <v>3697</v>
      </c>
      <c r="G28" s="661" t="s">
        <v>2684</v>
      </c>
      <c r="H28" s="661" t="s">
        <v>2685</v>
      </c>
      <c r="I28" s="663">
        <v>1.98</v>
      </c>
      <c r="J28" s="663">
        <v>50</v>
      </c>
      <c r="K28" s="664">
        <v>99</v>
      </c>
    </row>
    <row r="29" spans="1:11" ht="14.4" customHeight="1" x14ac:dyDescent="0.3">
      <c r="A29" s="659" t="s">
        <v>544</v>
      </c>
      <c r="B29" s="660" t="s">
        <v>545</v>
      </c>
      <c r="C29" s="661" t="s">
        <v>550</v>
      </c>
      <c r="D29" s="662" t="s">
        <v>2184</v>
      </c>
      <c r="E29" s="661" t="s">
        <v>3696</v>
      </c>
      <c r="F29" s="662" t="s">
        <v>3697</v>
      </c>
      <c r="G29" s="661" t="s">
        <v>2686</v>
      </c>
      <c r="H29" s="661" t="s">
        <v>2687</v>
      </c>
      <c r="I29" s="663">
        <v>1.98</v>
      </c>
      <c r="J29" s="663">
        <v>100</v>
      </c>
      <c r="K29" s="664">
        <v>198</v>
      </c>
    </row>
    <row r="30" spans="1:11" ht="14.4" customHeight="1" x14ac:dyDescent="0.3">
      <c r="A30" s="659" t="s">
        <v>544</v>
      </c>
      <c r="B30" s="660" t="s">
        <v>545</v>
      </c>
      <c r="C30" s="661" t="s">
        <v>550</v>
      </c>
      <c r="D30" s="662" t="s">
        <v>2184</v>
      </c>
      <c r="E30" s="661" t="s">
        <v>3696</v>
      </c>
      <c r="F30" s="662" t="s">
        <v>3697</v>
      </c>
      <c r="G30" s="661" t="s">
        <v>2688</v>
      </c>
      <c r="H30" s="661" t="s">
        <v>2689</v>
      </c>
      <c r="I30" s="663">
        <v>0.01</v>
      </c>
      <c r="J30" s="663">
        <v>300</v>
      </c>
      <c r="K30" s="664">
        <v>3</v>
      </c>
    </row>
    <row r="31" spans="1:11" ht="14.4" customHeight="1" x14ac:dyDescent="0.3">
      <c r="A31" s="659" t="s">
        <v>544</v>
      </c>
      <c r="B31" s="660" t="s">
        <v>545</v>
      </c>
      <c r="C31" s="661" t="s">
        <v>550</v>
      </c>
      <c r="D31" s="662" t="s">
        <v>2184</v>
      </c>
      <c r="E31" s="661" t="s">
        <v>3696</v>
      </c>
      <c r="F31" s="662" t="s">
        <v>3697</v>
      </c>
      <c r="G31" s="661" t="s">
        <v>2690</v>
      </c>
      <c r="H31" s="661" t="s">
        <v>2691</v>
      </c>
      <c r="I31" s="663">
        <v>2.165</v>
      </c>
      <c r="J31" s="663">
        <v>100</v>
      </c>
      <c r="K31" s="664">
        <v>216.5</v>
      </c>
    </row>
    <row r="32" spans="1:11" ht="14.4" customHeight="1" x14ac:dyDescent="0.3">
      <c r="A32" s="659" t="s">
        <v>544</v>
      </c>
      <c r="B32" s="660" t="s">
        <v>545</v>
      </c>
      <c r="C32" s="661" t="s">
        <v>550</v>
      </c>
      <c r="D32" s="662" t="s">
        <v>2184</v>
      </c>
      <c r="E32" s="661" t="s">
        <v>3696</v>
      </c>
      <c r="F32" s="662" t="s">
        <v>3697</v>
      </c>
      <c r="G32" s="661" t="s">
        <v>2692</v>
      </c>
      <c r="H32" s="661" t="s">
        <v>2693</v>
      </c>
      <c r="I32" s="663">
        <v>2.63</v>
      </c>
      <c r="J32" s="663">
        <v>100</v>
      </c>
      <c r="K32" s="664">
        <v>263</v>
      </c>
    </row>
    <row r="33" spans="1:11" ht="14.4" customHeight="1" x14ac:dyDescent="0.3">
      <c r="A33" s="659" t="s">
        <v>544</v>
      </c>
      <c r="B33" s="660" t="s">
        <v>545</v>
      </c>
      <c r="C33" s="661" t="s">
        <v>550</v>
      </c>
      <c r="D33" s="662" t="s">
        <v>2184</v>
      </c>
      <c r="E33" s="661" t="s">
        <v>3696</v>
      </c>
      <c r="F33" s="662" t="s">
        <v>3697</v>
      </c>
      <c r="G33" s="661" t="s">
        <v>2694</v>
      </c>
      <c r="H33" s="661" t="s">
        <v>2695</v>
      </c>
      <c r="I33" s="663">
        <v>2.1775000000000002</v>
      </c>
      <c r="J33" s="663">
        <v>500</v>
      </c>
      <c r="K33" s="664">
        <v>1089</v>
      </c>
    </row>
    <row r="34" spans="1:11" ht="14.4" customHeight="1" x14ac:dyDescent="0.3">
      <c r="A34" s="659" t="s">
        <v>544</v>
      </c>
      <c r="B34" s="660" t="s">
        <v>545</v>
      </c>
      <c r="C34" s="661" t="s">
        <v>550</v>
      </c>
      <c r="D34" s="662" t="s">
        <v>2184</v>
      </c>
      <c r="E34" s="661" t="s">
        <v>3696</v>
      </c>
      <c r="F34" s="662" t="s">
        <v>3697</v>
      </c>
      <c r="G34" s="661" t="s">
        <v>2696</v>
      </c>
      <c r="H34" s="661" t="s">
        <v>2697</v>
      </c>
      <c r="I34" s="663">
        <v>176.66</v>
      </c>
      <c r="J34" s="663">
        <v>4</v>
      </c>
      <c r="K34" s="664">
        <v>706.64</v>
      </c>
    </row>
    <row r="35" spans="1:11" ht="14.4" customHeight="1" x14ac:dyDescent="0.3">
      <c r="A35" s="659" t="s">
        <v>544</v>
      </c>
      <c r="B35" s="660" t="s">
        <v>545</v>
      </c>
      <c r="C35" s="661" t="s">
        <v>550</v>
      </c>
      <c r="D35" s="662" t="s">
        <v>2184</v>
      </c>
      <c r="E35" s="661" t="s">
        <v>3696</v>
      </c>
      <c r="F35" s="662" t="s">
        <v>3697</v>
      </c>
      <c r="G35" s="661" t="s">
        <v>2698</v>
      </c>
      <c r="H35" s="661" t="s">
        <v>2699</v>
      </c>
      <c r="I35" s="663">
        <v>12.103333333333333</v>
      </c>
      <c r="J35" s="663">
        <v>30</v>
      </c>
      <c r="K35" s="664">
        <v>363.1</v>
      </c>
    </row>
    <row r="36" spans="1:11" ht="14.4" customHeight="1" x14ac:dyDescent="0.3">
      <c r="A36" s="659" t="s">
        <v>544</v>
      </c>
      <c r="B36" s="660" t="s">
        <v>545</v>
      </c>
      <c r="C36" s="661" t="s">
        <v>550</v>
      </c>
      <c r="D36" s="662" t="s">
        <v>2184</v>
      </c>
      <c r="E36" s="661" t="s">
        <v>3696</v>
      </c>
      <c r="F36" s="662" t="s">
        <v>3697</v>
      </c>
      <c r="G36" s="661" t="s">
        <v>2700</v>
      </c>
      <c r="H36" s="661" t="s">
        <v>2701</v>
      </c>
      <c r="I36" s="663">
        <v>2.52</v>
      </c>
      <c r="J36" s="663">
        <v>50</v>
      </c>
      <c r="K36" s="664">
        <v>126</v>
      </c>
    </row>
    <row r="37" spans="1:11" ht="14.4" customHeight="1" x14ac:dyDescent="0.3">
      <c r="A37" s="659" t="s">
        <v>544</v>
      </c>
      <c r="B37" s="660" t="s">
        <v>545</v>
      </c>
      <c r="C37" s="661" t="s">
        <v>550</v>
      </c>
      <c r="D37" s="662" t="s">
        <v>2184</v>
      </c>
      <c r="E37" s="661" t="s">
        <v>3696</v>
      </c>
      <c r="F37" s="662" t="s">
        <v>3697</v>
      </c>
      <c r="G37" s="661" t="s">
        <v>2702</v>
      </c>
      <c r="H37" s="661" t="s">
        <v>2703</v>
      </c>
      <c r="I37" s="663">
        <v>13.203333333333333</v>
      </c>
      <c r="J37" s="663">
        <v>70</v>
      </c>
      <c r="K37" s="664">
        <v>924.3</v>
      </c>
    </row>
    <row r="38" spans="1:11" ht="14.4" customHeight="1" x14ac:dyDescent="0.3">
      <c r="A38" s="659" t="s">
        <v>544</v>
      </c>
      <c r="B38" s="660" t="s">
        <v>545</v>
      </c>
      <c r="C38" s="661" t="s">
        <v>550</v>
      </c>
      <c r="D38" s="662" t="s">
        <v>2184</v>
      </c>
      <c r="E38" s="661" t="s">
        <v>3696</v>
      </c>
      <c r="F38" s="662" t="s">
        <v>3697</v>
      </c>
      <c r="G38" s="661" t="s">
        <v>2704</v>
      </c>
      <c r="H38" s="661" t="s">
        <v>2705</v>
      </c>
      <c r="I38" s="663">
        <v>13.203333333333333</v>
      </c>
      <c r="J38" s="663">
        <v>70</v>
      </c>
      <c r="K38" s="664">
        <v>924.3</v>
      </c>
    </row>
    <row r="39" spans="1:11" ht="14.4" customHeight="1" x14ac:dyDescent="0.3">
      <c r="A39" s="659" t="s">
        <v>544</v>
      </c>
      <c r="B39" s="660" t="s">
        <v>545</v>
      </c>
      <c r="C39" s="661" t="s">
        <v>550</v>
      </c>
      <c r="D39" s="662" t="s">
        <v>2184</v>
      </c>
      <c r="E39" s="661" t="s">
        <v>3696</v>
      </c>
      <c r="F39" s="662" t="s">
        <v>3697</v>
      </c>
      <c r="G39" s="661" t="s">
        <v>2706</v>
      </c>
      <c r="H39" s="661" t="s">
        <v>2707</v>
      </c>
      <c r="I39" s="663">
        <v>1.415</v>
      </c>
      <c r="J39" s="663">
        <v>150</v>
      </c>
      <c r="K39" s="664">
        <v>212.25</v>
      </c>
    </row>
    <row r="40" spans="1:11" ht="14.4" customHeight="1" x14ac:dyDescent="0.3">
      <c r="A40" s="659" t="s">
        <v>544</v>
      </c>
      <c r="B40" s="660" t="s">
        <v>545</v>
      </c>
      <c r="C40" s="661" t="s">
        <v>550</v>
      </c>
      <c r="D40" s="662" t="s">
        <v>2184</v>
      </c>
      <c r="E40" s="661" t="s">
        <v>3696</v>
      </c>
      <c r="F40" s="662" t="s">
        <v>3697</v>
      </c>
      <c r="G40" s="661" t="s">
        <v>2708</v>
      </c>
      <c r="H40" s="661" t="s">
        <v>2709</v>
      </c>
      <c r="I40" s="663">
        <v>5.0199999999999996</v>
      </c>
      <c r="J40" s="663">
        <v>50</v>
      </c>
      <c r="K40" s="664">
        <v>251.08</v>
      </c>
    </row>
    <row r="41" spans="1:11" ht="14.4" customHeight="1" x14ac:dyDescent="0.3">
      <c r="A41" s="659" t="s">
        <v>544</v>
      </c>
      <c r="B41" s="660" t="s">
        <v>545</v>
      </c>
      <c r="C41" s="661" t="s">
        <v>550</v>
      </c>
      <c r="D41" s="662" t="s">
        <v>2184</v>
      </c>
      <c r="E41" s="661" t="s">
        <v>3696</v>
      </c>
      <c r="F41" s="662" t="s">
        <v>3697</v>
      </c>
      <c r="G41" s="661" t="s">
        <v>2710</v>
      </c>
      <c r="H41" s="661" t="s">
        <v>2711</v>
      </c>
      <c r="I41" s="663">
        <v>9.1999999999999993</v>
      </c>
      <c r="J41" s="663">
        <v>200</v>
      </c>
      <c r="K41" s="664">
        <v>1840</v>
      </c>
    </row>
    <row r="42" spans="1:11" ht="14.4" customHeight="1" x14ac:dyDescent="0.3">
      <c r="A42" s="659" t="s">
        <v>544</v>
      </c>
      <c r="B42" s="660" t="s">
        <v>545</v>
      </c>
      <c r="C42" s="661" t="s">
        <v>550</v>
      </c>
      <c r="D42" s="662" t="s">
        <v>2184</v>
      </c>
      <c r="E42" s="661" t="s">
        <v>3696</v>
      </c>
      <c r="F42" s="662" t="s">
        <v>3697</v>
      </c>
      <c r="G42" s="661" t="s">
        <v>2712</v>
      </c>
      <c r="H42" s="661" t="s">
        <v>2713</v>
      </c>
      <c r="I42" s="663">
        <v>172.5</v>
      </c>
      <c r="J42" s="663">
        <v>1</v>
      </c>
      <c r="K42" s="664">
        <v>172.5</v>
      </c>
    </row>
    <row r="43" spans="1:11" ht="14.4" customHeight="1" x14ac:dyDescent="0.3">
      <c r="A43" s="659" t="s">
        <v>544</v>
      </c>
      <c r="B43" s="660" t="s">
        <v>545</v>
      </c>
      <c r="C43" s="661" t="s">
        <v>550</v>
      </c>
      <c r="D43" s="662" t="s">
        <v>2184</v>
      </c>
      <c r="E43" s="661" t="s">
        <v>3698</v>
      </c>
      <c r="F43" s="662" t="s">
        <v>3699</v>
      </c>
      <c r="G43" s="661" t="s">
        <v>2714</v>
      </c>
      <c r="H43" s="661" t="s">
        <v>2715</v>
      </c>
      <c r="I43" s="663">
        <v>0.3</v>
      </c>
      <c r="J43" s="663">
        <v>200</v>
      </c>
      <c r="K43" s="664">
        <v>60</v>
      </c>
    </row>
    <row r="44" spans="1:11" ht="14.4" customHeight="1" x14ac:dyDescent="0.3">
      <c r="A44" s="659" t="s">
        <v>544</v>
      </c>
      <c r="B44" s="660" t="s">
        <v>545</v>
      </c>
      <c r="C44" s="661" t="s">
        <v>550</v>
      </c>
      <c r="D44" s="662" t="s">
        <v>2184</v>
      </c>
      <c r="E44" s="661" t="s">
        <v>3698</v>
      </c>
      <c r="F44" s="662" t="s">
        <v>3699</v>
      </c>
      <c r="G44" s="661" t="s">
        <v>2716</v>
      </c>
      <c r="H44" s="661" t="s">
        <v>2717</v>
      </c>
      <c r="I44" s="663">
        <v>0.3</v>
      </c>
      <c r="J44" s="663">
        <v>700</v>
      </c>
      <c r="K44" s="664">
        <v>210</v>
      </c>
    </row>
    <row r="45" spans="1:11" ht="14.4" customHeight="1" x14ac:dyDescent="0.3">
      <c r="A45" s="659" t="s">
        <v>544</v>
      </c>
      <c r="B45" s="660" t="s">
        <v>545</v>
      </c>
      <c r="C45" s="661" t="s">
        <v>550</v>
      </c>
      <c r="D45" s="662" t="s">
        <v>2184</v>
      </c>
      <c r="E45" s="661" t="s">
        <v>3698</v>
      </c>
      <c r="F45" s="662" t="s">
        <v>3699</v>
      </c>
      <c r="G45" s="661" t="s">
        <v>2718</v>
      </c>
      <c r="H45" s="661" t="s">
        <v>2719</v>
      </c>
      <c r="I45" s="663">
        <v>0.30249999999999999</v>
      </c>
      <c r="J45" s="663">
        <v>1100</v>
      </c>
      <c r="K45" s="664">
        <v>333</v>
      </c>
    </row>
    <row r="46" spans="1:11" ht="14.4" customHeight="1" x14ac:dyDescent="0.3">
      <c r="A46" s="659" t="s">
        <v>544</v>
      </c>
      <c r="B46" s="660" t="s">
        <v>545</v>
      </c>
      <c r="C46" s="661" t="s">
        <v>550</v>
      </c>
      <c r="D46" s="662" t="s">
        <v>2184</v>
      </c>
      <c r="E46" s="661" t="s">
        <v>3698</v>
      </c>
      <c r="F46" s="662" t="s">
        <v>3699</v>
      </c>
      <c r="G46" s="661" t="s">
        <v>2720</v>
      </c>
      <c r="H46" s="661" t="s">
        <v>2721</v>
      </c>
      <c r="I46" s="663">
        <v>0.30333333333333329</v>
      </c>
      <c r="J46" s="663">
        <v>800</v>
      </c>
      <c r="K46" s="664">
        <v>242</v>
      </c>
    </row>
    <row r="47" spans="1:11" ht="14.4" customHeight="1" x14ac:dyDescent="0.3">
      <c r="A47" s="659" t="s">
        <v>544</v>
      </c>
      <c r="B47" s="660" t="s">
        <v>545</v>
      </c>
      <c r="C47" s="661" t="s">
        <v>550</v>
      </c>
      <c r="D47" s="662" t="s">
        <v>2184</v>
      </c>
      <c r="E47" s="661" t="s">
        <v>3698</v>
      </c>
      <c r="F47" s="662" t="s">
        <v>3699</v>
      </c>
      <c r="G47" s="661" t="s">
        <v>2722</v>
      </c>
      <c r="H47" s="661" t="s">
        <v>2723</v>
      </c>
      <c r="I47" s="663">
        <v>0.48499999999999999</v>
      </c>
      <c r="J47" s="663">
        <v>500</v>
      </c>
      <c r="K47" s="664">
        <v>243</v>
      </c>
    </row>
    <row r="48" spans="1:11" ht="14.4" customHeight="1" x14ac:dyDescent="0.3">
      <c r="A48" s="659" t="s">
        <v>544</v>
      </c>
      <c r="B48" s="660" t="s">
        <v>545</v>
      </c>
      <c r="C48" s="661" t="s">
        <v>550</v>
      </c>
      <c r="D48" s="662" t="s">
        <v>2184</v>
      </c>
      <c r="E48" s="661" t="s">
        <v>3698</v>
      </c>
      <c r="F48" s="662" t="s">
        <v>3699</v>
      </c>
      <c r="G48" s="661" t="s">
        <v>2724</v>
      </c>
      <c r="H48" s="661" t="s">
        <v>2725</v>
      </c>
      <c r="I48" s="663">
        <v>1.79</v>
      </c>
      <c r="J48" s="663">
        <v>200</v>
      </c>
      <c r="K48" s="664">
        <v>358</v>
      </c>
    </row>
    <row r="49" spans="1:11" ht="14.4" customHeight="1" x14ac:dyDescent="0.3">
      <c r="A49" s="659" t="s">
        <v>544</v>
      </c>
      <c r="B49" s="660" t="s">
        <v>545</v>
      </c>
      <c r="C49" s="661" t="s">
        <v>550</v>
      </c>
      <c r="D49" s="662" t="s">
        <v>2184</v>
      </c>
      <c r="E49" s="661" t="s">
        <v>3700</v>
      </c>
      <c r="F49" s="662" t="s">
        <v>3701</v>
      </c>
      <c r="G49" s="661" t="s">
        <v>2726</v>
      </c>
      <c r="H49" s="661" t="s">
        <v>2727</v>
      </c>
      <c r="I49" s="663">
        <v>11.01</v>
      </c>
      <c r="J49" s="663">
        <v>20</v>
      </c>
      <c r="K49" s="664">
        <v>220.2</v>
      </c>
    </row>
    <row r="50" spans="1:11" ht="14.4" customHeight="1" x14ac:dyDescent="0.3">
      <c r="A50" s="659" t="s">
        <v>544</v>
      </c>
      <c r="B50" s="660" t="s">
        <v>545</v>
      </c>
      <c r="C50" s="661" t="s">
        <v>550</v>
      </c>
      <c r="D50" s="662" t="s">
        <v>2184</v>
      </c>
      <c r="E50" s="661" t="s">
        <v>3700</v>
      </c>
      <c r="F50" s="662" t="s">
        <v>3701</v>
      </c>
      <c r="G50" s="661" t="s">
        <v>2728</v>
      </c>
      <c r="H50" s="661" t="s">
        <v>2729</v>
      </c>
      <c r="I50" s="663">
        <v>11.01</v>
      </c>
      <c r="J50" s="663">
        <v>20</v>
      </c>
      <c r="K50" s="664">
        <v>220.2</v>
      </c>
    </row>
    <row r="51" spans="1:11" ht="14.4" customHeight="1" x14ac:dyDescent="0.3">
      <c r="A51" s="659" t="s">
        <v>544</v>
      </c>
      <c r="B51" s="660" t="s">
        <v>545</v>
      </c>
      <c r="C51" s="661" t="s">
        <v>550</v>
      </c>
      <c r="D51" s="662" t="s">
        <v>2184</v>
      </c>
      <c r="E51" s="661" t="s">
        <v>3700</v>
      </c>
      <c r="F51" s="662" t="s">
        <v>3701</v>
      </c>
      <c r="G51" s="661" t="s">
        <v>2730</v>
      </c>
      <c r="H51" s="661" t="s">
        <v>2731</v>
      </c>
      <c r="I51" s="663">
        <v>0.71</v>
      </c>
      <c r="J51" s="663">
        <v>3400</v>
      </c>
      <c r="K51" s="664">
        <v>2414</v>
      </c>
    </row>
    <row r="52" spans="1:11" ht="14.4" customHeight="1" x14ac:dyDescent="0.3">
      <c r="A52" s="659" t="s">
        <v>544</v>
      </c>
      <c r="B52" s="660" t="s">
        <v>545</v>
      </c>
      <c r="C52" s="661" t="s">
        <v>550</v>
      </c>
      <c r="D52" s="662" t="s">
        <v>2184</v>
      </c>
      <c r="E52" s="661" t="s">
        <v>3700</v>
      </c>
      <c r="F52" s="662" t="s">
        <v>3701</v>
      </c>
      <c r="G52" s="661" t="s">
        <v>2732</v>
      </c>
      <c r="H52" s="661" t="s">
        <v>2733</v>
      </c>
      <c r="I52" s="663">
        <v>0.71</v>
      </c>
      <c r="J52" s="663">
        <v>3400</v>
      </c>
      <c r="K52" s="664">
        <v>2414</v>
      </c>
    </row>
    <row r="53" spans="1:11" ht="14.4" customHeight="1" x14ac:dyDescent="0.3">
      <c r="A53" s="659" t="s">
        <v>544</v>
      </c>
      <c r="B53" s="660" t="s">
        <v>545</v>
      </c>
      <c r="C53" s="661" t="s">
        <v>550</v>
      </c>
      <c r="D53" s="662" t="s">
        <v>2184</v>
      </c>
      <c r="E53" s="661" t="s">
        <v>3700</v>
      </c>
      <c r="F53" s="662" t="s">
        <v>3701</v>
      </c>
      <c r="G53" s="661" t="s">
        <v>2734</v>
      </c>
      <c r="H53" s="661" t="s">
        <v>2735</v>
      </c>
      <c r="I53" s="663">
        <v>12.48</v>
      </c>
      <c r="J53" s="663">
        <v>50</v>
      </c>
      <c r="K53" s="664">
        <v>624</v>
      </c>
    </row>
    <row r="54" spans="1:11" ht="14.4" customHeight="1" x14ac:dyDescent="0.3">
      <c r="A54" s="659" t="s">
        <v>544</v>
      </c>
      <c r="B54" s="660" t="s">
        <v>545</v>
      </c>
      <c r="C54" s="661" t="s">
        <v>550</v>
      </c>
      <c r="D54" s="662" t="s">
        <v>2184</v>
      </c>
      <c r="E54" s="661" t="s">
        <v>3700</v>
      </c>
      <c r="F54" s="662" t="s">
        <v>3701</v>
      </c>
      <c r="G54" s="661" t="s">
        <v>2736</v>
      </c>
      <c r="H54" s="661" t="s">
        <v>2737</v>
      </c>
      <c r="I54" s="663">
        <v>11.8</v>
      </c>
      <c r="J54" s="663">
        <v>20</v>
      </c>
      <c r="K54" s="664">
        <v>236</v>
      </c>
    </row>
    <row r="55" spans="1:11" ht="14.4" customHeight="1" x14ac:dyDescent="0.3">
      <c r="A55" s="659" t="s">
        <v>544</v>
      </c>
      <c r="B55" s="660" t="s">
        <v>545</v>
      </c>
      <c r="C55" s="661" t="s">
        <v>550</v>
      </c>
      <c r="D55" s="662" t="s">
        <v>2184</v>
      </c>
      <c r="E55" s="661" t="s">
        <v>3702</v>
      </c>
      <c r="F55" s="662" t="s">
        <v>3703</v>
      </c>
      <c r="G55" s="661" t="s">
        <v>2738</v>
      </c>
      <c r="H55" s="661" t="s">
        <v>2739</v>
      </c>
      <c r="I55" s="663">
        <v>34.57</v>
      </c>
      <c r="J55" s="663">
        <v>45</v>
      </c>
      <c r="K55" s="664">
        <v>1555.6100000000001</v>
      </c>
    </row>
    <row r="56" spans="1:11" ht="14.4" customHeight="1" x14ac:dyDescent="0.3">
      <c r="A56" s="659" t="s">
        <v>544</v>
      </c>
      <c r="B56" s="660" t="s">
        <v>545</v>
      </c>
      <c r="C56" s="661" t="s">
        <v>555</v>
      </c>
      <c r="D56" s="662" t="s">
        <v>2185</v>
      </c>
      <c r="E56" s="661" t="s">
        <v>3694</v>
      </c>
      <c r="F56" s="662" t="s">
        <v>3695</v>
      </c>
      <c r="G56" s="661" t="s">
        <v>2638</v>
      </c>
      <c r="H56" s="661" t="s">
        <v>2639</v>
      </c>
      <c r="I56" s="663">
        <v>166.74</v>
      </c>
      <c r="J56" s="663">
        <v>4</v>
      </c>
      <c r="K56" s="664">
        <v>666.96</v>
      </c>
    </row>
    <row r="57" spans="1:11" ht="14.4" customHeight="1" x14ac:dyDescent="0.3">
      <c r="A57" s="659" t="s">
        <v>544</v>
      </c>
      <c r="B57" s="660" t="s">
        <v>545</v>
      </c>
      <c r="C57" s="661" t="s">
        <v>555</v>
      </c>
      <c r="D57" s="662" t="s">
        <v>2185</v>
      </c>
      <c r="E57" s="661" t="s">
        <v>3694</v>
      </c>
      <c r="F57" s="662" t="s">
        <v>3695</v>
      </c>
      <c r="G57" s="661" t="s">
        <v>2640</v>
      </c>
      <c r="H57" s="661" t="s">
        <v>2641</v>
      </c>
      <c r="I57" s="663">
        <v>13.457999999999998</v>
      </c>
      <c r="J57" s="663">
        <v>210</v>
      </c>
      <c r="K57" s="664">
        <v>2844.3999999999996</v>
      </c>
    </row>
    <row r="58" spans="1:11" ht="14.4" customHeight="1" x14ac:dyDescent="0.3">
      <c r="A58" s="659" t="s">
        <v>544</v>
      </c>
      <c r="B58" s="660" t="s">
        <v>545</v>
      </c>
      <c r="C58" s="661" t="s">
        <v>555</v>
      </c>
      <c r="D58" s="662" t="s">
        <v>2185</v>
      </c>
      <c r="E58" s="661" t="s">
        <v>3694</v>
      </c>
      <c r="F58" s="662" t="s">
        <v>3695</v>
      </c>
      <c r="G58" s="661" t="s">
        <v>2740</v>
      </c>
      <c r="H58" s="661" t="s">
        <v>2741</v>
      </c>
      <c r="I58" s="663">
        <v>2.9550000000000001</v>
      </c>
      <c r="J58" s="663">
        <v>20</v>
      </c>
      <c r="K58" s="664">
        <v>59.1</v>
      </c>
    </row>
    <row r="59" spans="1:11" ht="14.4" customHeight="1" x14ac:dyDescent="0.3">
      <c r="A59" s="659" t="s">
        <v>544</v>
      </c>
      <c r="B59" s="660" t="s">
        <v>545</v>
      </c>
      <c r="C59" s="661" t="s">
        <v>555</v>
      </c>
      <c r="D59" s="662" t="s">
        <v>2185</v>
      </c>
      <c r="E59" s="661" t="s">
        <v>3694</v>
      </c>
      <c r="F59" s="662" t="s">
        <v>3695</v>
      </c>
      <c r="G59" s="661" t="s">
        <v>2642</v>
      </c>
      <c r="H59" s="661" t="s">
        <v>2643</v>
      </c>
      <c r="I59" s="663">
        <v>28.263333333333335</v>
      </c>
      <c r="J59" s="663">
        <v>20</v>
      </c>
      <c r="K59" s="664">
        <v>566.12</v>
      </c>
    </row>
    <row r="60" spans="1:11" ht="14.4" customHeight="1" x14ac:dyDescent="0.3">
      <c r="A60" s="659" t="s">
        <v>544</v>
      </c>
      <c r="B60" s="660" t="s">
        <v>545</v>
      </c>
      <c r="C60" s="661" t="s">
        <v>555</v>
      </c>
      <c r="D60" s="662" t="s">
        <v>2185</v>
      </c>
      <c r="E60" s="661" t="s">
        <v>3694</v>
      </c>
      <c r="F60" s="662" t="s">
        <v>3695</v>
      </c>
      <c r="G60" s="661" t="s">
        <v>2742</v>
      </c>
      <c r="H60" s="661" t="s">
        <v>2743</v>
      </c>
      <c r="I60" s="663">
        <v>6.0350000000000001</v>
      </c>
      <c r="J60" s="663">
        <v>190</v>
      </c>
      <c r="K60" s="664">
        <v>1145.7</v>
      </c>
    </row>
    <row r="61" spans="1:11" ht="14.4" customHeight="1" x14ac:dyDescent="0.3">
      <c r="A61" s="659" t="s">
        <v>544</v>
      </c>
      <c r="B61" s="660" t="s">
        <v>545</v>
      </c>
      <c r="C61" s="661" t="s">
        <v>555</v>
      </c>
      <c r="D61" s="662" t="s">
        <v>2185</v>
      </c>
      <c r="E61" s="661" t="s">
        <v>3694</v>
      </c>
      <c r="F61" s="662" t="s">
        <v>3695</v>
      </c>
      <c r="G61" s="661" t="s">
        <v>2744</v>
      </c>
      <c r="H61" s="661" t="s">
        <v>2745</v>
      </c>
      <c r="I61" s="663">
        <v>30.179999999999996</v>
      </c>
      <c r="J61" s="663">
        <v>21</v>
      </c>
      <c r="K61" s="664">
        <v>633.78</v>
      </c>
    </row>
    <row r="62" spans="1:11" ht="14.4" customHeight="1" x14ac:dyDescent="0.3">
      <c r="A62" s="659" t="s">
        <v>544</v>
      </c>
      <c r="B62" s="660" t="s">
        <v>545</v>
      </c>
      <c r="C62" s="661" t="s">
        <v>555</v>
      </c>
      <c r="D62" s="662" t="s">
        <v>2185</v>
      </c>
      <c r="E62" s="661" t="s">
        <v>3694</v>
      </c>
      <c r="F62" s="662" t="s">
        <v>3695</v>
      </c>
      <c r="G62" s="661" t="s">
        <v>2644</v>
      </c>
      <c r="H62" s="661" t="s">
        <v>2645</v>
      </c>
      <c r="I62" s="663">
        <v>1.38</v>
      </c>
      <c r="J62" s="663">
        <v>200</v>
      </c>
      <c r="K62" s="664">
        <v>276</v>
      </c>
    </row>
    <row r="63" spans="1:11" ht="14.4" customHeight="1" x14ac:dyDescent="0.3">
      <c r="A63" s="659" t="s">
        <v>544</v>
      </c>
      <c r="B63" s="660" t="s">
        <v>545</v>
      </c>
      <c r="C63" s="661" t="s">
        <v>555</v>
      </c>
      <c r="D63" s="662" t="s">
        <v>2185</v>
      </c>
      <c r="E63" s="661" t="s">
        <v>3694</v>
      </c>
      <c r="F63" s="662" t="s">
        <v>3695</v>
      </c>
      <c r="G63" s="661" t="s">
        <v>2746</v>
      </c>
      <c r="H63" s="661" t="s">
        <v>2747</v>
      </c>
      <c r="I63" s="663">
        <v>109.31</v>
      </c>
      <c r="J63" s="663">
        <v>4</v>
      </c>
      <c r="K63" s="664">
        <v>437.23</v>
      </c>
    </row>
    <row r="64" spans="1:11" ht="14.4" customHeight="1" x14ac:dyDescent="0.3">
      <c r="A64" s="659" t="s">
        <v>544</v>
      </c>
      <c r="B64" s="660" t="s">
        <v>545</v>
      </c>
      <c r="C64" s="661" t="s">
        <v>555</v>
      </c>
      <c r="D64" s="662" t="s">
        <v>2185</v>
      </c>
      <c r="E64" s="661" t="s">
        <v>3694</v>
      </c>
      <c r="F64" s="662" t="s">
        <v>3695</v>
      </c>
      <c r="G64" s="661" t="s">
        <v>2748</v>
      </c>
      <c r="H64" s="661" t="s">
        <v>2749</v>
      </c>
      <c r="I64" s="663">
        <v>39.1</v>
      </c>
      <c r="J64" s="663">
        <v>20</v>
      </c>
      <c r="K64" s="664">
        <v>782.07</v>
      </c>
    </row>
    <row r="65" spans="1:11" ht="14.4" customHeight="1" x14ac:dyDescent="0.3">
      <c r="A65" s="659" t="s">
        <v>544</v>
      </c>
      <c r="B65" s="660" t="s">
        <v>545</v>
      </c>
      <c r="C65" s="661" t="s">
        <v>555</v>
      </c>
      <c r="D65" s="662" t="s">
        <v>2185</v>
      </c>
      <c r="E65" s="661" t="s">
        <v>3694</v>
      </c>
      <c r="F65" s="662" t="s">
        <v>3695</v>
      </c>
      <c r="G65" s="661" t="s">
        <v>2646</v>
      </c>
      <c r="H65" s="661" t="s">
        <v>2647</v>
      </c>
      <c r="I65" s="663">
        <v>0.6</v>
      </c>
      <c r="J65" s="663">
        <v>1000</v>
      </c>
      <c r="K65" s="664">
        <v>600</v>
      </c>
    </row>
    <row r="66" spans="1:11" ht="14.4" customHeight="1" x14ac:dyDescent="0.3">
      <c r="A66" s="659" t="s">
        <v>544</v>
      </c>
      <c r="B66" s="660" t="s">
        <v>545</v>
      </c>
      <c r="C66" s="661" t="s">
        <v>555</v>
      </c>
      <c r="D66" s="662" t="s">
        <v>2185</v>
      </c>
      <c r="E66" s="661" t="s">
        <v>3694</v>
      </c>
      <c r="F66" s="662" t="s">
        <v>3695</v>
      </c>
      <c r="G66" s="661" t="s">
        <v>2648</v>
      </c>
      <c r="H66" s="661" t="s">
        <v>2649</v>
      </c>
      <c r="I66" s="663">
        <v>8.5774999999999988</v>
      </c>
      <c r="J66" s="663">
        <v>48</v>
      </c>
      <c r="K66" s="664">
        <v>411.71999999999997</v>
      </c>
    </row>
    <row r="67" spans="1:11" ht="14.4" customHeight="1" x14ac:dyDescent="0.3">
      <c r="A67" s="659" t="s">
        <v>544</v>
      </c>
      <c r="B67" s="660" t="s">
        <v>545</v>
      </c>
      <c r="C67" s="661" t="s">
        <v>555</v>
      </c>
      <c r="D67" s="662" t="s">
        <v>2185</v>
      </c>
      <c r="E67" s="661" t="s">
        <v>3694</v>
      </c>
      <c r="F67" s="662" t="s">
        <v>3695</v>
      </c>
      <c r="G67" s="661" t="s">
        <v>2650</v>
      </c>
      <c r="H67" s="661" t="s">
        <v>2651</v>
      </c>
      <c r="I67" s="663">
        <v>28.866666666666664</v>
      </c>
      <c r="J67" s="663">
        <v>9</v>
      </c>
      <c r="K67" s="664">
        <v>259.79999999999995</v>
      </c>
    </row>
    <row r="68" spans="1:11" ht="14.4" customHeight="1" x14ac:dyDescent="0.3">
      <c r="A68" s="659" t="s">
        <v>544</v>
      </c>
      <c r="B68" s="660" t="s">
        <v>545</v>
      </c>
      <c r="C68" s="661" t="s">
        <v>555</v>
      </c>
      <c r="D68" s="662" t="s">
        <v>2185</v>
      </c>
      <c r="E68" s="661" t="s">
        <v>3694</v>
      </c>
      <c r="F68" s="662" t="s">
        <v>3695</v>
      </c>
      <c r="G68" s="661" t="s">
        <v>2652</v>
      </c>
      <c r="H68" s="661" t="s">
        <v>2653</v>
      </c>
      <c r="I68" s="663">
        <v>1.29</v>
      </c>
      <c r="J68" s="663">
        <v>2700</v>
      </c>
      <c r="K68" s="664">
        <v>3483</v>
      </c>
    </row>
    <row r="69" spans="1:11" ht="14.4" customHeight="1" x14ac:dyDescent="0.3">
      <c r="A69" s="659" t="s">
        <v>544</v>
      </c>
      <c r="B69" s="660" t="s">
        <v>545</v>
      </c>
      <c r="C69" s="661" t="s">
        <v>555</v>
      </c>
      <c r="D69" s="662" t="s">
        <v>2185</v>
      </c>
      <c r="E69" s="661" t="s">
        <v>3694</v>
      </c>
      <c r="F69" s="662" t="s">
        <v>3695</v>
      </c>
      <c r="G69" s="661" t="s">
        <v>2750</v>
      </c>
      <c r="H69" s="661" t="s">
        <v>2751</v>
      </c>
      <c r="I69" s="663">
        <v>0.97</v>
      </c>
      <c r="J69" s="663">
        <v>1000</v>
      </c>
      <c r="K69" s="664">
        <v>970</v>
      </c>
    </row>
    <row r="70" spans="1:11" ht="14.4" customHeight="1" x14ac:dyDescent="0.3">
      <c r="A70" s="659" t="s">
        <v>544</v>
      </c>
      <c r="B70" s="660" t="s">
        <v>545</v>
      </c>
      <c r="C70" s="661" t="s">
        <v>555</v>
      </c>
      <c r="D70" s="662" t="s">
        <v>2185</v>
      </c>
      <c r="E70" s="661" t="s">
        <v>3694</v>
      </c>
      <c r="F70" s="662" t="s">
        <v>3695</v>
      </c>
      <c r="G70" s="661" t="s">
        <v>2654</v>
      </c>
      <c r="H70" s="661" t="s">
        <v>2655</v>
      </c>
      <c r="I70" s="663">
        <v>7.51</v>
      </c>
      <c r="J70" s="663">
        <v>96</v>
      </c>
      <c r="K70" s="664">
        <v>720.95999999999992</v>
      </c>
    </row>
    <row r="71" spans="1:11" ht="14.4" customHeight="1" x14ac:dyDescent="0.3">
      <c r="A71" s="659" t="s">
        <v>544</v>
      </c>
      <c r="B71" s="660" t="s">
        <v>545</v>
      </c>
      <c r="C71" s="661" t="s">
        <v>555</v>
      </c>
      <c r="D71" s="662" t="s">
        <v>2185</v>
      </c>
      <c r="E71" s="661" t="s">
        <v>3694</v>
      </c>
      <c r="F71" s="662" t="s">
        <v>3695</v>
      </c>
      <c r="G71" s="661" t="s">
        <v>2752</v>
      </c>
      <c r="H71" s="661" t="s">
        <v>2753</v>
      </c>
      <c r="I71" s="663">
        <v>0.85333333333333339</v>
      </c>
      <c r="J71" s="663">
        <v>300</v>
      </c>
      <c r="K71" s="664">
        <v>256</v>
      </c>
    </row>
    <row r="72" spans="1:11" ht="14.4" customHeight="1" x14ac:dyDescent="0.3">
      <c r="A72" s="659" t="s">
        <v>544</v>
      </c>
      <c r="B72" s="660" t="s">
        <v>545</v>
      </c>
      <c r="C72" s="661" t="s">
        <v>555</v>
      </c>
      <c r="D72" s="662" t="s">
        <v>2185</v>
      </c>
      <c r="E72" s="661" t="s">
        <v>3694</v>
      </c>
      <c r="F72" s="662" t="s">
        <v>3695</v>
      </c>
      <c r="G72" s="661" t="s">
        <v>2656</v>
      </c>
      <c r="H72" s="661" t="s">
        <v>2657</v>
      </c>
      <c r="I72" s="663">
        <v>1.5150000000000001</v>
      </c>
      <c r="J72" s="663">
        <v>200</v>
      </c>
      <c r="K72" s="664">
        <v>303</v>
      </c>
    </row>
    <row r="73" spans="1:11" ht="14.4" customHeight="1" x14ac:dyDescent="0.3">
      <c r="A73" s="659" t="s">
        <v>544</v>
      </c>
      <c r="B73" s="660" t="s">
        <v>545</v>
      </c>
      <c r="C73" s="661" t="s">
        <v>555</v>
      </c>
      <c r="D73" s="662" t="s">
        <v>2185</v>
      </c>
      <c r="E73" s="661" t="s">
        <v>3694</v>
      </c>
      <c r="F73" s="662" t="s">
        <v>3695</v>
      </c>
      <c r="G73" s="661" t="s">
        <v>2658</v>
      </c>
      <c r="H73" s="661" t="s">
        <v>2659</v>
      </c>
      <c r="I73" s="663">
        <v>2.0640000000000001</v>
      </c>
      <c r="J73" s="663">
        <v>300</v>
      </c>
      <c r="K73" s="664">
        <v>619.5</v>
      </c>
    </row>
    <row r="74" spans="1:11" ht="14.4" customHeight="1" x14ac:dyDescent="0.3">
      <c r="A74" s="659" t="s">
        <v>544</v>
      </c>
      <c r="B74" s="660" t="s">
        <v>545</v>
      </c>
      <c r="C74" s="661" t="s">
        <v>555</v>
      </c>
      <c r="D74" s="662" t="s">
        <v>2185</v>
      </c>
      <c r="E74" s="661" t="s">
        <v>3694</v>
      </c>
      <c r="F74" s="662" t="s">
        <v>3695</v>
      </c>
      <c r="G74" s="661" t="s">
        <v>2754</v>
      </c>
      <c r="H74" s="661" t="s">
        <v>2755</v>
      </c>
      <c r="I74" s="663">
        <v>2.92</v>
      </c>
      <c r="J74" s="663">
        <v>50</v>
      </c>
      <c r="K74" s="664">
        <v>146.11000000000001</v>
      </c>
    </row>
    <row r="75" spans="1:11" ht="14.4" customHeight="1" x14ac:dyDescent="0.3">
      <c r="A75" s="659" t="s">
        <v>544</v>
      </c>
      <c r="B75" s="660" t="s">
        <v>545</v>
      </c>
      <c r="C75" s="661" t="s">
        <v>555</v>
      </c>
      <c r="D75" s="662" t="s">
        <v>2185</v>
      </c>
      <c r="E75" s="661" t="s">
        <v>3694</v>
      </c>
      <c r="F75" s="662" t="s">
        <v>3695</v>
      </c>
      <c r="G75" s="661" t="s">
        <v>2662</v>
      </c>
      <c r="H75" s="661" t="s">
        <v>2663</v>
      </c>
      <c r="I75" s="663">
        <v>0.91</v>
      </c>
      <c r="J75" s="663">
        <v>250</v>
      </c>
      <c r="K75" s="664">
        <v>227.7</v>
      </c>
    </row>
    <row r="76" spans="1:11" ht="14.4" customHeight="1" x14ac:dyDescent="0.3">
      <c r="A76" s="659" t="s">
        <v>544</v>
      </c>
      <c r="B76" s="660" t="s">
        <v>545</v>
      </c>
      <c r="C76" s="661" t="s">
        <v>555</v>
      </c>
      <c r="D76" s="662" t="s">
        <v>2185</v>
      </c>
      <c r="E76" s="661" t="s">
        <v>3696</v>
      </c>
      <c r="F76" s="662" t="s">
        <v>3697</v>
      </c>
      <c r="G76" s="661" t="s">
        <v>2756</v>
      </c>
      <c r="H76" s="661" t="s">
        <v>2757</v>
      </c>
      <c r="I76" s="663">
        <v>18.39</v>
      </c>
      <c r="J76" s="663">
        <v>12</v>
      </c>
      <c r="K76" s="664">
        <v>220.68</v>
      </c>
    </row>
    <row r="77" spans="1:11" ht="14.4" customHeight="1" x14ac:dyDescent="0.3">
      <c r="A77" s="659" t="s">
        <v>544</v>
      </c>
      <c r="B77" s="660" t="s">
        <v>545</v>
      </c>
      <c r="C77" s="661" t="s">
        <v>555</v>
      </c>
      <c r="D77" s="662" t="s">
        <v>2185</v>
      </c>
      <c r="E77" s="661" t="s">
        <v>3696</v>
      </c>
      <c r="F77" s="662" t="s">
        <v>3697</v>
      </c>
      <c r="G77" s="661" t="s">
        <v>2758</v>
      </c>
      <c r="H77" s="661" t="s">
        <v>2759</v>
      </c>
      <c r="I77" s="663">
        <v>3.03</v>
      </c>
      <c r="J77" s="663">
        <v>10</v>
      </c>
      <c r="K77" s="664">
        <v>30.3</v>
      </c>
    </row>
    <row r="78" spans="1:11" ht="14.4" customHeight="1" x14ac:dyDescent="0.3">
      <c r="A78" s="659" t="s">
        <v>544</v>
      </c>
      <c r="B78" s="660" t="s">
        <v>545</v>
      </c>
      <c r="C78" s="661" t="s">
        <v>555</v>
      </c>
      <c r="D78" s="662" t="s">
        <v>2185</v>
      </c>
      <c r="E78" s="661" t="s">
        <v>3696</v>
      </c>
      <c r="F78" s="662" t="s">
        <v>3697</v>
      </c>
      <c r="G78" s="661" t="s">
        <v>2760</v>
      </c>
      <c r="H78" s="661" t="s">
        <v>2761</v>
      </c>
      <c r="I78" s="663">
        <v>11.14</v>
      </c>
      <c r="J78" s="663">
        <v>150</v>
      </c>
      <c r="K78" s="664">
        <v>1671</v>
      </c>
    </row>
    <row r="79" spans="1:11" ht="14.4" customHeight="1" x14ac:dyDescent="0.3">
      <c r="A79" s="659" t="s">
        <v>544</v>
      </c>
      <c r="B79" s="660" t="s">
        <v>545</v>
      </c>
      <c r="C79" s="661" t="s">
        <v>555</v>
      </c>
      <c r="D79" s="662" t="s">
        <v>2185</v>
      </c>
      <c r="E79" s="661" t="s">
        <v>3696</v>
      </c>
      <c r="F79" s="662" t="s">
        <v>3697</v>
      </c>
      <c r="G79" s="661" t="s">
        <v>2668</v>
      </c>
      <c r="H79" s="661" t="s">
        <v>2669</v>
      </c>
      <c r="I79" s="663">
        <v>1.0900000000000001</v>
      </c>
      <c r="J79" s="663">
        <v>700</v>
      </c>
      <c r="K79" s="664">
        <v>763</v>
      </c>
    </row>
    <row r="80" spans="1:11" ht="14.4" customHeight="1" x14ac:dyDescent="0.3">
      <c r="A80" s="659" t="s">
        <v>544</v>
      </c>
      <c r="B80" s="660" t="s">
        <v>545</v>
      </c>
      <c r="C80" s="661" t="s">
        <v>555</v>
      </c>
      <c r="D80" s="662" t="s">
        <v>2185</v>
      </c>
      <c r="E80" s="661" t="s">
        <v>3696</v>
      </c>
      <c r="F80" s="662" t="s">
        <v>3697</v>
      </c>
      <c r="G80" s="661" t="s">
        <v>2670</v>
      </c>
      <c r="H80" s="661" t="s">
        <v>2671</v>
      </c>
      <c r="I80" s="663">
        <v>1.67</v>
      </c>
      <c r="J80" s="663">
        <v>400</v>
      </c>
      <c r="K80" s="664">
        <v>668</v>
      </c>
    </row>
    <row r="81" spans="1:11" ht="14.4" customHeight="1" x14ac:dyDescent="0.3">
      <c r="A81" s="659" t="s">
        <v>544</v>
      </c>
      <c r="B81" s="660" t="s">
        <v>545</v>
      </c>
      <c r="C81" s="661" t="s">
        <v>555</v>
      </c>
      <c r="D81" s="662" t="s">
        <v>2185</v>
      </c>
      <c r="E81" s="661" t="s">
        <v>3696</v>
      </c>
      <c r="F81" s="662" t="s">
        <v>3697</v>
      </c>
      <c r="G81" s="661" t="s">
        <v>2672</v>
      </c>
      <c r="H81" s="661" t="s">
        <v>2673</v>
      </c>
      <c r="I81" s="663">
        <v>0.47666666666666663</v>
      </c>
      <c r="J81" s="663">
        <v>1100</v>
      </c>
      <c r="K81" s="664">
        <v>526</v>
      </c>
    </row>
    <row r="82" spans="1:11" ht="14.4" customHeight="1" x14ac:dyDescent="0.3">
      <c r="A82" s="659" t="s">
        <v>544</v>
      </c>
      <c r="B82" s="660" t="s">
        <v>545</v>
      </c>
      <c r="C82" s="661" t="s">
        <v>555</v>
      </c>
      <c r="D82" s="662" t="s">
        <v>2185</v>
      </c>
      <c r="E82" s="661" t="s">
        <v>3696</v>
      </c>
      <c r="F82" s="662" t="s">
        <v>3697</v>
      </c>
      <c r="G82" s="661" t="s">
        <v>2674</v>
      </c>
      <c r="H82" s="661" t="s">
        <v>2675</v>
      </c>
      <c r="I82" s="663">
        <v>0.67</v>
      </c>
      <c r="J82" s="663">
        <v>700</v>
      </c>
      <c r="K82" s="664">
        <v>469</v>
      </c>
    </row>
    <row r="83" spans="1:11" ht="14.4" customHeight="1" x14ac:dyDescent="0.3">
      <c r="A83" s="659" t="s">
        <v>544</v>
      </c>
      <c r="B83" s="660" t="s">
        <v>545</v>
      </c>
      <c r="C83" s="661" t="s">
        <v>555</v>
      </c>
      <c r="D83" s="662" t="s">
        <v>2185</v>
      </c>
      <c r="E83" s="661" t="s">
        <v>3696</v>
      </c>
      <c r="F83" s="662" t="s">
        <v>3697</v>
      </c>
      <c r="G83" s="661" t="s">
        <v>2762</v>
      </c>
      <c r="H83" s="661" t="s">
        <v>2763</v>
      </c>
      <c r="I83" s="663">
        <v>2.1800000000000002</v>
      </c>
      <c r="J83" s="663">
        <v>400</v>
      </c>
      <c r="K83" s="664">
        <v>871.22</v>
      </c>
    </row>
    <row r="84" spans="1:11" ht="14.4" customHeight="1" x14ac:dyDescent="0.3">
      <c r="A84" s="659" t="s">
        <v>544</v>
      </c>
      <c r="B84" s="660" t="s">
        <v>545</v>
      </c>
      <c r="C84" s="661" t="s">
        <v>555</v>
      </c>
      <c r="D84" s="662" t="s">
        <v>2185</v>
      </c>
      <c r="E84" s="661" t="s">
        <v>3696</v>
      </c>
      <c r="F84" s="662" t="s">
        <v>3697</v>
      </c>
      <c r="G84" s="661" t="s">
        <v>2764</v>
      </c>
      <c r="H84" s="661" t="s">
        <v>2765</v>
      </c>
      <c r="I84" s="663">
        <v>15.045</v>
      </c>
      <c r="J84" s="663">
        <v>30</v>
      </c>
      <c r="K84" s="664">
        <v>451.25</v>
      </c>
    </row>
    <row r="85" spans="1:11" ht="14.4" customHeight="1" x14ac:dyDescent="0.3">
      <c r="A85" s="659" t="s">
        <v>544</v>
      </c>
      <c r="B85" s="660" t="s">
        <v>545</v>
      </c>
      <c r="C85" s="661" t="s">
        <v>555</v>
      </c>
      <c r="D85" s="662" t="s">
        <v>2185</v>
      </c>
      <c r="E85" s="661" t="s">
        <v>3696</v>
      </c>
      <c r="F85" s="662" t="s">
        <v>3697</v>
      </c>
      <c r="G85" s="661" t="s">
        <v>2680</v>
      </c>
      <c r="H85" s="661" t="s">
        <v>2681</v>
      </c>
      <c r="I85" s="663">
        <v>5.87</v>
      </c>
      <c r="J85" s="663">
        <v>40</v>
      </c>
      <c r="K85" s="664">
        <v>234.8</v>
      </c>
    </row>
    <row r="86" spans="1:11" ht="14.4" customHeight="1" x14ac:dyDescent="0.3">
      <c r="A86" s="659" t="s">
        <v>544</v>
      </c>
      <c r="B86" s="660" t="s">
        <v>545</v>
      </c>
      <c r="C86" s="661" t="s">
        <v>555</v>
      </c>
      <c r="D86" s="662" t="s">
        <v>2185</v>
      </c>
      <c r="E86" s="661" t="s">
        <v>3696</v>
      </c>
      <c r="F86" s="662" t="s">
        <v>3697</v>
      </c>
      <c r="G86" s="661" t="s">
        <v>2766</v>
      </c>
      <c r="H86" s="661" t="s">
        <v>2767</v>
      </c>
      <c r="I86" s="663">
        <v>1.9</v>
      </c>
      <c r="J86" s="663">
        <v>50</v>
      </c>
      <c r="K86" s="664">
        <v>95</v>
      </c>
    </row>
    <row r="87" spans="1:11" ht="14.4" customHeight="1" x14ac:dyDescent="0.3">
      <c r="A87" s="659" t="s">
        <v>544</v>
      </c>
      <c r="B87" s="660" t="s">
        <v>545</v>
      </c>
      <c r="C87" s="661" t="s">
        <v>555</v>
      </c>
      <c r="D87" s="662" t="s">
        <v>2185</v>
      </c>
      <c r="E87" s="661" t="s">
        <v>3696</v>
      </c>
      <c r="F87" s="662" t="s">
        <v>3697</v>
      </c>
      <c r="G87" s="661" t="s">
        <v>2684</v>
      </c>
      <c r="H87" s="661" t="s">
        <v>2685</v>
      </c>
      <c r="I87" s="663">
        <v>1.98</v>
      </c>
      <c r="J87" s="663">
        <v>50</v>
      </c>
      <c r="K87" s="664">
        <v>99</v>
      </c>
    </row>
    <row r="88" spans="1:11" ht="14.4" customHeight="1" x14ac:dyDescent="0.3">
      <c r="A88" s="659" t="s">
        <v>544</v>
      </c>
      <c r="B88" s="660" t="s">
        <v>545</v>
      </c>
      <c r="C88" s="661" t="s">
        <v>555</v>
      </c>
      <c r="D88" s="662" t="s">
        <v>2185</v>
      </c>
      <c r="E88" s="661" t="s">
        <v>3696</v>
      </c>
      <c r="F88" s="662" t="s">
        <v>3697</v>
      </c>
      <c r="G88" s="661" t="s">
        <v>2686</v>
      </c>
      <c r="H88" s="661" t="s">
        <v>2687</v>
      </c>
      <c r="I88" s="663">
        <v>1.8900000000000001</v>
      </c>
      <c r="J88" s="663">
        <v>100</v>
      </c>
      <c r="K88" s="664">
        <v>189</v>
      </c>
    </row>
    <row r="89" spans="1:11" ht="14.4" customHeight="1" x14ac:dyDescent="0.3">
      <c r="A89" s="659" t="s">
        <v>544</v>
      </c>
      <c r="B89" s="660" t="s">
        <v>545</v>
      </c>
      <c r="C89" s="661" t="s">
        <v>555</v>
      </c>
      <c r="D89" s="662" t="s">
        <v>2185</v>
      </c>
      <c r="E89" s="661" t="s">
        <v>3696</v>
      </c>
      <c r="F89" s="662" t="s">
        <v>3697</v>
      </c>
      <c r="G89" s="661" t="s">
        <v>2688</v>
      </c>
      <c r="H89" s="661" t="s">
        <v>2689</v>
      </c>
      <c r="I89" s="663">
        <v>0.01</v>
      </c>
      <c r="J89" s="663">
        <v>400</v>
      </c>
      <c r="K89" s="664">
        <v>4</v>
      </c>
    </row>
    <row r="90" spans="1:11" ht="14.4" customHeight="1" x14ac:dyDescent="0.3">
      <c r="A90" s="659" t="s">
        <v>544</v>
      </c>
      <c r="B90" s="660" t="s">
        <v>545</v>
      </c>
      <c r="C90" s="661" t="s">
        <v>555</v>
      </c>
      <c r="D90" s="662" t="s">
        <v>2185</v>
      </c>
      <c r="E90" s="661" t="s">
        <v>3696</v>
      </c>
      <c r="F90" s="662" t="s">
        <v>3697</v>
      </c>
      <c r="G90" s="661" t="s">
        <v>2768</v>
      </c>
      <c r="H90" s="661" t="s">
        <v>2769</v>
      </c>
      <c r="I90" s="663">
        <v>2.94</v>
      </c>
      <c r="J90" s="663">
        <v>100</v>
      </c>
      <c r="K90" s="664">
        <v>294</v>
      </c>
    </row>
    <row r="91" spans="1:11" ht="14.4" customHeight="1" x14ac:dyDescent="0.3">
      <c r="A91" s="659" t="s">
        <v>544</v>
      </c>
      <c r="B91" s="660" t="s">
        <v>545</v>
      </c>
      <c r="C91" s="661" t="s">
        <v>555</v>
      </c>
      <c r="D91" s="662" t="s">
        <v>2185</v>
      </c>
      <c r="E91" s="661" t="s">
        <v>3696</v>
      </c>
      <c r="F91" s="662" t="s">
        <v>3697</v>
      </c>
      <c r="G91" s="661" t="s">
        <v>2690</v>
      </c>
      <c r="H91" s="661" t="s">
        <v>2691</v>
      </c>
      <c r="I91" s="663">
        <v>2.14</v>
      </c>
      <c r="J91" s="663">
        <v>100</v>
      </c>
      <c r="K91" s="664">
        <v>214</v>
      </c>
    </row>
    <row r="92" spans="1:11" ht="14.4" customHeight="1" x14ac:dyDescent="0.3">
      <c r="A92" s="659" t="s">
        <v>544</v>
      </c>
      <c r="B92" s="660" t="s">
        <v>545</v>
      </c>
      <c r="C92" s="661" t="s">
        <v>555</v>
      </c>
      <c r="D92" s="662" t="s">
        <v>2185</v>
      </c>
      <c r="E92" s="661" t="s">
        <v>3696</v>
      </c>
      <c r="F92" s="662" t="s">
        <v>3697</v>
      </c>
      <c r="G92" s="661" t="s">
        <v>2694</v>
      </c>
      <c r="H92" s="661" t="s">
        <v>2695</v>
      </c>
      <c r="I92" s="663">
        <v>2.1800000000000002</v>
      </c>
      <c r="J92" s="663">
        <v>300</v>
      </c>
      <c r="K92" s="664">
        <v>654</v>
      </c>
    </row>
    <row r="93" spans="1:11" ht="14.4" customHeight="1" x14ac:dyDescent="0.3">
      <c r="A93" s="659" t="s">
        <v>544</v>
      </c>
      <c r="B93" s="660" t="s">
        <v>545</v>
      </c>
      <c r="C93" s="661" t="s">
        <v>555</v>
      </c>
      <c r="D93" s="662" t="s">
        <v>2185</v>
      </c>
      <c r="E93" s="661" t="s">
        <v>3696</v>
      </c>
      <c r="F93" s="662" t="s">
        <v>3697</v>
      </c>
      <c r="G93" s="661" t="s">
        <v>2696</v>
      </c>
      <c r="H93" s="661" t="s">
        <v>2697</v>
      </c>
      <c r="I93" s="663">
        <v>176.66</v>
      </c>
      <c r="J93" s="663">
        <v>3</v>
      </c>
      <c r="K93" s="664">
        <v>529.98</v>
      </c>
    </row>
    <row r="94" spans="1:11" ht="14.4" customHeight="1" x14ac:dyDescent="0.3">
      <c r="A94" s="659" t="s">
        <v>544</v>
      </c>
      <c r="B94" s="660" t="s">
        <v>545</v>
      </c>
      <c r="C94" s="661" t="s">
        <v>555</v>
      </c>
      <c r="D94" s="662" t="s">
        <v>2185</v>
      </c>
      <c r="E94" s="661" t="s">
        <v>3696</v>
      </c>
      <c r="F94" s="662" t="s">
        <v>3697</v>
      </c>
      <c r="G94" s="661" t="s">
        <v>2770</v>
      </c>
      <c r="H94" s="661" t="s">
        <v>2771</v>
      </c>
      <c r="I94" s="663">
        <v>5.13</v>
      </c>
      <c r="J94" s="663">
        <v>200</v>
      </c>
      <c r="K94" s="664">
        <v>1026</v>
      </c>
    </row>
    <row r="95" spans="1:11" ht="14.4" customHeight="1" x14ac:dyDescent="0.3">
      <c r="A95" s="659" t="s">
        <v>544</v>
      </c>
      <c r="B95" s="660" t="s">
        <v>545</v>
      </c>
      <c r="C95" s="661" t="s">
        <v>555</v>
      </c>
      <c r="D95" s="662" t="s">
        <v>2185</v>
      </c>
      <c r="E95" s="661" t="s">
        <v>3696</v>
      </c>
      <c r="F95" s="662" t="s">
        <v>3697</v>
      </c>
      <c r="G95" s="661" t="s">
        <v>2772</v>
      </c>
      <c r="H95" s="661" t="s">
        <v>2773</v>
      </c>
      <c r="I95" s="663">
        <v>17.98</v>
      </c>
      <c r="J95" s="663">
        <v>50</v>
      </c>
      <c r="K95" s="664">
        <v>899</v>
      </c>
    </row>
    <row r="96" spans="1:11" ht="14.4" customHeight="1" x14ac:dyDescent="0.3">
      <c r="A96" s="659" t="s">
        <v>544</v>
      </c>
      <c r="B96" s="660" t="s">
        <v>545</v>
      </c>
      <c r="C96" s="661" t="s">
        <v>555</v>
      </c>
      <c r="D96" s="662" t="s">
        <v>2185</v>
      </c>
      <c r="E96" s="661" t="s">
        <v>3696</v>
      </c>
      <c r="F96" s="662" t="s">
        <v>3697</v>
      </c>
      <c r="G96" s="661" t="s">
        <v>2774</v>
      </c>
      <c r="H96" s="661" t="s">
        <v>2775</v>
      </c>
      <c r="I96" s="663">
        <v>17.98</v>
      </c>
      <c r="J96" s="663">
        <v>50</v>
      </c>
      <c r="K96" s="664">
        <v>899</v>
      </c>
    </row>
    <row r="97" spans="1:11" ht="14.4" customHeight="1" x14ac:dyDescent="0.3">
      <c r="A97" s="659" t="s">
        <v>544</v>
      </c>
      <c r="B97" s="660" t="s">
        <v>545</v>
      </c>
      <c r="C97" s="661" t="s">
        <v>555</v>
      </c>
      <c r="D97" s="662" t="s">
        <v>2185</v>
      </c>
      <c r="E97" s="661" t="s">
        <v>3696</v>
      </c>
      <c r="F97" s="662" t="s">
        <v>3697</v>
      </c>
      <c r="G97" s="661" t="s">
        <v>2776</v>
      </c>
      <c r="H97" s="661" t="s">
        <v>2777</v>
      </c>
      <c r="I97" s="663">
        <v>15.003333333333332</v>
      </c>
      <c r="J97" s="663">
        <v>25</v>
      </c>
      <c r="K97" s="664">
        <v>375.05</v>
      </c>
    </row>
    <row r="98" spans="1:11" ht="14.4" customHeight="1" x14ac:dyDescent="0.3">
      <c r="A98" s="659" t="s">
        <v>544</v>
      </c>
      <c r="B98" s="660" t="s">
        <v>545</v>
      </c>
      <c r="C98" s="661" t="s">
        <v>555</v>
      </c>
      <c r="D98" s="662" t="s">
        <v>2185</v>
      </c>
      <c r="E98" s="661" t="s">
        <v>3696</v>
      </c>
      <c r="F98" s="662" t="s">
        <v>3697</v>
      </c>
      <c r="G98" s="661" t="s">
        <v>2700</v>
      </c>
      <c r="H98" s="661" t="s">
        <v>2701</v>
      </c>
      <c r="I98" s="663">
        <v>2.52</v>
      </c>
      <c r="J98" s="663">
        <v>100</v>
      </c>
      <c r="K98" s="664">
        <v>252</v>
      </c>
    </row>
    <row r="99" spans="1:11" ht="14.4" customHeight="1" x14ac:dyDescent="0.3">
      <c r="A99" s="659" t="s">
        <v>544</v>
      </c>
      <c r="B99" s="660" t="s">
        <v>545</v>
      </c>
      <c r="C99" s="661" t="s">
        <v>555</v>
      </c>
      <c r="D99" s="662" t="s">
        <v>2185</v>
      </c>
      <c r="E99" s="661" t="s">
        <v>3696</v>
      </c>
      <c r="F99" s="662" t="s">
        <v>3697</v>
      </c>
      <c r="G99" s="661" t="s">
        <v>2702</v>
      </c>
      <c r="H99" s="661" t="s">
        <v>2703</v>
      </c>
      <c r="I99" s="663">
        <v>13.2</v>
      </c>
      <c r="J99" s="663">
        <v>30</v>
      </c>
      <c r="K99" s="664">
        <v>396</v>
      </c>
    </row>
    <row r="100" spans="1:11" ht="14.4" customHeight="1" x14ac:dyDescent="0.3">
      <c r="A100" s="659" t="s">
        <v>544</v>
      </c>
      <c r="B100" s="660" t="s">
        <v>545</v>
      </c>
      <c r="C100" s="661" t="s">
        <v>555</v>
      </c>
      <c r="D100" s="662" t="s">
        <v>2185</v>
      </c>
      <c r="E100" s="661" t="s">
        <v>3696</v>
      </c>
      <c r="F100" s="662" t="s">
        <v>3697</v>
      </c>
      <c r="G100" s="661" t="s">
        <v>2704</v>
      </c>
      <c r="H100" s="661" t="s">
        <v>2705</v>
      </c>
      <c r="I100" s="663">
        <v>13.2</v>
      </c>
      <c r="J100" s="663">
        <v>50</v>
      </c>
      <c r="K100" s="664">
        <v>660</v>
      </c>
    </row>
    <row r="101" spans="1:11" ht="14.4" customHeight="1" x14ac:dyDescent="0.3">
      <c r="A101" s="659" t="s">
        <v>544</v>
      </c>
      <c r="B101" s="660" t="s">
        <v>545</v>
      </c>
      <c r="C101" s="661" t="s">
        <v>555</v>
      </c>
      <c r="D101" s="662" t="s">
        <v>2185</v>
      </c>
      <c r="E101" s="661" t="s">
        <v>3696</v>
      </c>
      <c r="F101" s="662" t="s">
        <v>3697</v>
      </c>
      <c r="G101" s="661" t="s">
        <v>2706</v>
      </c>
      <c r="H101" s="661" t="s">
        <v>2707</v>
      </c>
      <c r="I101" s="663">
        <v>1.55</v>
      </c>
      <c r="J101" s="663">
        <v>75</v>
      </c>
      <c r="K101" s="664">
        <v>116.25</v>
      </c>
    </row>
    <row r="102" spans="1:11" ht="14.4" customHeight="1" x14ac:dyDescent="0.3">
      <c r="A102" s="659" t="s">
        <v>544</v>
      </c>
      <c r="B102" s="660" t="s">
        <v>545</v>
      </c>
      <c r="C102" s="661" t="s">
        <v>555</v>
      </c>
      <c r="D102" s="662" t="s">
        <v>2185</v>
      </c>
      <c r="E102" s="661" t="s">
        <v>3696</v>
      </c>
      <c r="F102" s="662" t="s">
        <v>3697</v>
      </c>
      <c r="G102" s="661" t="s">
        <v>2778</v>
      </c>
      <c r="H102" s="661" t="s">
        <v>2779</v>
      </c>
      <c r="I102" s="663">
        <v>8.5</v>
      </c>
      <c r="J102" s="663">
        <v>10</v>
      </c>
      <c r="K102" s="664">
        <v>85</v>
      </c>
    </row>
    <row r="103" spans="1:11" ht="14.4" customHeight="1" x14ac:dyDescent="0.3">
      <c r="A103" s="659" t="s">
        <v>544</v>
      </c>
      <c r="B103" s="660" t="s">
        <v>545</v>
      </c>
      <c r="C103" s="661" t="s">
        <v>555</v>
      </c>
      <c r="D103" s="662" t="s">
        <v>2185</v>
      </c>
      <c r="E103" s="661" t="s">
        <v>3696</v>
      </c>
      <c r="F103" s="662" t="s">
        <v>3697</v>
      </c>
      <c r="G103" s="661" t="s">
        <v>2780</v>
      </c>
      <c r="H103" s="661" t="s">
        <v>2781</v>
      </c>
      <c r="I103" s="663">
        <v>21.234999999999999</v>
      </c>
      <c r="J103" s="663">
        <v>12</v>
      </c>
      <c r="K103" s="664">
        <v>254.86</v>
      </c>
    </row>
    <row r="104" spans="1:11" ht="14.4" customHeight="1" x14ac:dyDescent="0.3">
      <c r="A104" s="659" t="s">
        <v>544</v>
      </c>
      <c r="B104" s="660" t="s">
        <v>545</v>
      </c>
      <c r="C104" s="661" t="s">
        <v>555</v>
      </c>
      <c r="D104" s="662" t="s">
        <v>2185</v>
      </c>
      <c r="E104" s="661" t="s">
        <v>3696</v>
      </c>
      <c r="F104" s="662" t="s">
        <v>3697</v>
      </c>
      <c r="G104" s="661" t="s">
        <v>2782</v>
      </c>
      <c r="H104" s="661" t="s">
        <v>2783</v>
      </c>
      <c r="I104" s="663">
        <v>21.24</v>
      </c>
      <c r="J104" s="663">
        <v>10</v>
      </c>
      <c r="K104" s="664">
        <v>212.4</v>
      </c>
    </row>
    <row r="105" spans="1:11" ht="14.4" customHeight="1" x14ac:dyDescent="0.3">
      <c r="A105" s="659" t="s">
        <v>544</v>
      </c>
      <c r="B105" s="660" t="s">
        <v>545</v>
      </c>
      <c r="C105" s="661" t="s">
        <v>555</v>
      </c>
      <c r="D105" s="662" t="s">
        <v>2185</v>
      </c>
      <c r="E105" s="661" t="s">
        <v>3696</v>
      </c>
      <c r="F105" s="662" t="s">
        <v>3697</v>
      </c>
      <c r="G105" s="661" t="s">
        <v>2784</v>
      </c>
      <c r="H105" s="661" t="s">
        <v>2785</v>
      </c>
      <c r="I105" s="663">
        <v>0.47</v>
      </c>
      <c r="J105" s="663">
        <v>100</v>
      </c>
      <c r="K105" s="664">
        <v>47</v>
      </c>
    </row>
    <row r="106" spans="1:11" ht="14.4" customHeight="1" x14ac:dyDescent="0.3">
      <c r="A106" s="659" t="s">
        <v>544</v>
      </c>
      <c r="B106" s="660" t="s">
        <v>545</v>
      </c>
      <c r="C106" s="661" t="s">
        <v>555</v>
      </c>
      <c r="D106" s="662" t="s">
        <v>2185</v>
      </c>
      <c r="E106" s="661" t="s">
        <v>3696</v>
      </c>
      <c r="F106" s="662" t="s">
        <v>3697</v>
      </c>
      <c r="G106" s="661" t="s">
        <v>2708</v>
      </c>
      <c r="H106" s="661" t="s">
        <v>2709</v>
      </c>
      <c r="I106" s="663">
        <v>5.0199999999999996</v>
      </c>
      <c r="J106" s="663">
        <v>50</v>
      </c>
      <c r="K106" s="664">
        <v>251.08</v>
      </c>
    </row>
    <row r="107" spans="1:11" ht="14.4" customHeight="1" x14ac:dyDescent="0.3">
      <c r="A107" s="659" t="s">
        <v>544</v>
      </c>
      <c r="B107" s="660" t="s">
        <v>545</v>
      </c>
      <c r="C107" s="661" t="s">
        <v>555</v>
      </c>
      <c r="D107" s="662" t="s">
        <v>2185</v>
      </c>
      <c r="E107" s="661" t="s">
        <v>3696</v>
      </c>
      <c r="F107" s="662" t="s">
        <v>3697</v>
      </c>
      <c r="G107" s="661" t="s">
        <v>2786</v>
      </c>
      <c r="H107" s="661" t="s">
        <v>2787</v>
      </c>
      <c r="I107" s="663">
        <v>9.59</v>
      </c>
      <c r="J107" s="663">
        <v>200</v>
      </c>
      <c r="K107" s="664">
        <v>1918</v>
      </c>
    </row>
    <row r="108" spans="1:11" ht="14.4" customHeight="1" x14ac:dyDescent="0.3">
      <c r="A108" s="659" t="s">
        <v>544</v>
      </c>
      <c r="B108" s="660" t="s">
        <v>545</v>
      </c>
      <c r="C108" s="661" t="s">
        <v>555</v>
      </c>
      <c r="D108" s="662" t="s">
        <v>2185</v>
      </c>
      <c r="E108" s="661" t="s">
        <v>3696</v>
      </c>
      <c r="F108" s="662" t="s">
        <v>3697</v>
      </c>
      <c r="G108" s="661" t="s">
        <v>2710</v>
      </c>
      <c r="H108" s="661" t="s">
        <v>2711</v>
      </c>
      <c r="I108" s="663">
        <v>9.1999999999999993</v>
      </c>
      <c r="J108" s="663">
        <v>350</v>
      </c>
      <c r="K108" s="664">
        <v>3220</v>
      </c>
    </row>
    <row r="109" spans="1:11" ht="14.4" customHeight="1" x14ac:dyDescent="0.3">
      <c r="A109" s="659" t="s">
        <v>544</v>
      </c>
      <c r="B109" s="660" t="s">
        <v>545</v>
      </c>
      <c r="C109" s="661" t="s">
        <v>555</v>
      </c>
      <c r="D109" s="662" t="s">
        <v>2185</v>
      </c>
      <c r="E109" s="661" t="s">
        <v>3696</v>
      </c>
      <c r="F109" s="662" t="s">
        <v>3697</v>
      </c>
      <c r="G109" s="661" t="s">
        <v>2712</v>
      </c>
      <c r="H109" s="661" t="s">
        <v>2713</v>
      </c>
      <c r="I109" s="663">
        <v>172.5</v>
      </c>
      <c r="J109" s="663">
        <v>3</v>
      </c>
      <c r="K109" s="664">
        <v>517.5</v>
      </c>
    </row>
    <row r="110" spans="1:11" ht="14.4" customHeight="1" x14ac:dyDescent="0.3">
      <c r="A110" s="659" t="s">
        <v>544</v>
      </c>
      <c r="B110" s="660" t="s">
        <v>545</v>
      </c>
      <c r="C110" s="661" t="s">
        <v>555</v>
      </c>
      <c r="D110" s="662" t="s">
        <v>2185</v>
      </c>
      <c r="E110" s="661" t="s">
        <v>3696</v>
      </c>
      <c r="F110" s="662" t="s">
        <v>3697</v>
      </c>
      <c r="G110" s="661" t="s">
        <v>2788</v>
      </c>
      <c r="H110" s="661" t="s">
        <v>2789</v>
      </c>
      <c r="I110" s="663">
        <v>272.25</v>
      </c>
      <c r="J110" s="663">
        <v>1</v>
      </c>
      <c r="K110" s="664">
        <v>272.25</v>
      </c>
    </row>
    <row r="111" spans="1:11" ht="14.4" customHeight="1" x14ac:dyDescent="0.3">
      <c r="A111" s="659" t="s">
        <v>544</v>
      </c>
      <c r="B111" s="660" t="s">
        <v>545</v>
      </c>
      <c r="C111" s="661" t="s">
        <v>555</v>
      </c>
      <c r="D111" s="662" t="s">
        <v>2185</v>
      </c>
      <c r="E111" s="661" t="s">
        <v>3696</v>
      </c>
      <c r="F111" s="662" t="s">
        <v>3697</v>
      </c>
      <c r="G111" s="661" t="s">
        <v>2790</v>
      </c>
      <c r="H111" s="661" t="s">
        <v>2791</v>
      </c>
      <c r="I111" s="663">
        <v>14.61</v>
      </c>
      <c r="J111" s="663">
        <v>3</v>
      </c>
      <c r="K111" s="664">
        <v>43.83</v>
      </c>
    </row>
    <row r="112" spans="1:11" ht="14.4" customHeight="1" x14ac:dyDescent="0.3">
      <c r="A112" s="659" t="s">
        <v>544</v>
      </c>
      <c r="B112" s="660" t="s">
        <v>545</v>
      </c>
      <c r="C112" s="661" t="s">
        <v>555</v>
      </c>
      <c r="D112" s="662" t="s">
        <v>2185</v>
      </c>
      <c r="E112" s="661" t="s">
        <v>3704</v>
      </c>
      <c r="F112" s="662" t="s">
        <v>3705</v>
      </c>
      <c r="G112" s="661" t="s">
        <v>2792</v>
      </c>
      <c r="H112" s="661" t="s">
        <v>2793</v>
      </c>
      <c r="I112" s="663">
        <v>8.17</v>
      </c>
      <c r="J112" s="663">
        <v>300</v>
      </c>
      <c r="K112" s="664">
        <v>2451</v>
      </c>
    </row>
    <row r="113" spans="1:11" ht="14.4" customHeight="1" x14ac:dyDescent="0.3">
      <c r="A113" s="659" t="s">
        <v>544</v>
      </c>
      <c r="B113" s="660" t="s">
        <v>545</v>
      </c>
      <c r="C113" s="661" t="s">
        <v>555</v>
      </c>
      <c r="D113" s="662" t="s">
        <v>2185</v>
      </c>
      <c r="E113" s="661" t="s">
        <v>3698</v>
      </c>
      <c r="F113" s="662" t="s">
        <v>3699</v>
      </c>
      <c r="G113" s="661" t="s">
        <v>2794</v>
      </c>
      <c r="H113" s="661" t="s">
        <v>2795</v>
      </c>
      <c r="I113" s="663">
        <v>0.3</v>
      </c>
      <c r="J113" s="663">
        <v>100</v>
      </c>
      <c r="K113" s="664">
        <v>30</v>
      </c>
    </row>
    <row r="114" spans="1:11" ht="14.4" customHeight="1" x14ac:dyDescent="0.3">
      <c r="A114" s="659" t="s">
        <v>544</v>
      </c>
      <c r="B114" s="660" t="s">
        <v>545</v>
      </c>
      <c r="C114" s="661" t="s">
        <v>555</v>
      </c>
      <c r="D114" s="662" t="s">
        <v>2185</v>
      </c>
      <c r="E114" s="661" t="s">
        <v>3698</v>
      </c>
      <c r="F114" s="662" t="s">
        <v>3699</v>
      </c>
      <c r="G114" s="661" t="s">
        <v>2718</v>
      </c>
      <c r="H114" s="661" t="s">
        <v>2719</v>
      </c>
      <c r="I114" s="663">
        <v>0.30249999999999999</v>
      </c>
      <c r="J114" s="663">
        <v>700</v>
      </c>
      <c r="K114" s="664">
        <v>213</v>
      </c>
    </row>
    <row r="115" spans="1:11" ht="14.4" customHeight="1" x14ac:dyDescent="0.3">
      <c r="A115" s="659" t="s">
        <v>544</v>
      </c>
      <c r="B115" s="660" t="s">
        <v>545</v>
      </c>
      <c r="C115" s="661" t="s">
        <v>555</v>
      </c>
      <c r="D115" s="662" t="s">
        <v>2185</v>
      </c>
      <c r="E115" s="661" t="s">
        <v>3698</v>
      </c>
      <c r="F115" s="662" t="s">
        <v>3699</v>
      </c>
      <c r="G115" s="661" t="s">
        <v>2720</v>
      </c>
      <c r="H115" s="661" t="s">
        <v>2721</v>
      </c>
      <c r="I115" s="663">
        <v>0.3</v>
      </c>
      <c r="J115" s="663">
        <v>700</v>
      </c>
      <c r="K115" s="664">
        <v>210</v>
      </c>
    </row>
    <row r="116" spans="1:11" ht="14.4" customHeight="1" x14ac:dyDescent="0.3">
      <c r="A116" s="659" t="s">
        <v>544</v>
      </c>
      <c r="B116" s="660" t="s">
        <v>545</v>
      </c>
      <c r="C116" s="661" t="s">
        <v>555</v>
      </c>
      <c r="D116" s="662" t="s">
        <v>2185</v>
      </c>
      <c r="E116" s="661" t="s">
        <v>3698</v>
      </c>
      <c r="F116" s="662" t="s">
        <v>3699</v>
      </c>
      <c r="G116" s="661" t="s">
        <v>2722</v>
      </c>
      <c r="H116" s="661" t="s">
        <v>2723</v>
      </c>
      <c r="I116" s="663">
        <v>0.48399999999999999</v>
      </c>
      <c r="J116" s="663">
        <v>800</v>
      </c>
      <c r="K116" s="664">
        <v>386</v>
      </c>
    </row>
    <row r="117" spans="1:11" ht="14.4" customHeight="1" x14ac:dyDescent="0.3">
      <c r="A117" s="659" t="s">
        <v>544</v>
      </c>
      <c r="B117" s="660" t="s">
        <v>545</v>
      </c>
      <c r="C117" s="661" t="s">
        <v>555</v>
      </c>
      <c r="D117" s="662" t="s">
        <v>2185</v>
      </c>
      <c r="E117" s="661" t="s">
        <v>3698</v>
      </c>
      <c r="F117" s="662" t="s">
        <v>3699</v>
      </c>
      <c r="G117" s="661" t="s">
        <v>2796</v>
      </c>
      <c r="H117" s="661" t="s">
        <v>2797</v>
      </c>
      <c r="I117" s="663">
        <v>1.78</v>
      </c>
      <c r="J117" s="663">
        <v>100</v>
      </c>
      <c r="K117" s="664">
        <v>178</v>
      </c>
    </row>
    <row r="118" spans="1:11" ht="14.4" customHeight="1" x14ac:dyDescent="0.3">
      <c r="A118" s="659" t="s">
        <v>544</v>
      </c>
      <c r="B118" s="660" t="s">
        <v>545</v>
      </c>
      <c r="C118" s="661" t="s">
        <v>555</v>
      </c>
      <c r="D118" s="662" t="s">
        <v>2185</v>
      </c>
      <c r="E118" s="661" t="s">
        <v>3698</v>
      </c>
      <c r="F118" s="662" t="s">
        <v>3699</v>
      </c>
      <c r="G118" s="661" t="s">
        <v>2724</v>
      </c>
      <c r="H118" s="661" t="s">
        <v>2725</v>
      </c>
      <c r="I118" s="663">
        <v>1.79</v>
      </c>
      <c r="J118" s="663">
        <v>100</v>
      </c>
      <c r="K118" s="664">
        <v>179</v>
      </c>
    </row>
    <row r="119" spans="1:11" ht="14.4" customHeight="1" x14ac:dyDescent="0.3">
      <c r="A119" s="659" t="s">
        <v>544</v>
      </c>
      <c r="B119" s="660" t="s">
        <v>545</v>
      </c>
      <c r="C119" s="661" t="s">
        <v>555</v>
      </c>
      <c r="D119" s="662" t="s">
        <v>2185</v>
      </c>
      <c r="E119" s="661" t="s">
        <v>3698</v>
      </c>
      <c r="F119" s="662" t="s">
        <v>3699</v>
      </c>
      <c r="G119" s="661" t="s">
        <v>2798</v>
      </c>
      <c r="H119" s="661" t="s">
        <v>2799</v>
      </c>
      <c r="I119" s="663">
        <v>48.82</v>
      </c>
      <c r="J119" s="663">
        <v>25</v>
      </c>
      <c r="K119" s="664">
        <v>1220.5</v>
      </c>
    </row>
    <row r="120" spans="1:11" ht="14.4" customHeight="1" x14ac:dyDescent="0.3">
      <c r="A120" s="659" t="s">
        <v>544</v>
      </c>
      <c r="B120" s="660" t="s">
        <v>545</v>
      </c>
      <c r="C120" s="661" t="s">
        <v>555</v>
      </c>
      <c r="D120" s="662" t="s">
        <v>2185</v>
      </c>
      <c r="E120" s="661" t="s">
        <v>3700</v>
      </c>
      <c r="F120" s="662" t="s">
        <v>3701</v>
      </c>
      <c r="G120" s="661" t="s">
        <v>2726</v>
      </c>
      <c r="H120" s="661" t="s">
        <v>2727</v>
      </c>
      <c r="I120" s="663">
        <v>11.01</v>
      </c>
      <c r="J120" s="663">
        <v>40</v>
      </c>
      <c r="K120" s="664">
        <v>440.4</v>
      </c>
    </row>
    <row r="121" spans="1:11" ht="14.4" customHeight="1" x14ac:dyDescent="0.3">
      <c r="A121" s="659" t="s">
        <v>544</v>
      </c>
      <c r="B121" s="660" t="s">
        <v>545</v>
      </c>
      <c r="C121" s="661" t="s">
        <v>555</v>
      </c>
      <c r="D121" s="662" t="s">
        <v>2185</v>
      </c>
      <c r="E121" s="661" t="s">
        <v>3700</v>
      </c>
      <c r="F121" s="662" t="s">
        <v>3701</v>
      </c>
      <c r="G121" s="661" t="s">
        <v>2728</v>
      </c>
      <c r="H121" s="661" t="s">
        <v>2729</v>
      </c>
      <c r="I121" s="663">
        <v>11.01</v>
      </c>
      <c r="J121" s="663">
        <v>40</v>
      </c>
      <c r="K121" s="664">
        <v>440.4</v>
      </c>
    </row>
    <row r="122" spans="1:11" ht="14.4" customHeight="1" x14ac:dyDescent="0.3">
      <c r="A122" s="659" t="s">
        <v>544</v>
      </c>
      <c r="B122" s="660" t="s">
        <v>545</v>
      </c>
      <c r="C122" s="661" t="s">
        <v>555</v>
      </c>
      <c r="D122" s="662" t="s">
        <v>2185</v>
      </c>
      <c r="E122" s="661" t="s">
        <v>3700</v>
      </c>
      <c r="F122" s="662" t="s">
        <v>3701</v>
      </c>
      <c r="G122" s="661" t="s">
        <v>2730</v>
      </c>
      <c r="H122" s="661" t="s">
        <v>2731</v>
      </c>
      <c r="I122" s="663">
        <v>0.71</v>
      </c>
      <c r="J122" s="663">
        <v>8600</v>
      </c>
      <c r="K122" s="664">
        <v>6106</v>
      </c>
    </row>
    <row r="123" spans="1:11" ht="14.4" customHeight="1" x14ac:dyDescent="0.3">
      <c r="A123" s="659" t="s">
        <v>544</v>
      </c>
      <c r="B123" s="660" t="s">
        <v>545</v>
      </c>
      <c r="C123" s="661" t="s">
        <v>555</v>
      </c>
      <c r="D123" s="662" t="s">
        <v>2185</v>
      </c>
      <c r="E123" s="661" t="s">
        <v>3702</v>
      </c>
      <c r="F123" s="662" t="s">
        <v>3703</v>
      </c>
      <c r="G123" s="661" t="s">
        <v>2800</v>
      </c>
      <c r="H123" s="661" t="s">
        <v>2801</v>
      </c>
      <c r="I123" s="663">
        <v>13.91</v>
      </c>
      <c r="J123" s="663">
        <v>50</v>
      </c>
      <c r="K123" s="664">
        <v>695.5</v>
      </c>
    </row>
    <row r="124" spans="1:11" ht="14.4" customHeight="1" x14ac:dyDescent="0.3">
      <c r="A124" s="659" t="s">
        <v>544</v>
      </c>
      <c r="B124" s="660" t="s">
        <v>545</v>
      </c>
      <c r="C124" s="661" t="s">
        <v>558</v>
      </c>
      <c r="D124" s="662" t="s">
        <v>2186</v>
      </c>
      <c r="E124" s="661" t="s">
        <v>3694</v>
      </c>
      <c r="F124" s="662" t="s">
        <v>3695</v>
      </c>
      <c r="G124" s="661" t="s">
        <v>2802</v>
      </c>
      <c r="H124" s="661" t="s">
        <v>2803</v>
      </c>
      <c r="I124" s="663">
        <v>8.1999999999999993</v>
      </c>
      <c r="J124" s="663">
        <v>3</v>
      </c>
      <c r="K124" s="664">
        <v>24.6</v>
      </c>
    </row>
    <row r="125" spans="1:11" ht="14.4" customHeight="1" x14ac:dyDescent="0.3">
      <c r="A125" s="659" t="s">
        <v>544</v>
      </c>
      <c r="B125" s="660" t="s">
        <v>545</v>
      </c>
      <c r="C125" s="661" t="s">
        <v>558</v>
      </c>
      <c r="D125" s="662" t="s">
        <v>2186</v>
      </c>
      <c r="E125" s="661" t="s">
        <v>3694</v>
      </c>
      <c r="F125" s="662" t="s">
        <v>3695</v>
      </c>
      <c r="G125" s="661" t="s">
        <v>2804</v>
      </c>
      <c r="H125" s="661" t="s">
        <v>2805</v>
      </c>
      <c r="I125" s="663">
        <v>3.01</v>
      </c>
      <c r="J125" s="663">
        <v>80</v>
      </c>
      <c r="K125" s="664">
        <v>240.8</v>
      </c>
    </row>
    <row r="126" spans="1:11" ht="14.4" customHeight="1" x14ac:dyDescent="0.3">
      <c r="A126" s="659" t="s">
        <v>544</v>
      </c>
      <c r="B126" s="660" t="s">
        <v>545</v>
      </c>
      <c r="C126" s="661" t="s">
        <v>558</v>
      </c>
      <c r="D126" s="662" t="s">
        <v>2186</v>
      </c>
      <c r="E126" s="661" t="s">
        <v>3694</v>
      </c>
      <c r="F126" s="662" t="s">
        <v>3695</v>
      </c>
      <c r="G126" s="661" t="s">
        <v>2806</v>
      </c>
      <c r="H126" s="661" t="s">
        <v>2807</v>
      </c>
      <c r="I126" s="663">
        <v>0.88</v>
      </c>
      <c r="J126" s="663">
        <v>200</v>
      </c>
      <c r="K126" s="664">
        <v>176</v>
      </c>
    </row>
    <row r="127" spans="1:11" ht="14.4" customHeight="1" x14ac:dyDescent="0.3">
      <c r="A127" s="659" t="s">
        <v>544</v>
      </c>
      <c r="B127" s="660" t="s">
        <v>545</v>
      </c>
      <c r="C127" s="661" t="s">
        <v>558</v>
      </c>
      <c r="D127" s="662" t="s">
        <v>2186</v>
      </c>
      <c r="E127" s="661" t="s">
        <v>3694</v>
      </c>
      <c r="F127" s="662" t="s">
        <v>3695</v>
      </c>
      <c r="G127" s="661" t="s">
        <v>2808</v>
      </c>
      <c r="H127" s="661" t="s">
        <v>2809</v>
      </c>
      <c r="I127" s="663">
        <v>22.15</v>
      </c>
      <c r="J127" s="663">
        <v>25</v>
      </c>
      <c r="K127" s="664">
        <v>553.75</v>
      </c>
    </row>
    <row r="128" spans="1:11" ht="14.4" customHeight="1" x14ac:dyDescent="0.3">
      <c r="A128" s="659" t="s">
        <v>544</v>
      </c>
      <c r="B128" s="660" t="s">
        <v>545</v>
      </c>
      <c r="C128" s="661" t="s">
        <v>558</v>
      </c>
      <c r="D128" s="662" t="s">
        <v>2186</v>
      </c>
      <c r="E128" s="661" t="s">
        <v>3694</v>
      </c>
      <c r="F128" s="662" t="s">
        <v>3695</v>
      </c>
      <c r="G128" s="661" t="s">
        <v>2646</v>
      </c>
      <c r="H128" s="661" t="s">
        <v>2647</v>
      </c>
      <c r="I128" s="663">
        <v>0.6</v>
      </c>
      <c r="J128" s="663">
        <v>470</v>
      </c>
      <c r="K128" s="664">
        <v>282</v>
      </c>
    </row>
    <row r="129" spans="1:11" ht="14.4" customHeight="1" x14ac:dyDescent="0.3">
      <c r="A129" s="659" t="s">
        <v>544</v>
      </c>
      <c r="B129" s="660" t="s">
        <v>545</v>
      </c>
      <c r="C129" s="661" t="s">
        <v>558</v>
      </c>
      <c r="D129" s="662" t="s">
        <v>2186</v>
      </c>
      <c r="E129" s="661" t="s">
        <v>3694</v>
      </c>
      <c r="F129" s="662" t="s">
        <v>3695</v>
      </c>
      <c r="G129" s="661" t="s">
        <v>2652</v>
      </c>
      <c r="H129" s="661" t="s">
        <v>2653</v>
      </c>
      <c r="I129" s="663">
        <v>1.29</v>
      </c>
      <c r="J129" s="663">
        <v>200</v>
      </c>
      <c r="K129" s="664">
        <v>258</v>
      </c>
    </row>
    <row r="130" spans="1:11" ht="14.4" customHeight="1" x14ac:dyDescent="0.3">
      <c r="A130" s="659" t="s">
        <v>544</v>
      </c>
      <c r="B130" s="660" t="s">
        <v>545</v>
      </c>
      <c r="C130" s="661" t="s">
        <v>558</v>
      </c>
      <c r="D130" s="662" t="s">
        <v>2186</v>
      </c>
      <c r="E130" s="661" t="s">
        <v>3694</v>
      </c>
      <c r="F130" s="662" t="s">
        <v>3695</v>
      </c>
      <c r="G130" s="661" t="s">
        <v>2654</v>
      </c>
      <c r="H130" s="661" t="s">
        <v>2655</v>
      </c>
      <c r="I130" s="663">
        <v>7.52</v>
      </c>
      <c r="J130" s="663">
        <v>16</v>
      </c>
      <c r="K130" s="664">
        <v>120.32</v>
      </c>
    </row>
    <row r="131" spans="1:11" ht="14.4" customHeight="1" x14ac:dyDescent="0.3">
      <c r="A131" s="659" t="s">
        <v>544</v>
      </c>
      <c r="B131" s="660" t="s">
        <v>545</v>
      </c>
      <c r="C131" s="661" t="s">
        <v>558</v>
      </c>
      <c r="D131" s="662" t="s">
        <v>2186</v>
      </c>
      <c r="E131" s="661" t="s">
        <v>3694</v>
      </c>
      <c r="F131" s="662" t="s">
        <v>3695</v>
      </c>
      <c r="G131" s="661" t="s">
        <v>2810</v>
      </c>
      <c r="H131" s="661" t="s">
        <v>2811</v>
      </c>
      <c r="I131" s="663">
        <v>0.31</v>
      </c>
      <c r="J131" s="663">
        <v>25</v>
      </c>
      <c r="K131" s="664">
        <v>7.75</v>
      </c>
    </row>
    <row r="132" spans="1:11" ht="14.4" customHeight="1" x14ac:dyDescent="0.3">
      <c r="A132" s="659" t="s">
        <v>544</v>
      </c>
      <c r="B132" s="660" t="s">
        <v>545</v>
      </c>
      <c r="C132" s="661" t="s">
        <v>558</v>
      </c>
      <c r="D132" s="662" t="s">
        <v>2186</v>
      </c>
      <c r="E132" s="661" t="s">
        <v>3694</v>
      </c>
      <c r="F132" s="662" t="s">
        <v>3695</v>
      </c>
      <c r="G132" s="661" t="s">
        <v>2812</v>
      </c>
      <c r="H132" s="661" t="s">
        <v>2813</v>
      </c>
      <c r="I132" s="663">
        <v>5.27</v>
      </c>
      <c r="J132" s="663">
        <v>20</v>
      </c>
      <c r="K132" s="664">
        <v>105.4</v>
      </c>
    </row>
    <row r="133" spans="1:11" ht="14.4" customHeight="1" x14ac:dyDescent="0.3">
      <c r="A133" s="659" t="s">
        <v>544</v>
      </c>
      <c r="B133" s="660" t="s">
        <v>545</v>
      </c>
      <c r="C133" s="661" t="s">
        <v>558</v>
      </c>
      <c r="D133" s="662" t="s">
        <v>2186</v>
      </c>
      <c r="E133" s="661" t="s">
        <v>3696</v>
      </c>
      <c r="F133" s="662" t="s">
        <v>3697</v>
      </c>
      <c r="G133" s="661" t="s">
        <v>2674</v>
      </c>
      <c r="H133" s="661" t="s">
        <v>2675</v>
      </c>
      <c r="I133" s="663">
        <v>0.67</v>
      </c>
      <c r="J133" s="663">
        <v>100</v>
      </c>
      <c r="K133" s="664">
        <v>67</v>
      </c>
    </row>
    <row r="134" spans="1:11" ht="14.4" customHeight="1" x14ac:dyDescent="0.3">
      <c r="A134" s="659" t="s">
        <v>544</v>
      </c>
      <c r="B134" s="660" t="s">
        <v>545</v>
      </c>
      <c r="C134" s="661" t="s">
        <v>558</v>
      </c>
      <c r="D134" s="662" t="s">
        <v>2186</v>
      </c>
      <c r="E134" s="661" t="s">
        <v>3696</v>
      </c>
      <c r="F134" s="662" t="s">
        <v>3697</v>
      </c>
      <c r="G134" s="661" t="s">
        <v>2684</v>
      </c>
      <c r="H134" s="661" t="s">
        <v>2685</v>
      </c>
      <c r="I134" s="663">
        <v>1.97</v>
      </c>
      <c r="J134" s="663">
        <v>20</v>
      </c>
      <c r="K134" s="664">
        <v>39.4</v>
      </c>
    </row>
    <row r="135" spans="1:11" ht="14.4" customHeight="1" x14ac:dyDescent="0.3">
      <c r="A135" s="659" t="s">
        <v>544</v>
      </c>
      <c r="B135" s="660" t="s">
        <v>545</v>
      </c>
      <c r="C135" s="661" t="s">
        <v>558</v>
      </c>
      <c r="D135" s="662" t="s">
        <v>2186</v>
      </c>
      <c r="E135" s="661" t="s">
        <v>3696</v>
      </c>
      <c r="F135" s="662" t="s">
        <v>3697</v>
      </c>
      <c r="G135" s="661" t="s">
        <v>2814</v>
      </c>
      <c r="H135" s="661" t="s">
        <v>2815</v>
      </c>
      <c r="I135" s="663">
        <v>1.92</v>
      </c>
      <c r="J135" s="663">
        <v>0</v>
      </c>
      <c r="K135" s="664">
        <v>0</v>
      </c>
    </row>
    <row r="136" spans="1:11" ht="14.4" customHeight="1" x14ac:dyDescent="0.3">
      <c r="A136" s="659" t="s">
        <v>544</v>
      </c>
      <c r="B136" s="660" t="s">
        <v>545</v>
      </c>
      <c r="C136" s="661" t="s">
        <v>558</v>
      </c>
      <c r="D136" s="662" t="s">
        <v>2186</v>
      </c>
      <c r="E136" s="661" t="s">
        <v>3696</v>
      </c>
      <c r="F136" s="662" t="s">
        <v>3697</v>
      </c>
      <c r="G136" s="661" t="s">
        <v>2688</v>
      </c>
      <c r="H136" s="661" t="s">
        <v>2689</v>
      </c>
      <c r="I136" s="663">
        <v>0.01</v>
      </c>
      <c r="J136" s="663">
        <v>40</v>
      </c>
      <c r="K136" s="664">
        <v>0.4</v>
      </c>
    </row>
    <row r="137" spans="1:11" ht="14.4" customHeight="1" x14ac:dyDescent="0.3">
      <c r="A137" s="659" t="s">
        <v>544</v>
      </c>
      <c r="B137" s="660" t="s">
        <v>545</v>
      </c>
      <c r="C137" s="661" t="s">
        <v>558</v>
      </c>
      <c r="D137" s="662" t="s">
        <v>2186</v>
      </c>
      <c r="E137" s="661" t="s">
        <v>3696</v>
      </c>
      <c r="F137" s="662" t="s">
        <v>3697</v>
      </c>
      <c r="G137" s="661" t="s">
        <v>2768</v>
      </c>
      <c r="H137" s="661" t="s">
        <v>2769</v>
      </c>
      <c r="I137" s="663">
        <v>2.94</v>
      </c>
      <c r="J137" s="663">
        <v>70</v>
      </c>
      <c r="K137" s="664">
        <v>207.9</v>
      </c>
    </row>
    <row r="138" spans="1:11" ht="14.4" customHeight="1" x14ac:dyDescent="0.3">
      <c r="A138" s="659" t="s">
        <v>544</v>
      </c>
      <c r="B138" s="660" t="s">
        <v>545</v>
      </c>
      <c r="C138" s="661" t="s">
        <v>558</v>
      </c>
      <c r="D138" s="662" t="s">
        <v>2186</v>
      </c>
      <c r="E138" s="661" t="s">
        <v>3696</v>
      </c>
      <c r="F138" s="662" t="s">
        <v>3697</v>
      </c>
      <c r="G138" s="661" t="s">
        <v>2690</v>
      </c>
      <c r="H138" s="661" t="s">
        <v>2691</v>
      </c>
      <c r="I138" s="663">
        <v>2.16</v>
      </c>
      <c r="J138" s="663">
        <v>15</v>
      </c>
      <c r="K138" s="664">
        <v>32.4</v>
      </c>
    </row>
    <row r="139" spans="1:11" ht="14.4" customHeight="1" x14ac:dyDescent="0.3">
      <c r="A139" s="659" t="s">
        <v>544</v>
      </c>
      <c r="B139" s="660" t="s">
        <v>545</v>
      </c>
      <c r="C139" s="661" t="s">
        <v>558</v>
      </c>
      <c r="D139" s="662" t="s">
        <v>2186</v>
      </c>
      <c r="E139" s="661" t="s">
        <v>3696</v>
      </c>
      <c r="F139" s="662" t="s">
        <v>3697</v>
      </c>
      <c r="G139" s="661" t="s">
        <v>2816</v>
      </c>
      <c r="H139" s="661" t="s">
        <v>2817</v>
      </c>
      <c r="I139" s="663">
        <v>3.15</v>
      </c>
      <c r="J139" s="663">
        <v>2</v>
      </c>
      <c r="K139" s="664">
        <v>6.3</v>
      </c>
    </row>
    <row r="140" spans="1:11" ht="14.4" customHeight="1" x14ac:dyDescent="0.3">
      <c r="A140" s="659" t="s">
        <v>544</v>
      </c>
      <c r="B140" s="660" t="s">
        <v>545</v>
      </c>
      <c r="C140" s="661" t="s">
        <v>558</v>
      </c>
      <c r="D140" s="662" t="s">
        <v>2186</v>
      </c>
      <c r="E140" s="661" t="s">
        <v>3696</v>
      </c>
      <c r="F140" s="662" t="s">
        <v>3697</v>
      </c>
      <c r="G140" s="661" t="s">
        <v>2770</v>
      </c>
      <c r="H140" s="661" t="s">
        <v>2771</v>
      </c>
      <c r="I140" s="663">
        <v>5.13</v>
      </c>
      <c r="J140" s="663">
        <v>40</v>
      </c>
      <c r="K140" s="664">
        <v>205.2</v>
      </c>
    </row>
    <row r="141" spans="1:11" ht="14.4" customHeight="1" x14ac:dyDescent="0.3">
      <c r="A141" s="659" t="s">
        <v>544</v>
      </c>
      <c r="B141" s="660" t="s">
        <v>545</v>
      </c>
      <c r="C141" s="661" t="s">
        <v>558</v>
      </c>
      <c r="D141" s="662" t="s">
        <v>2186</v>
      </c>
      <c r="E141" s="661" t="s">
        <v>3696</v>
      </c>
      <c r="F141" s="662" t="s">
        <v>3697</v>
      </c>
      <c r="G141" s="661" t="s">
        <v>2700</v>
      </c>
      <c r="H141" s="661" t="s">
        <v>2701</v>
      </c>
      <c r="I141" s="663">
        <v>2.52</v>
      </c>
      <c r="J141" s="663">
        <v>50</v>
      </c>
      <c r="K141" s="664">
        <v>126</v>
      </c>
    </row>
    <row r="142" spans="1:11" ht="14.4" customHeight="1" x14ac:dyDescent="0.3">
      <c r="A142" s="659" t="s">
        <v>544</v>
      </c>
      <c r="B142" s="660" t="s">
        <v>545</v>
      </c>
      <c r="C142" s="661" t="s">
        <v>558</v>
      </c>
      <c r="D142" s="662" t="s">
        <v>2186</v>
      </c>
      <c r="E142" s="661" t="s">
        <v>3696</v>
      </c>
      <c r="F142" s="662" t="s">
        <v>3697</v>
      </c>
      <c r="G142" s="661" t="s">
        <v>2790</v>
      </c>
      <c r="H142" s="661" t="s">
        <v>2791</v>
      </c>
      <c r="I142" s="663">
        <v>14.61</v>
      </c>
      <c r="J142" s="663">
        <v>3</v>
      </c>
      <c r="K142" s="664">
        <v>43.83</v>
      </c>
    </row>
    <row r="143" spans="1:11" ht="14.4" customHeight="1" x14ac:dyDescent="0.3">
      <c r="A143" s="659" t="s">
        <v>544</v>
      </c>
      <c r="B143" s="660" t="s">
        <v>545</v>
      </c>
      <c r="C143" s="661" t="s">
        <v>558</v>
      </c>
      <c r="D143" s="662" t="s">
        <v>2186</v>
      </c>
      <c r="E143" s="661" t="s">
        <v>3698</v>
      </c>
      <c r="F143" s="662" t="s">
        <v>3699</v>
      </c>
      <c r="G143" s="661" t="s">
        <v>2716</v>
      </c>
      <c r="H143" s="661" t="s">
        <v>2717</v>
      </c>
      <c r="I143" s="663">
        <v>0.3</v>
      </c>
      <c r="J143" s="663">
        <v>100</v>
      </c>
      <c r="K143" s="664">
        <v>30</v>
      </c>
    </row>
    <row r="144" spans="1:11" ht="14.4" customHeight="1" x14ac:dyDescent="0.3">
      <c r="A144" s="659" t="s">
        <v>544</v>
      </c>
      <c r="B144" s="660" t="s">
        <v>545</v>
      </c>
      <c r="C144" s="661" t="s">
        <v>558</v>
      </c>
      <c r="D144" s="662" t="s">
        <v>2186</v>
      </c>
      <c r="E144" s="661" t="s">
        <v>3698</v>
      </c>
      <c r="F144" s="662" t="s">
        <v>3699</v>
      </c>
      <c r="G144" s="661" t="s">
        <v>2724</v>
      </c>
      <c r="H144" s="661" t="s">
        <v>2725</v>
      </c>
      <c r="I144" s="663">
        <v>1.8</v>
      </c>
      <c r="J144" s="663">
        <v>30</v>
      </c>
      <c r="K144" s="664">
        <v>54</v>
      </c>
    </row>
    <row r="145" spans="1:11" ht="14.4" customHeight="1" x14ac:dyDescent="0.3">
      <c r="A145" s="659" t="s">
        <v>544</v>
      </c>
      <c r="B145" s="660" t="s">
        <v>545</v>
      </c>
      <c r="C145" s="661" t="s">
        <v>558</v>
      </c>
      <c r="D145" s="662" t="s">
        <v>2186</v>
      </c>
      <c r="E145" s="661" t="s">
        <v>3700</v>
      </c>
      <c r="F145" s="662" t="s">
        <v>3701</v>
      </c>
      <c r="G145" s="661" t="s">
        <v>2730</v>
      </c>
      <c r="H145" s="661" t="s">
        <v>2731</v>
      </c>
      <c r="I145" s="663">
        <v>0.71</v>
      </c>
      <c r="J145" s="663">
        <v>400</v>
      </c>
      <c r="K145" s="664">
        <v>284</v>
      </c>
    </row>
    <row r="146" spans="1:11" ht="14.4" customHeight="1" x14ac:dyDescent="0.3">
      <c r="A146" s="659" t="s">
        <v>544</v>
      </c>
      <c r="B146" s="660" t="s">
        <v>545</v>
      </c>
      <c r="C146" s="661" t="s">
        <v>561</v>
      </c>
      <c r="D146" s="662" t="s">
        <v>2187</v>
      </c>
      <c r="E146" s="661" t="s">
        <v>3694</v>
      </c>
      <c r="F146" s="662" t="s">
        <v>3695</v>
      </c>
      <c r="G146" s="661" t="s">
        <v>2638</v>
      </c>
      <c r="H146" s="661" t="s">
        <v>2639</v>
      </c>
      <c r="I146" s="663">
        <v>166.73500000000001</v>
      </c>
      <c r="J146" s="663">
        <v>7</v>
      </c>
      <c r="K146" s="664">
        <v>1167.1600000000001</v>
      </c>
    </row>
    <row r="147" spans="1:11" ht="14.4" customHeight="1" x14ac:dyDescent="0.3">
      <c r="A147" s="659" t="s">
        <v>544</v>
      </c>
      <c r="B147" s="660" t="s">
        <v>545</v>
      </c>
      <c r="C147" s="661" t="s">
        <v>561</v>
      </c>
      <c r="D147" s="662" t="s">
        <v>2187</v>
      </c>
      <c r="E147" s="661" t="s">
        <v>3694</v>
      </c>
      <c r="F147" s="662" t="s">
        <v>3695</v>
      </c>
      <c r="G147" s="661" t="s">
        <v>2818</v>
      </c>
      <c r="H147" s="661" t="s">
        <v>2819</v>
      </c>
      <c r="I147" s="663">
        <v>1.84</v>
      </c>
      <c r="J147" s="663">
        <v>20</v>
      </c>
      <c r="K147" s="664">
        <v>36.799999999999997</v>
      </c>
    </row>
    <row r="148" spans="1:11" ht="14.4" customHeight="1" x14ac:dyDescent="0.3">
      <c r="A148" s="659" t="s">
        <v>544</v>
      </c>
      <c r="B148" s="660" t="s">
        <v>545</v>
      </c>
      <c r="C148" s="661" t="s">
        <v>561</v>
      </c>
      <c r="D148" s="662" t="s">
        <v>2187</v>
      </c>
      <c r="E148" s="661" t="s">
        <v>3694</v>
      </c>
      <c r="F148" s="662" t="s">
        <v>3695</v>
      </c>
      <c r="G148" s="661" t="s">
        <v>2820</v>
      </c>
      <c r="H148" s="661" t="s">
        <v>2821</v>
      </c>
      <c r="I148" s="663">
        <v>9.2899999999999991</v>
      </c>
      <c r="J148" s="663">
        <v>200</v>
      </c>
      <c r="K148" s="664">
        <v>1858</v>
      </c>
    </row>
    <row r="149" spans="1:11" ht="14.4" customHeight="1" x14ac:dyDescent="0.3">
      <c r="A149" s="659" t="s">
        <v>544</v>
      </c>
      <c r="B149" s="660" t="s">
        <v>545</v>
      </c>
      <c r="C149" s="661" t="s">
        <v>561</v>
      </c>
      <c r="D149" s="662" t="s">
        <v>2187</v>
      </c>
      <c r="E149" s="661" t="s">
        <v>3694</v>
      </c>
      <c r="F149" s="662" t="s">
        <v>3695</v>
      </c>
      <c r="G149" s="661" t="s">
        <v>2640</v>
      </c>
      <c r="H149" s="661" t="s">
        <v>2641</v>
      </c>
      <c r="I149" s="663">
        <v>13.456</v>
      </c>
      <c r="J149" s="663">
        <v>300</v>
      </c>
      <c r="K149" s="664">
        <v>3893.8999999999996</v>
      </c>
    </row>
    <row r="150" spans="1:11" ht="14.4" customHeight="1" x14ac:dyDescent="0.3">
      <c r="A150" s="659" t="s">
        <v>544</v>
      </c>
      <c r="B150" s="660" t="s">
        <v>545</v>
      </c>
      <c r="C150" s="661" t="s">
        <v>561</v>
      </c>
      <c r="D150" s="662" t="s">
        <v>2187</v>
      </c>
      <c r="E150" s="661" t="s">
        <v>3694</v>
      </c>
      <c r="F150" s="662" t="s">
        <v>3695</v>
      </c>
      <c r="G150" s="661" t="s">
        <v>2822</v>
      </c>
      <c r="H150" s="661" t="s">
        <v>2823</v>
      </c>
      <c r="I150" s="663">
        <v>15.638</v>
      </c>
      <c r="J150" s="663">
        <v>300</v>
      </c>
      <c r="K150" s="664">
        <v>4546.3</v>
      </c>
    </row>
    <row r="151" spans="1:11" ht="14.4" customHeight="1" x14ac:dyDescent="0.3">
      <c r="A151" s="659" t="s">
        <v>544</v>
      </c>
      <c r="B151" s="660" t="s">
        <v>545</v>
      </c>
      <c r="C151" s="661" t="s">
        <v>561</v>
      </c>
      <c r="D151" s="662" t="s">
        <v>2187</v>
      </c>
      <c r="E151" s="661" t="s">
        <v>3694</v>
      </c>
      <c r="F151" s="662" t="s">
        <v>3695</v>
      </c>
      <c r="G151" s="661" t="s">
        <v>2740</v>
      </c>
      <c r="H151" s="661" t="s">
        <v>2741</v>
      </c>
      <c r="I151" s="663">
        <v>2.956666666666667</v>
      </c>
      <c r="J151" s="663">
        <v>270</v>
      </c>
      <c r="K151" s="664">
        <v>798.5</v>
      </c>
    </row>
    <row r="152" spans="1:11" ht="14.4" customHeight="1" x14ac:dyDescent="0.3">
      <c r="A152" s="659" t="s">
        <v>544</v>
      </c>
      <c r="B152" s="660" t="s">
        <v>545</v>
      </c>
      <c r="C152" s="661" t="s">
        <v>561</v>
      </c>
      <c r="D152" s="662" t="s">
        <v>2187</v>
      </c>
      <c r="E152" s="661" t="s">
        <v>3694</v>
      </c>
      <c r="F152" s="662" t="s">
        <v>3695</v>
      </c>
      <c r="G152" s="661" t="s">
        <v>2824</v>
      </c>
      <c r="H152" s="661" t="s">
        <v>2825</v>
      </c>
      <c r="I152" s="663">
        <v>8.52</v>
      </c>
      <c r="J152" s="663">
        <v>1</v>
      </c>
      <c r="K152" s="664">
        <v>8.52</v>
      </c>
    </row>
    <row r="153" spans="1:11" ht="14.4" customHeight="1" x14ac:dyDescent="0.3">
      <c r="A153" s="659" t="s">
        <v>544</v>
      </c>
      <c r="B153" s="660" t="s">
        <v>545</v>
      </c>
      <c r="C153" s="661" t="s">
        <v>561</v>
      </c>
      <c r="D153" s="662" t="s">
        <v>2187</v>
      </c>
      <c r="E153" s="661" t="s">
        <v>3694</v>
      </c>
      <c r="F153" s="662" t="s">
        <v>3695</v>
      </c>
      <c r="G153" s="661" t="s">
        <v>2642</v>
      </c>
      <c r="H153" s="661" t="s">
        <v>2643</v>
      </c>
      <c r="I153" s="663">
        <v>28.040000000000003</v>
      </c>
      <c r="J153" s="663">
        <v>336</v>
      </c>
      <c r="K153" s="664">
        <v>9454.56</v>
      </c>
    </row>
    <row r="154" spans="1:11" ht="14.4" customHeight="1" x14ac:dyDescent="0.3">
      <c r="A154" s="659" t="s">
        <v>544</v>
      </c>
      <c r="B154" s="660" t="s">
        <v>545</v>
      </c>
      <c r="C154" s="661" t="s">
        <v>561</v>
      </c>
      <c r="D154" s="662" t="s">
        <v>2187</v>
      </c>
      <c r="E154" s="661" t="s">
        <v>3694</v>
      </c>
      <c r="F154" s="662" t="s">
        <v>3695</v>
      </c>
      <c r="G154" s="661" t="s">
        <v>2742</v>
      </c>
      <c r="H154" s="661" t="s">
        <v>2743</v>
      </c>
      <c r="I154" s="663">
        <v>6.0449999999999999</v>
      </c>
      <c r="J154" s="663">
        <v>600</v>
      </c>
      <c r="K154" s="664">
        <v>3625.7</v>
      </c>
    </row>
    <row r="155" spans="1:11" ht="14.4" customHeight="1" x14ac:dyDescent="0.3">
      <c r="A155" s="659" t="s">
        <v>544</v>
      </c>
      <c r="B155" s="660" t="s">
        <v>545</v>
      </c>
      <c r="C155" s="661" t="s">
        <v>561</v>
      </c>
      <c r="D155" s="662" t="s">
        <v>2187</v>
      </c>
      <c r="E155" s="661" t="s">
        <v>3694</v>
      </c>
      <c r="F155" s="662" t="s">
        <v>3695</v>
      </c>
      <c r="G155" s="661" t="s">
        <v>2806</v>
      </c>
      <c r="H155" s="661" t="s">
        <v>2807</v>
      </c>
      <c r="I155" s="663">
        <v>0.88</v>
      </c>
      <c r="J155" s="663">
        <v>1000</v>
      </c>
      <c r="K155" s="664">
        <v>880</v>
      </c>
    </row>
    <row r="156" spans="1:11" ht="14.4" customHeight="1" x14ac:dyDescent="0.3">
      <c r="A156" s="659" t="s">
        <v>544</v>
      </c>
      <c r="B156" s="660" t="s">
        <v>545</v>
      </c>
      <c r="C156" s="661" t="s">
        <v>561</v>
      </c>
      <c r="D156" s="662" t="s">
        <v>2187</v>
      </c>
      <c r="E156" s="661" t="s">
        <v>3694</v>
      </c>
      <c r="F156" s="662" t="s">
        <v>3695</v>
      </c>
      <c r="G156" s="661" t="s">
        <v>2826</v>
      </c>
      <c r="H156" s="661" t="s">
        <v>2827</v>
      </c>
      <c r="I156" s="663">
        <v>0.15</v>
      </c>
      <c r="J156" s="663">
        <v>200</v>
      </c>
      <c r="K156" s="664">
        <v>30</v>
      </c>
    </row>
    <row r="157" spans="1:11" ht="14.4" customHeight="1" x14ac:dyDescent="0.3">
      <c r="A157" s="659" t="s">
        <v>544</v>
      </c>
      <c r="B157" s="660" t="s">
        <v>545</v>
      </c>
      <c r="C157" s="661" t="s">
        <v>561</v>
      </c>
      <c r="D157" s="662" t="s">
        <v>2187</v>
      </c>
      <c r="E157" s="661" t="s">
        <v>3694</v>
      </c>
      <c r="F157" s="662" t="s">
        <v>3695</v>
      </c>
      <c r="G157" s="661" t="s">
        <v>2828</v>
      </c>
      <c r="H157" s="661" t="s">
        <v>2829</v>
      </c>
      <c r="I157" s="663">
        <v>129.26</v>
      </c>
      <c r="J157" s="663">
        <v>30</v>
      </c>
      <c r="K157" s="664">
        <v>3877.7999999999997</v>
      </c>
    </row>
    <row r="158" spans="1:11" ht="14.4" customHeight="1" x14ac:dyDescent="0.3">
      <c r="A158" s="659" t="s">
        <v>544</v>
      </c>
      <c r="B158" s="660" t="s">
        <v>545</v>
      </c>
      <c r="C158" s="661" t="s">
        <v>561</v>
      </c>
      <c r="D158" s="662" t="s">
        <v>2187</v>
      </c>
      <c r="E158" s="661" t="s">
        <v>3694</v>
      </c>
      <c r="F158" s="662" t="s">
        <v>3695</v>
      </c>
      <c r="G158" s="661" t="s">
        <v>2830</v>
      </c>
      <c r="H158" s="661" t="s">
        <v>2831</v>
      </c>
      <c r="I158" s="663">
        <v>6.56</v>
      </c>
      <c r="J158" s="663">
        <v>100</v>
      </c>
      <c r="K158" s="664">
        <v>655.84</v>
      </c>
    </row>
    <row r="159" spans="1:11" ht="14.4" customHeight="1" x14ac:dyDescent="0.3">
      <c r="A159" s="659" t="s">
        <v>544</v>
      </c>
      <c r="B159" s="660" t="s">
        <v>545</v>
      </c>
      <c r="C159" s="661" t="s">
        <v>561</v>
      </c>
      <c r="D159" s="662" t="s">
        <v>2187</v>
      </c>
      <c r="E159" s="661" t="s">
        <v>3694</v>
      </c>
      <c r="F159" s="662" t="s">
        <v>3695</v>
      </c>
      <c r="G159" s="661" t="s">
        <v>2832</v>
      </c>
      <c r="H159" s="661" t="s">
        <v>2833</v>
      </c>
      <c r="I159" s="663">
        <v>11.36</v>
      </c>
      <c r="J159" s="663">
        <v>80</v>
      </c>
      <c r="K159" s="664">
        <v>908.96</v>
      </c>
    </row>
    <row r="160" spans="1:11" ht="14.4" customHeight="1" x14ac:dyDescent="0.3">
      <c r="A160" s="659" t="s">
        <v>544</v>
      </c>
      <c r="B160" s="660" t="s">
        <v>545</v>
      </c>
      <c r="C160" s="661" t="s">
        <v>561</v>
      </c>
      <c r="D160" s="662" t="s">
        <v>2187</v>
      </c>
      <c r="E160" s="661" t="s">
        <v>3694</v>
      </c>
      <c r="F160" s="662" t="s">
        <v>3695</v>
      </c>
      <c r="G160" s="661" t="s">
        <v>2834</v>
      </c>
      <c r="H160" s="661" t="s">
        <v>2835</v>
      </c>
      <c r="I160" s="663">
        <v>233.79333333333332</v>
      </c>
      <c r="J160" s="663">
        <v>25</v>
      </c>
      <c r="K160" s="664">
        <v>5844.8799999999992</v>
      </c>
    </row>
    <row r="161" spans="1:11" ht="14.4" customHeight="1" x14ac:dyDescent="0.3">
      <c r="A161" s="659" t="s">
        <v>544</v>
      </c>
      <c r="B161" s="660" t="s">
        <v>545</v>
      </c>
      <c r="C161" s="661" t="s">
        <v>561</v>
      </c>
      <c r="D161" s="662" t="s">
        <v>2187</v>
      </c>
      <c r="E161" s="661" t="s">
        <v>3694</v>
      </c>
      <c r="F161" s="662" t="s">
        <v>3695</v>
      </c>
      <c r="G161" s="661" t="s">
        <v>2836</v>
      </c>
      <c r="H161" s="661" t="s">
        <v>2837</v>
      </c>
      <c r="I161" s="663">
        <v>25.56</v>
      </c>
      <c r="J161" s="663">
        <v>24</v>
      </c>
      <c r="K161" s="664">
        <v>613.32000000000005</v>
      </c>
    </row>
    <row r="162" spans="1:11" ht="14.4" customHeight="1" x14ac:dyDescent="0.3">
      <c r="A162" s="659" t="s">
        <v>544</v>
      </c>
      <c r="B162" s="660" t="s">
        <v>545</v>
      </c>
      <c r="C162" s="661" t="s">
        <v>561</v>
      </c>
      <c r="D162" s="662" t="s">
        <v>2187</v>
      </c>
      <c r="E162" s="661" t="s">
        <v>3694</v>
      </c>
      <c r="F162" s="662" t="s">
        <v>3695</v>
      </c>
      <c r="G162" s="661" t="s">
        <v>2744</v>
      </c>
      <c r="H162" s="661" t="s">
        <v>2745</v>
      </c>
      <c r="I162" s="663">
        <v>30.17</v>
      </c>
      <c r="J162" s="663">
        <v>30</v>
      </c>
      <c r="K162" s="664">
        <v>905.1</v>
      </c>
    </row>
    <row r="163" spans="1:11" ht="14.4" customHeight="1" x14ac:dyDescent="0.3">
      <c r="A163" s="659" t="s">
        <v>544</v>
      </c>
      <c r="B163" s="660" t="s">
        <v>545</v>
      </c>
      <c r="C163" s="661" t="s">
        <v>561</v>
      </c>
      <c r="D163" s="662" t="s">
        <v>2187</v>
      </c>
      <c r="E163" s="661" t="s">
        <v>3694</v>
      </c>
      <c r="F163" s="662" t="s">
        <v>3695</v>
      </c>
      <c r="G163" s="661" t="s">
        <v>2644</v>
      </c>
      <c r="H163" s="661" t="s">
        <v>2645</v>
      </c>
      <c r="I163" s="663">
        <v>1.38</v>
      </c>
      <c r="J163" s="663">
        <v>700</v>
      </c>
      <c r="K163" s="664">
        <v>966</v>
      </c>
    </row>
    <row r="164" spans="1:11" ht="14.4" customHeight="1" x14ac:dyDescent="0.3">
      <c r="A164" s="659" t="s">
        <v>544</v>
      </c>
      <c r="B164" s="660" t="s">
        <v>545</v>
      </c>
      <c r="C164" s="661" t="s">
        <v>561</v>
      </c>
      <c r="D164" s="662" t="s">
        <v>2187</v>
      </c>
      <c r="E164" s="661" t="s">
        <v>3694</v>
      </c>
      <c r="F164" s="662" t="s">
        <v>3695</v>
      </c>
      <c r="G164" s="661" t="s">
        <v>2646</v>
      </c>
      <c r="H164" s="661" t="s">
        <v>2647</v>
      </c>
      <c r="I164" s="663">
        <v>0.6</v>
      </c>
      <c r="J164" s="663">
        <v>50</v>
      </c>
      <c r="K164" s="664">
        <v>30</v>
      </c>
    </row>
    <row r="165" spans="1:11" ht="14.4" customHeight="1" x14ac:dyDescent="0.3">
      <c r="A165" s="659" t="s">
        <v>544</v>
      </c>
      <c r="B165" s="660" t="s">
        <v>545</v>
      </c>
      <c r="C165" s="661" t="s">
        <v>561</v>
      </c>
      <c r="D165" s="662" t="s">
        <v>2187</v>
      </c>
      <c r="E165" s="661" t="s">
        <v>3694</v>
      </c>
      <c r="F165" s="662" t="s">
        <v>3695</v>
      </c>
      <c r="G165" s="661" t="s">
        <v>2838</v>
      </c>
      <c r="H165" s="661" t="s">
        <v>2839</v>
      </c>
      <c r="I165" s="663">
        <v>3.9420000000000002</v>
      </c>
      <c r="J165" s="663">
        <v>3000</v>
      </c>
      <c r="K165" s="664">
        <v>11830.35</v>
      </c>
    </row>
    <row r="166" spans="1:11" ht="14.4" customHeight="1" x14ac:dyDescent="0.3">
      <c r="A166" s="659" t="s">
        <v>544</v>
      </c>
      <c r="B166" s="660" t="s">
        <v>545</v>
      </c>
      <c r="C166" s="661" t="s">
        <v>561</v>
      </c>
      <c r="D166" s="662" t="s">
        <v>2187</v>
      </c>
      <c r="E166" s="661" t="s">
        <v>3694</v>
      </c>
      <c r="F166" s="662" t="s">
        <v>3695</v>
      </c>
      <c r="G166" s="661" t="s">
        <v>2840</v>
      </c>
      <c r="H166" s="661" t="s">
        <v>2841</v>
      </c>
      <c r="I166" s="663">
        <v>0.44000000000000006</v>
      </c>
      <c r="J166" s="663">
        <v>26000</v>
      </c>
      <c r="K166" s="664">
        <v>11440</v>
      </c>
    </row>
    <row r="167" spans="1:11" ht="14.4" customHeight="1" x14ac:dyDescent="0.3">
      <c r="A167" s="659" t="s">
        <v>544</v>
      </c>
      <c r="B167" s="660" t="s">
        <v>545</v>
      </c>
      <c r="C167" s="661" t="s">
        <v>561</v>
      </c>
      <c r="D167" s="662" t="s">
        <v>2187</v>
      </c>
      <c r="E167" s="661" t="s">
        <v>3694</v>
      </c>
      <c r="F167" s="662" t="s">
        <v>3695</v>
      </c>
      <c r="G167" s="661" t="s">
        <v>2648</v>
      </c>
      <c r="H167" s="661" t="s">
        <v>2649</v>
      </c>
      <c r="I167" s="663">
        <v>8.5779999999999994</v>
      </c>
      <c r="J167" s="663">
        <v>288</v>
      </c>
      <c r="K167" s="664">
        <v>2470.3200000000002</v>
      </c>
    </row>
    <row r="168" spans="1:11" ht="14.4" customHeight="1" x14ac:dyDescent="0.3">
      <c r="A168" s="659" t="s">
        <v>544</v>
      </c>
      <c r="B168" s="660" t="s">
        <v>545</v>
      </c>
      <c r="C168" s="661" t="s">
        <v>561</v>
      </c>
      <c r="D168" s="662" t="s">
        <v>2187</v>
      </c>
      <c r="E168" s="661" t="s">
        <v>3694</v>
      </c>
      <c r="F168" s="662" t="s">
        <v>3695</v>
      </c>
      <c r="G168" s="661" t="s">
        <v>2650</v>
      </c>
      <c r="H168" s="661" t="s">
        <v>2651</v>
      </c>
      <c r="I168" s="663">
        <v>28.403333333333332</v>
      </c>
      <c r="J168" s="663">
        <v>5</v>
      </c>
      <c r="K168" s="664">
        <v>142.47999999999999</v>
      </c>
    </row>
    <row r="169" spans="1:11" ht="14.4" customHeight="1" x14ac:dyDescent="0.3">
      <c r="A169" s="659" t="s">
        <v>544</v>
      </c>
      <c r="B169" s="660" t="s">
        <v>545</v>
      </c>
      <c r="C169" s="661" t="s">
        <v>561</v>
      </c>
      <c r="D169" s="662" t="s">
        <v>2187</v>
      </c>
      <c r="E169" s="661" t="s">
        <v>3694</v>
      </c>
      <c r="F169" s="662" t="s">
        <v>3695</v>
      </c>
      <c r="G169" s="661" t="s">
        <v>2652</v>
      </c>
      <c r="H169" s="661" t="s">
        <v>2653</v>
      </c>
      <c r="I169" s="663">
        <v>1.29</v>
      </c>
      <c r="J169" s="663">
        <v>1000</v>
      </c>
      <c r="K169" s="664">
        <v>1290</v>
      </c>
    </row>
    <row r="170" spans="1:11" ht="14.4" customHeight="1" x14ac:dyDescent="0.3">
      <c r="A170" s="659" t="s">
        <v>544</v>
      </c>
      <c r="B170" s="660" t="s">
        <v>545</v>
      </c>
      <c r="C170" s="661" t="s">
        <v>561</v>
      </c>
      <c r="D170" s="662" t="s">
        <v>2187</v>
      </c>
      <c r="E170" s="661" t="s">
        <v>3694</v>
      </c>
      <c r="F170" s="662" t="s">
        <v>3695</v>
      </c>
      <c r="G170" s="661" t="s">
        <v>2842</v>
      </c>
      <c r="H170" s="661" t="s">
        <v>2843</v>
      </c>
      <c r="I170" s="663">
        <v>283.02</v>
      </c>
      <c r="J170" s="663">
        <v>5</v>
      </c>
      <c r="K170" s="664">
        <v>1415.1</v>
      </c>
    </row>
    <row r="171" spans="1:11" ht="14.4" customHeight="1" x14ac:dyDescent="0.3">
      <c r="A171" s="659" t="s">
        <v>544</v>
      </c>
      <c r="B171" s="660" t="s">
        <v>545</v>
      </c>
      <c r="C171" s="661" t="s">
        <v>561</v>
      </c>
      <c r="D171" s="662" t="s">
        <v>2187</v>
      </c>
      <c r="E171" s="661" t="s">
        <v>3694</v>
      </c>
      <c r="F171" s="662" t="s">
        <v>3695</v>
      </c>
      <c r="G171" s="661" t="s">
        <v>2654</v>
      </c>
      <c r="H171" s="661" t="s">
        <v>2655</v>
      </c>
      <c r="I171" s="663">
        <v>7.5100000000000007</v>
      </c>
      <c r="J171" s="663">
        <v>192</v>
      </c>
      <c r="K171" s="664">
        <v>1441.92</v>
      </c>
    </row>
    <row r="172" spans="1:11" ht="14.4" customHeight="1" x14ac:dyDescent="0.3">
      <c r="A172" s="659" t="s">
        <v>544</v>
      </c>
      <c r="B172" s="660" t="s">
        <v>545</v>
      </c>
      <c r="C172" s="661" t="s">
        <v>561</v>
      </c>
      <c r="D172" s="662" t="s">
        <v>2187</v>
      </c>
      <c r="E172" s="661" t="s">
        <v>3694</v>
      </c>
      <c r="F172" s="662" t="s">
        <v>3695</v>
      </c>
      <c r="G172" s="661" t="s">
        <v>2752</v>
      </c>
      <c r="H172" s="661" t="s">
        <v>2753</v>
      </c>
      <c r="I172" s="663">
        <v>0.85</v>
      </c>
      <c r="J172" s="663">
        <v>100</v>
      </c>
      <c r="K172" s="664">
        <v>85</v>
      </c>
    </row>
    <row r="173" spans="1:11" ht="14.4" customHeight="1" x14ac:dyDescent="0.3">
      <c r="A173" s="659" t="s">
        <v>544</v>
      </c>
      <c r="B173" s="660" t="s">
        <v>545</v>
      </c>
      <c r="C173" s="661" t="s">
        <v>561</v>
      </c>
      <c r="D173" s="662" t="s">
        <v>2187</v>
      </c>
      <c r="E173" s="661" t="s">
        <v>3694</v>
      </c>
      <c r="F173" s="662" t="s">
        <v>3695</v>
      </c>
      <c r="G173" s="661" t="s">
        <v>2656</v>
      </c>
      <c r="H173" s="661" t="s">
        <v>2657</v>
      </c>
      <c r="I173" s="663">
        <v>1.51</v>
      </c>
      <c r="J173" s="663">
        <v>50</v>
      </c>
      <c r="K173" s="664">
        <v>75.5</v>
      </c>
    </row>
    <row r="174" spans="1:11" ht="14.4" customHeight="1" x14ac:dyDescent="0.3">
      <c r="A174" s="659" t="s">
        <v>544</v>
      </c>
      <c r="B174" s="660" t="s">
        <v>545</v>
      </c>
      <c r="C174" s="661" t="s">
        <v>561</v>
      </c>
      <c r="D174" s="662" t="s">
        <v>2187</v>
      </c>
      <c r="E174" s="661" t="s">
        <v>3694</v>
      </c>
      <c r="F174" s="662" t="s">
        <v>3695</v>
      </c>
      <c r="G174" s="661" t="s">
        <v>2660</v>
      </c>
      <c r="H174" s="661" t="s">
        <v>2661</v>
      </c>
      <c r="I174" s="663">
        <v>3.36</v>
      </c>
      <c r="J174" s="663">
        <v>100</v>
      </c>
      <c r="K174" s="664">
        <v>336</v>
      </c>
    </row>
    <row r="175" spans="1:11" ht="14.4" customHeight="1" x14ac:dyDescent="0.3">
      <c r="A175" s="659" t="s">
        <v>544</v>
      </c>
      <c r="B175" s="660" t="s">
        <v>545</v>
      </c>
      <c r="C175" s="661" t="s">
        <v>561</v>
      </c>
      <c r="D175" s="662" t="s">
        <v>2187</v>
      </c>
      <c r="E175" s="661" t="s">
        <v>3694</v>
      </c>
      <c r="F175" s="662" t="s">
        <v>3695</v>
      </c>
      <c r="G175" s="661" t="s">
        <v>2844</v>
      </c>
      <c r="H175" s="661" t="s">
        <v>2845</v>
      </c>
      <c r="I175" s="663">
        <v>5.88</v>
      </c>
      <c r="J175" s="663">
        <v>50</v>
      </c>
      <c r="K175" s="664">
        <v>294</v>
      </c>
    </row>
    <row r="176" spans="1:11" ht="14.4" customHeight="1" x14ac:dyDescent="0.3">
      <c r="A176" s="659" t="s">
        <v>544</v>
      </c>
      <c r="B176" s="660" t="s">
        <v>545</v>
      </c>
      <c r="C176" s="661" t="s">
        <v>561</v>
      </c>
      <c r="D176" s="662" t="s">
        <v>2187</v>
      </c>
      <c r="E176" s="661" t="s">
        <v>3694</v>
      </c>
      <c r="F176" s="662" t="s">
        <v>3695</v>
      </c>
      <c r="G176" s="661" t="s">
        <v>2846</v>
      </c>
      <c r="H176" s="661" t="s">
        <v>2847</v>
      </c>
      <c r="I176" s="663">
        <v>217.81</v>
      </c>
      <c r="J176" s="663">
        <v>25</v>
      </c>
      <c r="K176" s="664">
        <v>5445.25</v>
      </c>
    </row>
    <row r="177" spans="1:11" ht="14.4" customHeight="1" x14ac:dyDescent="0.3">
      <c r="A177" s="659" t="s">
        <v>544</v>
      </c>
      <c r="B177" s="660" t="s">
        <v>545</v>
      </c>
      <c r="C177" s="661" t="s">
        <v>561</v>
      </c>
      <c r="D177" s="662" t="s">
        <v>2187</v>
      </c>
      <c r="E177" s="661" t="s">
        <v>3694</v>
      </c>
      <c r="F177" s="662" t="s">
        <v>3695</v>
      </c>
      <c r="G177" s="661" t="s">
        <v>2848</v>
      </c>
      <c r="H177" s="661" t="s">
        <v>2849</v>
      </c>
      <c r="I177" s="663">
        <v>790.88</v>
      </c>
      <c r="J177" s="663">
        <v>5</v>
      </c>
      <c r="K177" s="664">
        <v>3954.3999999999996</v>
      </c>
    </row>
    <row r="178" spans="1:11" ht="14.4" customHeight="1" x14ac:dyDescent="0.3">
      <c r="A178" s="659" t="s">
        <v>544</v>
      </c>
      <c r="B178" s="660" t="s">
        <v>545</v>
      </c>
      <c r="C178" s="661" t="s">
        <v>561</v>
      </c>
      <c r="D178" s="662" t="s">
        <v>2187</v>
      </c>
      <c r="E178" s="661" t="s">
        <v>3694</v>
      </c>
      <c r="F178" s="662" t="s">
        <v>3695</v>
      </c>
      <c r="G178" s="661" t="s">
        <v>2810</v>
      </c>
      <c r="H178" s="661" t="s">
        <v>2811</v>
      </c>
      <c r="I178" s="663">
        <v>0.31</v>
      </c>
      <c r="J178" s="663">
        <v>50</v>
      </c>
      <c r="K178" s="664">
        <v>15.5</v>
      </c>
    </row>
    <row r="179" spans="1:11" ht="14.4" customHeight="1" x14ac:dyDescent="0.3">
      <c r="A179" s="659" t="s">
        <v>544</v>
      </c>
      <c r="B179" s="660" t="s">
        <v>545</v>
      </c>
      <c r="C179" s="661" t="s">
        <v>561</v>
      </c>
      <c r="D179" s="662" t="s">
        <v>2187</v>
      </c>
      <c r="E179" s="661" t="s">
        <v>3694</v>
      </c>
      <c r="F179" s="662" t="s">
        <v>3695</v>
      </c>
      <c r="G179" s="661" t="s">
        <v>2850</v>
      </c>
      <c r="H179" s="661" t="s">
        <v>2851</v>
      </c>
      <c r="I179" s="663">
        <v>13.04</v>
      </c>
      <c r="J179" s="663">
        <v>160</v>
      </c>
      <c r="K179" s="664">
        <v>2086.5200000000004</v>
      </c>
    </row>
    <row r="180" spans="1:11" ht="14.4" customHeight="1" x14ac:dyDescent="0.3">
      <c r="A180" s="659" t="s">
        <v>544</v>
      </c>
      <c r="B180" s="660" t="s">
        <v>545</v>
      </c>
      <c r="C180" s="661" t="s">
        <v>561</v>
      </c>
      <c r="D180" s="662" t="s">
        <v>2187</v>
      </c>
      <c r="E180" s="661" t="s">
        <v>3694</v>
      </c>
      <c r="F180" s="662" t="s">
        <v>3695</v>
      </c>
      <c r="G180" s="661" t="s">
        <v>2852</v>
      </c>
      <c r="H180" s="661" t="s">
        <v>2853</v>
      </c>
      <c r="I180" s="663">
        <v>7.1</v>
      </c>
      <c r="J180" s="663">
        <v>2</v>
      </c>
      <c r="K180" s="664">
        <v>14.2</v>
      </c>
    </row>
    <row r="181" spans="1:11" ht="14.4" customHeight="1" x14ac:dyDescent="0.3">
      <c r="A181" s="659" t="s">
        <v>544</v>
      </c>
      <c r="B181" s="660" t="s">
        <v>545</v>
      </c>
      <c r="C181" s="661" t="s">
        <v>561</v>
      </c>
      <c r="D181" s="662" t="s">
        <v>2187</v>
      </c>
      <c r="E181" s="661" t="s">
        <v>3694</v>
      </c>
      <c r="F181" s="662" t="s">
        <v>3695</v>
      </c>
      <c r="G181" s="661" t="s">
        <v>2854</v>
      </c>
      <c r="H181" s="661" t="s">
        <v>2855</v>
      </c>
      <c r="I181" s="663">
        <v>8.2799999999999994</v>
      </c>
      <c r="J181" s="663">
        <v>2</v>
      </c>
      <c r="K181" s="664">
        <v>16.559999999999999</v>
      </c>
    </row>
    <row r="182" spans="1:11" ht="14.4" customHeight="1" x14ac:dyDescent="0.3">
      <c r="A182" s="659" t="s">
        <v>544</v>
      </c>
      <c r="B182" s="660" t="s">
        <v>545</v>
      </c>
      <c r="C182" s="661" t="s">
        <v>561</v>
      </c>
      <c r="D182" s="662" t="s">
        <v>2187</v>
      </c>
      <c r="E182" s="661" t="s">
        <v>3694</v>
      </c>
      <c r="F182" s="662" t="s">
        <v>3695</v>
      </c>
      <c r="G182" s="661" t="s">
        <v>2856</v>
      </c>
      <c r="H182" s="661" t="s">
        <v>2857</v>
      </c>
      <c r="I182" s="663">
        <v>5.92</v>
      </c>
      <c r="J182" s="663">
        <v>2</v>
      </c>
      <c r="K182" s="664">
        <v>11.84</v>
      </c>
    </row>
    <row r="183" spans="1:11" ht="14.4" customHeight="1" x14ac:dyDescent="0.3">
      <c r="A183" s="659" t="s">
        <v>544</v>
      </c>
      <c r="B183" s="660" t="s">
        <v>545</v>
      </c>
      <c r="C183" s="661" t="s">
        <v>561</v>
      </c>
      <c r="D183" s="662" t="s">
        <v>2187</v>
      </c>
      <c r="E183" s="661" t="s">
        <v>3694</v>
      </c>
      <c r="F183" s="662" t="s">
        <v>3695</v>
      </c>
      <c r="G183" s="661" t="s">
        <v>2858</v>
      </c>
      <c r="H183" s="661" t="s">
        <v>2859</v>
      </c>
      <c r="I183" s="663">
        <v>380.88</v>
      </c>
      <c r="J183" s="663">
        <v>15</v>
      </c>
      <c r="K183" s="664">
        <v>5713.2000000000007</v>
      </c>
    </row>
    <row r="184" spans="1:11" ht="14.4" customHeight="1" x14ac:dyDescent="0.3">
      <c r="A184" s="659" t="s">
        <v>544</v>
      </c>
      <c r="B184" s="660" t="s">
        <v>545</v>
      </c>
      <c r="C184" s="661" t="s">
        <v>561</v>
      </c>
      <c r="D184" s="662" t="s">
        <v>2187</v>
      </c>
      <c r="E184" s="661" t="s">
        <v>3694</v>
      </c>
      <c r="F184" s="662" t="s">
        <v>3695</v>
      </c>
      <c r="G184" s="661" t="s">
        <v>2860</v>
      </c>
      <c r="H184" s="661" t="s">
        <v>2861</v>
      </c>
      <c r="I184" s="663">
        <v>0.82</v>
      </c>
      <c r="J184" s="663">
        <v>500</v>
      </c>
      <c r="K184" s="664">
        <v>410.55</v>
      </c>
    </row>
    <row r="185" spans="1:11" ht="14.4" customHeight="1" x14ac:dyDescent="0.3">
      <c r="A185" s="659" t="s">
        <v>544</v>
      </c>
      <c r="B185" s="660" t="s">
        <v>545</v>
      </c>
      <c r="C185" s="661" t="s">
        <v>561</v>
      </c>
      <c r="D185" s="662" t="s">
        <v>2187</v>
      </c>
      <c r="E185" s="661" t="s">
        <v>3696</v>
      </c>
      <c r="F185" s="662" t="s">
        <v>3697</v>
      </c>
      <c r="G185" s="661" t="s">
        <v>2862</v>
      </c>
      <c r="H185" s="661" t="s">
        <v>2863</v>
      </c>
      <c r="I185" s="663">
        <v>471.9</v>
      </c>
      <c r="J185" s="663">
        <v>10</v>
      </c>
      <c r="K185" s="664">
        <v>4719</v>
      </c>
    </row>
    <row r="186" spans="1:11" ht="14.4" customHeight="1" x14ac:dyDescent="0.3">
      <c r="A186" s="659" t="s">
        <v>544</v>
      </c>
      <c r="B186" s="660" t="s">
        <v>545</v>
      </c>
      <c r="C186" s="661" t="s">
        <v>561</v>
      </c>
      <c r="D186" s="662" t="s">
        <v>2187</v>
      </c>
      <c r="E186" s="661" t="s">
        <v>3696</v>
      </c>
      <c r="F186" s="662" t="s">
        <v>3697</v>
      </c>
      <c r="G186" s="661" t="s">
        <v>2864</v>
      </c>
      <c r="H186" s="661" t="s">
        <v>2865</v>
      </c>
      <c r="I186" s="663">
        <v>63.37</v>
      </c>
      <c r="J186" s="663">
        <v>200</v>
      </c>
      <c r="K186" s="664">
        <v>12673</v>
      </c>
    </row>
    <row r="187" spans="1:11" ht="14.4" customHeight="1" x14ac:dyDescent="0.3">
      <c r="A187" s="659" t="s">
        <v>544</v>
      </c>
      <c r="B187" s="660" t="s">
        <v>545</v>
      </c>
      <c r="C187" s="661" t="s">
        <v>561</v>
      </c>
      <c r="D187" s="662" t="s">
        <v>2187</v>
      </c>
      <c r="E187" s="661" t="s">
        <v>3696</v>
      </c>
      <c r="F187" s="662" t="s">
        <v>3697</v>
      </c>
      <c r="G187" s="661" t="s">
        <v>2866</v>
      </c>
      <c r="H187" s="661" t="s">
        <v>2867</v>
      </c>
      <c r="I187" s="663">
        <v>268.61999999999995</v>
      </c>
      <c r="J187" s="663">
        <v>220</v>
      </c>
      <c r="K187" s="664">
        <v>59096.399999999994</v>
      </c>
    </row>
    <row r="188" spans="1:11" ht="14.4" customHeight="1" x14ac:dyDescent="0.3">
      <c r="A188" s="659" t="s">
        <v>544</v>
      </c>
      <c r="B188" s="660" t="s">
        <v>545</v>
      </c>
      <c r="C188" s="661" t="s">
        <v>561</v>
      </c>
      <c r="D188" s="662" t="s">
        <v>2187</v>
      </c>
      <c r="E188" s="661" t="s">
        <v>3696</v>
      </c>
      <c r="F188" s="662" t="s">
        <v>3697</v>
      </c>
      <c r="G188" s="661" t="s">
        <v>2758</v>
      </c>
      <c r="H188" s="661" t="s">
        <v>2759</v>
      </c>
      <c r="I188" s="663">
        <v>2.86</v>
      </c>
      <c r="J188" s="663">
        <v>100</v>
      </c>
      <c r="K188" s="664">
        <v>286</v>
      </c>
    </row>
    <row r="189" spans="1:11" ht="14.4" customHeight="1" x14ac:dyDescent="0.3">
      <c r="A189" s="659" t="s">
        <v>544</v>
      </c>
      <c r="B189" s="660" t="s">
        <v>545</v>
      </c>
      <c r="C189" s="661" t="s">
        <v>561</v>
      </c>
      <c r="D189" s="662" t="s">
        <v>2187</v>
      </c>
      <c r="E189" s="661" t="s">
        <v>3696</v>
      </c>
      <c r="F189" s="662" t="s">
        <v>3697</v>
      </c>
      <c r="G189" s="661" t="s">
        <v>2868</v>
      </c>
      <c r="H189" s="661" t="s">
        <v>2869</v>
      </c>
      <c r="I189" s="663">
        <v>15.924000000000001</v>
      </c>
      <c r="J189" s="663">
        <v>550</v>
      </c>
      <c r="K189" s="664">
        <v>8759</v>
      </c>
    </row>
    <row r="190" spans="1:11" ht="14.4" customHeight="1" x14ac:dyDescent="0.3">
      <c r="A190" s="659" t="s">
        <v>544</v>
      </c>
      <c r="B190" s="660" t="s">
        <v>545</v>
      </c>
      <c r="C190" s="661" t="s">
        <v>561</v>
      </c>
      <c r="D190" s="662" t="s">
        <v>2187</v>
      </c>
      <c r="E190" s="661" t="s">
        <v>3696</v>
      </c>
      <c r="F190" s="662" t="s">
        <v>3697</v>
      </c>
      <c r="G190" s="661" t="s">
        <v>2870</v>
      </c>
      <c r="H190" s="661" t="s">
        <v>2871</v>
      </c>
      <c r="I190" s="663">
        <v>7.43</v>
      </c>
      <c r="J190" s="663">
        <v>2300</v>
      </c>
      <c r="K190" s="664">
        <v>17089</v>
      </c>
    </row>
    <row r="191" spans="1:11" ht="14.4" customHeight="1" x14ac:dyDescent="0.3">
      <c r="A191" s="659" t="s">
        <v>544</v>
      </c>
      <c r="B191" s="660" t="s">
        <v>545</v>
      </c>
      <c r="C191" s="661" t="s">
        <v>561</v>
      </c>
      <c r="D191" s="662" t="s">
        <v>2187</v>
      </c>
      <c r="E191" s="661" t="s">
        <v>3696</v>
      </c>
      <c r="F191" s="662" t="s">
        <v>3697</v>
      </c>
      <c r="G191" s="661" t="s">
        <v>2668</v>
      </c>
      <c r="H191" s="661" t="s">
        <v>2669</v>
      </c>
      <c r="I191" s="663">
        <v>1.0900000000000001</v>
      </c>
      <c r="J191" s="663">
        <v>3700</v>
      </c>
      <c r="K191" s="664">
        <v>4033</v>
      </c>
    </row>
    <row r="192" spans="1:11" ht="14.4" customHeight="1" x14ac:dyDescent="0.3">
      <c r="A192" s="659" t="s">
        <v>544</v>
      </c>
      <c r="B192" s="660" t="s">
        <v>545</v>
      </c>
      <c r="C192" s="661" t="s">
        <v>561</v>
      </c>
      <c r="D192" s="662" t="s">
        <v>2187</v>
      </c>
      <c r="E192" s="661" t="s">
        <v>3696</v>
      </c>
      <c r="F192" s="662" t="s">
        <v>3697</v>
      </c>
      <c r="G192" s="661" t="s">
        <v>2670</v>
      </c>
      <c r="H192" s="661" t="s">
        <v>2671</v>
      </c>
      <c r="I192" s="663">
        <v>1.67</v>
      </c>
      <c r="J192" s="663">
        <v>2300</v>
      </c>
      <c r="K192" s="664">
        <v>3841</v>
      </c>
    </row>
    <row r="193" spans="1:11" ht="14.4" customHeight="1" x14ac:dyDescent="0.3">
      <c r="A193" s="659" t="s">
        <v>544</v>
      </c>
      <c r="B193" s="660" t="s">
        <v>545</v>
      </c>
      <c r="C193" s="661" t="s">
        <v>561</v>
      </c>
      <c r="D193" s="662" t="s">
        <v>2187</v>
      </c>
      <c r="E193" s="661" t="s">
        <v>3696</v>
      </c>
      <c r="F193" s="662" t="s">
        <v>3697</v>
      </c>
      <c r="G193" s="661" t="s">
        <v>2672</v>
      </c>
      <c r="H193" s="661" t="s">
        <v>2673</v>
      </c>
      <c r="I193" s="663">
        <v>0.47799999999999992</v>
      </c>
      <c r="J193" s="663">
        <v>2700</v>
      </c>
      <c r="K193" s="664">
        <v>1291</v>
      </c>
    </row>
    <row r="194" spans="1:11" ht="14.4" customHeight="1" x14ac:dyDescent="0.3">
      <c r="A194" s="659" t="s">
        <v>544</v>
      </c>
      <c r="B194" s="660" t="s">
        <v>545</v>
      </c>
      <c r="C194" s="661" t="s">
        <v>561</v>
      </c>
      <c r="D194" s="662" t="s">
        <v>2187</v>
      </c>
      <c r="E194" s="661" t="s">
        <v>3696</v>
      </c>
      <c r="F194" s="662" t="s">
        <v>3697</v>
      </c>
      <c r="G194" s="661" t="s">
        <v>2674</v>
      </c>
      <c r="H194" s="661" t="s">
        <v>2675</v>
      </c>
      <c r="I194" s="663">
        <v>0.67</v>
      </c>
      <c r="J194" s="663">
        <v>400</v>
      </c>
      <c r="K194" s="664">
        <v>268</v>
      </c>
    </row>
    <row r="195" spans="1:11" ht="14.4" customHeight="1" x14ac:dyDescent="0.3">
      <c r="A195" s="659" t="s">
        <v>544</v>
      </c>
      <c r="B195" s="660" t="s">
        <v>545</v>
      </c>
      <c r="C195" s="661" t="s">
        <v>561</v>
      </c>
      <c r="D195" s="662" t="s">
        <v>2187</v>
      </c>
      <c r="E195" s="661" t="s">
        <v>3696</v>
      </c>
      <c r="F195" s="662" t="s">
        <v>3697</v>
      </c>
      <c r="G195" s="661" t="s">
        <v>2762</v>
      </c>
      <c r="H195" s="661" t="s">
        <v>2763</v>
      </c>
      <c r="I195" s="663">
        <v>2.1779999999999999</v>
      </c>
      <c r="J195" s="663">
        <v>1000</v>
      </c>
      <c r="K195" s="664">
        <v>2175.8500000000004</v>
      </c>
    </row>
    <row r="196" spans="1:11" ht="14.4" customHeight="1" x14ac:dyDescent="0.3">
      <c r="A196" s="659" t="s">
        <v>544</v>
      </c>
      <c r="B196" s="660" t="s">
        <v>545</v>
      </c>
      <c r="C196" s="661" t="s">
        <v>561</v>
      </c>
      <c r="D196" s="662" t="s">
        <v>2187</v>
      </c>
      <c r="E196" s="661" t="s">
        <v>3696</v>
      </c>
      <c r="F196" s="662" t="s">
        <v>3697</v>
      </c>
      <c r="G196" s="661" t="s">
        <v>2872</v>
      </c>
      <c r="H196" s="661" t="s">
        <v>2873</v>
      </c>
      <c r="I196" s="663">
        <v>1140.45</v>
      </c>
      <c r="J196" s="663">
        <v>8</v>
      </c>
      <c r="K196" s="664">
        <v>9123.6</v>
      </c>
    </row>
    <row r="197" spans="1:11" ht="14.4" customHeight="1" x14ac:dyDescent="0.3">
      <c r="A197" s="659" t="s">
        <v>544</v>
      </c>
      <c r="B197" s="660" t="s">
        <v>545</v>
      </c>
      <c r="C197" s="661" t="s">
        <v>561</v>
      </c>
      <c r="D197" s="662" t="s">
        <v>2187</v>
      </c>
      <c r="E197" s="661" t="s">
        <v>3696</v>
      </c>
      <c r="F197" s="662" t="s">
        <v>3697</v>
      </c>
      <c r="G197" s="661" t="s">
        <v>2874</v>
      </c>
      <c r="H197" s="661" t="s">
        <v>2875</v>
      </c>
      <c r="I197" s="663">
        <v>80.569999999999993</v>
      </c>
      <c r="J197" s="663">
        <v>80</v>
      </c>
      <c r="K197" s="664">
        <v>6445.6</v>
      </c>
    </row>
    <row r="198" spans="1:11" ht="14.4" customHeight="1" x14ac:dyDescent="0.3">
      <c r="A198" s="659" t="s">
        <v>544</v>
      </c>
      <c r="B198" s="660" t="s">
        <v>545</v>
      </c>
      <c r="C198" s="661" t="s">
        <v>561</v>
      </c>
      <c r="D198" s="662" t="s">
        <v>2187</v>
      </c>
      <c r="E198" s="661" t="s">
        <v>3696</v>
      </c>
      <c r="F198" s="662" t="s">
        <v>3697</v>
      </c>
      <c r="G198" s="661" t="s">
        <v>2680</v>
      </c>
      <c r="H198" s="661" t="s">
        <v>2681</v>
      </c>
      <c r="I198" s="663">
        <v>5.69</v>
      </c>
      <c r="J198" s="663">
        <v>120</v>
      </c>
      <c r="K198" s="664">
        <v>698.4</v>
      </c>
    </row>
    <row r="199" spans="1:11" ht="14.4" customHeight="1" x14ac:dyDescent="0.3">
      <c r="A199" s="659" t="s">
        <v>544</v>
      </c>
      <c r="B199" s="660" t="s">
        <v>545</v>
      </c>
      <c r="C199" s="661" t="s">
        <v>561</v>
      </c>
      <c r="D199" s="662" t="s">
        <v>2187</v>
      </c>
      <c r="E199" s="661" t="s">
        <v>3696</v>
      </c>
      <c r="F199" s="662" t="s">
        <v>3697</v>
      </c>
      <c r="G199" s="661" t="s">
        <v>2876</v>
      </c>
      <c r="H199" s="661" t="s">
        <v>2877</v>
      </c>
      <c r="I199" s="663">
        <v>45.497500000000002</v>
      </c>
      <c r="J199" s="663">
        <v>280</v>
      </c>
      <c r="K199" s="664">
        <v>12738.8</v>
      </c>
    </row>
    <row r="200" spans="1:11" ht="14.4" customHeight="1" x14ac:dyDescent="0.3">
      <c r="A200" s="659" t="s">
        <v>544</v>
      </c>
      <c r="B200" s="660" t="s">
        <v>545</v>
      </c>
      <c r="C200" s="661" t="s">
        <v>561</v>
      </c>
      <c r="D200" s="662" t="s">
        <v>2187</v>
      </c>
      <c r="E200" s="661" t="s">
        <v>3696</v>
      </c>
      <c r="F200" s="662" t="s">
        <v>3697</v>
      </c>
      <c r="G200" s="661" t="s">
        <v>2878</v>
      </c>
      <c r="H200" s="661" t="s">
        <v>2879</v>
      </c>
      <c r="I200" s="663">
        <v>45.13</v>
      </c>
      <c r="J200" s="663">
        <v>20</v>
      </c>
      <c r="K200" s="664">
        <v>902.66</v>
      </c>
    </row>
    <row r="201" spans="1:11" ht="14.4" customHeight="1" x14ac:dyDescent="0.3">
      <c r="A201" s="659" t="s">
        <v>544</v>
      </c>
      <c r="B201" s="660" t="s">
        <v>545</v>
      </c>
      <c r="C201" s="661" t="s">
        <v>561</v>
      </c>
      <c r="D201" s="662" t="s">
        <v>2187</v>
      </c>
      <c r="E201" s="661" t="s">
        <v>3696</v>
      </c>
      <c r="F201" s="662" t="s">
        <v>3697</v>
      </c>
      <c r="G201" s="661" t="s">
        <v>2880</v>
      </c>
      <c r="H201" s="661" t="s">
        <v>2881</v>
      </c>
      <c r="I201" s="663">
        <v>2.7850000000000001</v>
      </c>
      <c r="J201" s="663">
        <v>600</v>
      </c>
      <c r="K201" s="664">
        <v>1671</v>
      </c>
    </row>
    <row r="202" spans="1:11" ht="14.4" customHeight="1" x14ac:dyDescent="0.3">
      <c r="A202" s="659" t="s">
        <v>544</v>
      </c>
      <c r="B202" s="660" t="s">
        <v>545</v>
      </c>
      <c r="C202" s="661" t="s">
        <v>561</v>
      </c>
      <c r="D202" s="662" t="s">
        <v>2187</v>
      </c>
      <c r="E202" s="661" t="s">
        <v>3696</v>
      </c>
      <c r="F202" s="662" t="s">
        <v>3697</v>
      </c>
      <c r="G202" s="661" t="s">
        <v>2882</v>
      </c>
      <c r="H202" s="661" t="s">
        <v>2883</v>
      </c>
      <c r="I202" s="663">
        <v>35.479999999999997</v>
      </c>
      <c r="J202" s="663">
        <v>500</v>
      </c>
      <c r="K202" s="664">
        <v>17738.240000000002</v>
      </c>
    </row>
    <row r="203" spans="1:11" ht="14.4" customHeight="1" x14ac:dyDescent="0.3">
      <c r="A203" s="659" t="s">
        <v>544</v>
      </c>
      <c r="B203" s="660" t="s">
        <v>545</v>
      </c>
      <c r="C203" s="661" t="s">
        <v>561</v>
      </c>
      <c r="D203" s="662" t="s">
        <v>2187</v>
      </c>
      <c r="E203" s="661" t="s">
        <v>3696</v>
      </c>
      <c r="F203" s="662" t="s">
        <v>3697</v>
      </c>
      <c r="G203" s="661" t="s">
        <v>2684</v>
      </c>
      <c r="H203" s="661" t="s">
        <v>2685</v>
      </c>
      <c r="I203" s="663">
        <v>1.966</v>
      </c>
      <c r="J203" s="663">
        <v>750</v>
      </c>
      <c r="K203" s="664">
        <v>1474</v>
      </c>
    </row>
    <row r="204" spans="1:11" ht="14.4" customHeight="1" x14ac:dyDescent="0.3">
      <c r="A204" s="659" t="s">
        <v>544</v>
      </c>
      <c r="B204" s="660" t="s">
        <v>545</v>
      </c>
      <c r="C204" s="661" t="s">
        <v>561</v>
      </c>
      <c r="D204" s="662" t="s">
        <v>2187</v>
      </c>
      <c r="E204" s="661" t="s">
        <v>3696</v>
      </c>
      <c r="F204" s="662" t="s">
        <v>3697</v>
      </c>
      <c r="G204" s="661" t="s">
        <v>2686</v>
      </c>
      <c r="H204" s="661" t="s">
        <v>2687</v>
      </c>
      <c r="I204" s="663">
        <v>1.865</v>
      </c>
      <c r="J204" s="663">
        <v>150</v>
      </c>
      <c r="K204" s="664">
        <v>276.5</v>
      </c>
    </row>
    <row r="205" spans="1:11" ht="14.4" customHeight="1" x14ac:dyDescent="0.3">
      <c r="A205" s="659" t="s">
        <v>544</v>
      </c>
      <c r="B205" s="660" t="s">
        <v>545</v>
      </c>
      <c r="C205" s="661" t="s">
        <v>561</v>
      </c>
      <c r="D205" s="662" t="s">
        <v>2187</v>
      </c>
      <c r="E205" s="661" t="s">
        <v>3696</v>
      </c>
      <c r="F205" s="662" t="s">
        <v>3697</v>
      </c>
      <c r="G205" s="661" t="s">
        <v>2884</v>
      </c>
      <c r="H205" s="661" t="s">
        <v>2885</v>
      </c>
      <c r="I205" s="663">
        <v>3.0175000000000001</v>
      </c>
      <c r="J205" s="663">
        <v>300</v>
      </c>
      <c r="K205" s="664">
        <v>902</v>
      </c>
    </row>
    <row r="206" spans="1:11" ht="14.4" customHeight="1" x14ac:dyDescent="0.3">
      <c r="A206" s="659" t="s">
        <v>544</v>
      </c>
      <c r="B206" s="660" t="s">
        <v>545</v>
      </c>
      <c r="C206" s="661" t="s">
        <v>561</v>
      </c>
      <c r="D206" s="662" t="s">
        <v>2187</v>
      </c>
      <c r="E206" s="661" t="s">
        <v>3696</v>
      </c>
      <c r="F206" s="662" t="s">
        <v>3697</v>
      </c>
      <c r="G206" s="661" t="s">
        <v>2814</v>
      </c>
      <c r="H206" s="661" t="s">
        <v>2815</v>
      </c>
      <c r="I206" s="663">
        <v>1.9224999999999999</v>
      </c>
      <c r="J206" s="663">
        <v>250</v>
      </c>
      <c r="K206" s="664">
        <v>480.5</v>
      </c>
    </row>
    <row r="207" spans="1:11" ht="14.4" customHeight="1" x14ac:dyDescent="0.3">
      <c r="A207" s="659" t="s">
        <v>544</v>
      </c>
      <c r="B207" s="660" t="s">
        <v>545</v>
      </c>
      <c r="C207" s="661" t="s">
        <v>561</v>
      </c>
      <c r="D207" s="662" t="s">
        <v>2187</v>
      </c>
      <c r="E207" s="661" t="s">
        <v>3696</v>
      </c>
      <c r="F207" s="662" t="s">
        <v>3697</v>
      </c>
      <c r="G207" s="661" t="s">
        <v>2886</v>
      </c>
      <c r="H207" s="661" t="s">
        <v>2887</v>
      </c>
      <c r="I207" s="663">
        <v>2.0433333333333334</v>
      </c>
      <c r="J207" s="663">
        <v>500</v>
      </c>
      <c r="K207" s="664">
        <v>1022</v>
      </c>
    </row>
    <row r="208" spans="1:11" ht="14.4" customHeight="1" x14ac:dyDescent="0.3">
      <c r="A208" s="659" t="s">
        <v>544</v>
      </c>
      <c r="B208" s="660" t="s">
        <v>545</v>
      </c>
      <c r="C208" s="661" t="s">
        <v>561</v>
      </c>
      <c r="D208" s="662" t="s">
        <v>2187</v>
      </c>
      <c r="E208" s="661" t="s">
        <v>3696</v>
      </c>
      <c r="F208" s="662" t="s">
        <v>3697</v>
      </c>
      <c r="G208" s="661" t="s">
        <v>2768</v>
      </c>
      <c r="H208" s="661" t="s">
        <v>2769</v>
      </c>
      <c r="I208" s="663">
        <v>2.9779999999999998</v>
      </c>
      <c r="J208" s="663">
        <v>950</v>
      </c>
      <c r="K208" s="664">
        <v>2851</v>
      </c>
    </row>
    <row r="209" spans="1:11" ht="14.4" customHeight="1" x14ac:dyDescent="0.3">
      <c r="A209" s="659" t="s">
        <v>544</v>
      </c>
      <c r="B209" s="660" t="s">
        <v>545</v>
      </c>
      <c r="C209" s="661" t="s">
        <v>561</v>
      </c>
      <c r="D209" s="662" t="s">
        <v>2187</v>
      </c>
      <c r="E209" s="661" t="s">
        <v>3696</v>
      </c>
      <c r="F209" s="662" t="s">
        <v>3697</v>
      </c>
      <c r="G209" s="661" t="s">
        <v>2690</v>
      </c>
      <c r="H209" s="661" t="s">
        <v>2691</v>
      </c>
      <c r="I209" s="663">
        <v>2.1500000000000004</v>
      </c>
      <c r="J209" s="663">
        <v>450</v>
      </c>
      <c r="K209" s="664">
        <v>966</v>
      </c>
    </row>
    <row r="210" spans="1:11" ht="14.4" customHeight="1" x14ac:dyDescent="0.3">
      <c r="A210" s="659" t="s">
        <v>544</v>
      </c>
      <c r="B210" s="660" t="s">
        <v>545</v>
      </c>
      <c r="C210" s="661" t="s">
        <v>561</v>
      </c>
      <c r="D210" s="662" t="s">
        <v>2187</v>
      </c>
      <c r="E210" s="661" t="s">
        <v>3696</v>
      </c>
      <c r="F210" s="662" t="s">
        <v>3697</v>
      </c>
      <c r="G210" s="661" t="s">
        <v>2888</v>
      </c>
      <c r="H210" s="661" t="s">
        <v>2889</v>
      </c>
      <c r="I210" s="663">
        <v>8.76</v>
      </c>
      <c r="J210" s="663">
        <v>800</v>
      </c>
      <c r="K210" s="664">
        <v>7008.32</v>
      </c>
    </row>
    <row r="211" spans="1:11" ht="14.4" customHeight="1" x14ac:dyDescent="0.3">
      <c r="A211" s="659" t="s">
        <v>544</v>
      </c>
      <c r="B211" s="660" t="s">
        <v>545</v>
      </c>
      <c r="C211" s="661" t="s">
        <v>561</v>
      </c>
      <c r="D211" s="662" t="s">
        <v>2187</v>
      </c>
      <c r="E211" s="661" t="s">
        <v>3696</v>
      </c>
      <c r="F211" s="662" t="s">
        <v>3697</v>
      </c>
      <c r="G211" s="661" t="s">
        <v>2890</v>
      </c>
      <c r="H211" s="661" t="s">
        <v>2891</v>
      </c>
      <c r="I211" s="663">
        <v>37.146666666666668</v>
      </c>
      <c r="J211" s="663">
        <v>500</v>
      </c>
      <c r="K211" s="664">
        <v>18573</v>
      </c>
    </row>
    <row r="212" spans="1:11" ht="14.4" customHeight="1" x14ac:dyDescent="0.3">
      <c r="A212" s="659" t="s">
        <v>544</v>
      </c>
      <c r="B212" s="660" t="s">
        <v>545</v>
      </c>
      <c r="C212" s="661" t="s">
        <v>561</v>
      </c>
      <c r="D212" s="662" t="s">
        <v>2187</v>
      </c>
      <c r="E212" s="661" t="s">
        <v>3696</v>
      </c>
      <c r="F212" s="662" t="s">
        <v>3697</v>
      </c>
      <c r="G212" s="661" t="s">
        <v>2694</v>
      </c>
      <c r="H212" s="661" t="s">
        <v>2695</v>
      </c>
      <c r="I212" s="663">
        <v>2.1779999999999999</v>
      </c>
      <c r="J212" s="663">
        <v>1000</v>
      </c>
      <c r="K212" s="664">
        <v>2178</v>
      </c>
    </row>
    <row r="213" spans="1:11" ht="14.4" customHeight="1" x14ac:dyDescent="0.3">
      <c r="A213" s="659" t="s">
        <v>544</v>
      </c>
      <c r="B213" s="660" t="s">
        <v>545</v>
      </c>
      <c r="C213" s="661" t="s">
        <v>561</v>
      </c>
      <c r="D213" s="662" t="s">
        <v>2187</v>
      </c>
      <c r="E213" s="661" t="s">
        <v>3696</v>
      </c>
      <c r="F213" s="662" t="s">
        <v>3697</v>
      </c>
      <c r="G213" s="661" t="s">
        <v>2892</v>
      </c>
      <c r="H213" s="661" t="s">
        <v>2893</v>
      </c>
      <c r="I213" s="663">
        <v>58.91</v>
      </c>
      <c r="J213" s="663">
        <v>50</v>
      </c>
      <c r="K213" s="664">
        <v>2945.75</v>
      </c>
    </row>
    <row r="214" spans="1:11" ht="14.4" customHeight="1" x14ac:dyDescent="0.3">
      <c r="A214" s="659" t="s">
        <v>544</v>
      </c>
      <c r="B214" s="660" t="s">
        <v>545</v>
      </c>
      <c r="C214" s="661" t="s">
        <v>561</v>
      </c>
      <c r="D214" s="662" t="s">
        <v>2187</v>
      </c>
      <c r="E214" s="661" t="s">
        <v>3696</v>
      </c>
      <c r="F214" s="662" t="s">
        <v>3697</v>
      </c>
      <c r="G214" s="661" t="s">
        <v>2894</v>
      </c>
      <c r="H214" s="661" t="s">
        <v>2895</v>
      </c>
      <c r="I214" s="663">
        <v>365.27499999999998</v>
      </c>
      <c r="J214" s="663">
        <v>80</v>
      </c>
      <c r="K214" s="664">
        <v>29221.96</v>
      </c>
    </row>
    <row r="215" spans="1:11" ht="14.4" customHeight="1" x14ac:dyDescent="0.3">
      <c r="A215" s="659" t="s">
        <v>544</v>
      </c>
      <c r="B215" s="660" t="s">
        <v>545</v>
      </c>
      <c r="C215" s="661" t="s">
        <v>561</v>
      </c>
      <c r="D215" s="662" t="s">
        <v>2187</v>
      </c>
      <c r="E215" s="661" t="s">
        <v>3696</v>
      </c>
      <c r="F215" s="662" t="s">
        <v>3697</v>
      </c>
      <c r="G215" s="661" t="s">
        <v>2696</v>
      </c>
      <c r="H215" s="661" t="s">
        <v>2697</v>
      </c>
      <c r="I215" s="663">
        <v>176.65</v>
      </c>
      <c r="J215" s="663">
        <v>1</v>
      </c>
      <c r="K215" s="664">
        <v>176.65</v>
      </c>
    </row>
    <row r="216" spans="1:11" ht="14.4" customHeight="1" x14ac:dyDescent="0.3">
      <c r="A216" s="659" t="s">
        <v>544</v>
      </c>
      <c r="B216" s="660" t="s">
        <v>545</v>
      </c>
      <c r="C216" s="661" t="s">
        <v>561</v>
      </c>
      <c r="D216" s="662" t="s">
        <v>2187</v>
      </c>
      <c r="E216" s="661" t="s">
        <v>3696</v>
      </c>
      <c r="F216" s="662" t="s">
        <v>3697</v>
      </c>
      <c r="G216" s="661" t="s">
        <v>2770</v>
      </c>
      <c r="H216" s="661" t="s">
        <v>2771</v>
      </c>
      <c r="I216" s="663">
        <v>5.13</v>
      </c>
      <c r="J216" s="663">
        <v>720</v>
      </c>
      <c r="K216" s="664">
        <v>3693.6</v>
      </c>
    </row>
    <row r="217" spans="1:11" ht="14.4" customHeight="1" x14ac:dyDescent="0.3">
      <c r="A217" s="659" t="s">
        <v>544</v>
      </c>
      <c r="B217" s="660" t="s">
        <v>545</v>
      </c>
      <c r="C217" s="661" t="s">
        <v>561</v>
      </c>
      <c r="D217" s="662" t="s">
        <v>2187</v>
      </c>
      <c r="E217" s="661" t="s">
        <v>3696</v>
      </c>
      <c r="F217" s="662" t="s">
        <v>3697</v>
      </c>
      <c r="G217" s="661" t="s">
        <v>2896</v>
      </c>
      <c r="H217" s="661" t="s">
        <v>2897</v>
      </c>
      <c r="I217" s="663">
        <v>7.95</v>
      </c>
      <c r="J217" s="663">
        <v>700</v>
      </c>
      <c r="K217" s="664">
        <v>5565</v>
      </c>
    </row>
    <row r="218" spans="1:11" ht="14.4" customHeight="1" x14ac:dyDescent="0.3">
      <c r="A218" s="659" t="s">
        <v>544</v>
      </c>
      <c r="B218" s="660" t="s">
        <v>545</v>
      </c>
      <c r="C218" s="661" t="s">
        <v>561</v>
      </c>
      <c r="D218" s="662" t="s">
        <v>2187</v>
      </c>
      <c r="E218" s="661" t="s">
        <v>3696</v>
      </c>
      <c r="F218" s="662" t="s">
        <v>3697</v>
      </c>
      <c r="G218" s="661" t="s">
        <v>2898</v>
      </c>
      <c r="H218" s="661" t="s">
        <v>2899</v>
      </c>
      <c r="I218" s="663">
        <v>23.15</v>
      </c>
      <c r="J218" s="663">
        <v>100</v>
      </c>
      <c r="K218" s="664">
        <v>2314.7399999999998</v>
      </c>
    </row>
    <row r="219" spans="1:11" ht="14.4" customHeight="1" x14ac:dyDescent="0.3">
      <c r="A219" s="659" t="s">
        <v>544</v>
      </c>
      <c r="B219" s="660" t="s">
        <v>545</v>
      </c>
      <c r="C219" s="661" t="s">
        <v>561</v>
      </c>
      <c r="D219" s="662" t="s">
        <v>2187</v>
      </c>
      <c r="E219" s="661" t="s">
        <v>3696</v>
      </c>
      <c r="F219" s="662" t="s">
        <v>3697</v>
      </c>
      <c r="G219" s="661" t="s">
        <v>2776</v>
      </c>
      <c r="H219" s="661" t="s">
        <v>2777</v>
      </c>
      <c r="I219" s="663">
        <v>15.006666666666666</v>
      </c>
      <c r="J219" s="663">
        <v>60</v>
      </c>
      <c r="K219" s="664">
        <v>900.2</v>
      </c>
    </row>
    <row r="220" spans="1:11" ht="14.4" customHeight="1" x14ac:dyDescent="0.3">
      <c r="A220" s="659" t="s">
        <v>544</v>
      </c>
      <c r="B220" s="660" t="s">
        <v>545</v>
      </c>
      <c r="C220" s="661" t="s">
        <v>561</v>
      </c>
      <c r="D220" s="662" t="s">
        <v>2187</v>
      </c>
      <c r="E220" s="661" t="s">
        <v>3696</v>
      </c>
      <c r="F220" s="662" t="s">
        <v>3697</v>
      </c>
      <c r="G220" s="661" t="s">
        <v>2698</v>
      </c>
      <c r="H220" s="661" t="s">
        <v>2699</v>
      </c>
      <c r="I220" s="663">
        <v>12.105</v>
      </c>
      <c r="J220" s="663">
        <v>110</v>
      </c>
      <c r="K220" s="664">
        <v>1331.6</v>
      </c>
    </row>
    <row r="221" spans="1:11" ht="14.4" customHeight="1" x14ac:dyDescent="0.3">
      <c r="A221" s="659" t="s">
        <v>544</v>
      </c>
      <c r="B221" s="660" t="s">
        <v>545</v>
      </c>
      <c r="C221" s="661" t="s">
        <v>561</v>
      </c>
      <c r="D221" s="662" t="s">
        <v>2187</v>
      </c>
      <c r="E221" s="661" t="s">
        <v>3696</v>
      </c>
      <c r="F221" s="662" t="s">
        <v>3697</v>
      </c>
      <c r="G221" s="661" t="s">
        <v>2900</v>
      </c>
      <c r="H221" s="661" t="s">
        <v>2901</v>
      </c>
      <c r="I221" s="663">
        <v>8.9600000000000009</v>
      </c>
      <c r="J221" s="663">
        <v>200</v>
      </c>
      <c r="K221" s="664">
        <v>1792</v>
      </c>
    </row>
    <row r="222" spans="1:11" ht="14.4" customHeight="1" x14ac:dyDescent="0.3">
      <c r="A222" s="659" t="s">
        <v>544</v>
      </c>
      <c r="B222" s="660" t="s">
        <v>545</v>
      </c>
      <c r="C222" s="661" t="s">
        <v>561</v>
      </c>
      <c r="D222" s="662" t="s">
        <v>2187</v>
      </c>
      <c r="E222" s="661" t="s">
        <v>3696</v>
      </c>
      <c r="F222" s="662" t="s">
        <v>3697</v>
      </c>
      <c r="G222" s="661" t="s">
        <v>2902</v>
      </c>
      <c r="H222" s="661" t="s">
        <v>2903</v>
      </c>
      <c r="I222" s="663">
        <v>32.9</v>
      </c>
      <c r="J222" s="663">
        <v>30</v>
      </c>
      <c r="K222" s="664">
        <v>986.99</v>
      </c>
    </row>
    <row r="223" spans="1:11" ht="14.4" customHeight="1" x14ac:dyDescent="0.3">
      <c r="A223" s="659" t="s">
        <v>544</v>
      </c>
      <c r="B223" s="660" t="s">
        <v>545</v>
      </c>
      <c r="C223" s="661" t="s">
        <v>561</v>
      </c>
      <c r="D223" s="662" t="s">
        <v>2187</v>
      </c>
      <c r="E223" s="661" t="s">
        <v>3696</v>
      </c>
      <c r="F223" s="662" t="s">
        <v>3697</v>
      </c>
      <c r="G223" s="661" t="s">
        <v>2904</v>
      </c>
      <c r="H223" s="661" t="s">
        <v>2905</v>
      </c>
      <c r="I223" s="663">
        <v>508.2</v>
      </c>
      <c r="J223" s="663">
        <v>10</v>
      </c>
      <c r="K223" s="664">
        <v>5082</v>
      </c>
    </row>
    <row r="224" spans="1:11" ht="14.4" customHeight="1" x14ac:dyDescent="0.3">
      <c r="A224" s="659" t="s">
        <v>544</v>
      </c>
      <c r="B224" s="660" t="s">
        <v>545</v>
      </c>
      <c r="C224" s="661" t="s">
        <v>561</v>
      </c>
      <c r="D224" s="662" t="s">
        <v>2187</v>
      </c>
      <c r="E224" s="661" t="s">
        <v>3696</v>
      </c>
      <c r="F224" s="662" t="s">
        <v>3697</v>
      </c>
      <c r="G224" s="661" t="s">
        <v>2700</v>
      </c>
      <c r="H224" s="661" t="s">
        <v>2701</v>
      </c>
      <c r="I224" s="663">
        <v>2.5179999999999998</v>
      </c>
      <c r="J224" s="663">
        <v>350</v>
      </c>
      <c r="K224" s="664">
        <v>881.5</v>
      </c>
    </row>
    <row r="225" spans="1:11" ht="14.4" customHeight="1" x14ac:dyDescent="0.3">
      <c r="A225" s="659" t="s">
        <v>544</v>
      </c>
      <c r="B225" s="660" t="s">
        <v>545</v>
      </c>
      <c r="C225" s="661" t="s">
        <v>561</v>
      </c>
      <c r="D225" s="662" t="s">
        <v>2187</v>
      </c>
      <c r="E225" s="661" t="s">
        <v>3696</v>
      </c>
      <c r="F225" s="662" t="s">
        <v>3697</v>
      </c>
      <c r="G225" s="661" t="s">
        <v>2702</v>
      </c>
      <c r="H225" s="661" t="s">
        <v>2703</v>
      </c>
      <c r="I225" s="663">
        <v>13.2</v>
      </c>
      <c r="J225" s="663">
        <v>40</v>
      </c>
      <c r="K225" s="664">
        <v>528</v>
      </c>
    </row>
    <row r="226" spans="1:11" ht="14.4" customHeight="1" x14ac:dyDescent="0.3">
      <c r="A226" s="659" t="s">
        <v>544</v>
      </c>
      <c r="B226" s="660" t="s">
        <v>545</v>
      </c>
      <c r="C226" s="661" t="s">
        <v>561</v>
      </c>
      <c r="D226" s="662" t="s">
        <v>2187</v>
      </c>
      <c r="E226" s="661" t="s">
        <v>3696</v>
      </c>
      <c r="F226" s="662" t="s">
        <v>3697</v>
      </c>
      <c r="G226" s="661" t="s">
        <v>2704</v>
      </c>
      <c r="H226" s="661" t="s">
        <v>2705</v>
      </c>
      <c r="I226" s="663">
        <v>13.2</v>
      </c>
      <c r="J226" s="663">
        <v>40</v>
      </c>
      <c r="K226" s="664">
        <v>528</v>
      </c>
    </row>
    <row r="227" spans="1:11" ht="14.4" customHeight="1" x14ac:dyDescent="0.3">
      <c r="A227" s="659" t="s">
        <v>544</v>
      </c>
      <c r="B227" s="660" t="s">
        <v>545</v>
      </c>
      <c r="C227" s="661" t="s">
        <v>561</v>
      </c>
      <c r="D227" s="662" t="s">
        <v>2187</v>
      </c>
      <c r="E227" s="661" t="s">
        <v>3696</v>
      </c>
      <c r="F227" s="662" t="s">
        <v>3697</v>
      </c>
      <c r="G227" s="661" t="s">
        <v>2706</v>
      </c>
      <c r="H227" s="661" t="s">
        <v>2707</v>
      </c>
      <c r="I227" s="663">
        <v>1.3820000000000001</v>
      </c>
      <c r="J227" s="663">
        <v>1875</v>
      </c>
      <c r="K227" s="664">
        <v>2591.25</v>
      </c>
    </row>
    <row r="228" spans="1:11" ht="14.4" customHeight="1" x14ac:dyDescent="0.3">
      <c r="A228" s="659" t="s">
        <v>544</v>
      </c>
      <c r="B228" s="660" t="s">
        <v>545</v>
      </c>
      <c r="C228" s="661" t="s">
        <v>561</v>
      </c>
      <c r="D228" s="662" t="s">
        <v>2187</v>
      </c>
      <c r="E228" s="661" t="s">
        <v>3696</v>
      </c>
      <c r="F228" s="662" t="s">
        <v>3697</v>
      </c>
      <c r="G228" s="661" t="s">
        <v>2780</v>
      </c>
      <c r="H228" s="661" t="s">
        <v>2781</v>
      </c>
      <c r="I228" s="663">
        <v>21.234999999999999</v>
      </c>
      <c r="J228" s="663">
        <v>60</v>
      </c>
      <c r="K228" s="664">
        <v>1274.0999999999999</v>
      </c>
    </row>
    <row r="229" spans="1:11" ht="14.4" customHeight="1" x14ac:dyDescent="0.3">
      <c r="A229" s="659" t="s">
        <v>544</v>
      </c>
      <c r="B229" s="660" t="s">
        <v>545</v>
      </c>
      <c r="C229" s="661" t="s">
        <v>561</v>
      </c>
      <c r="D229" s="662" t="s">
        <v>2187</v>
      </c>
      <c r="E229" s="661" t="s">
        <v>3696</v>
      </c>
      <c r="F229" s="662" t="s">
        <v>3697</v>
      </c>
      <c r="G229" s="661" t="s">
        <v>2782</v>
      </c>
      <c r="H229" s="661" t="s">
        <v>2783</v>
      </c>
      <c r="I229" s="663">
        <v>21.232500000000002</v>
      </c>
      <c r="J229" s="663">
        <v>250</v>
      </c>
      <c r="K229" s="664">
        <v>5308</v>
      </c>
    </row>
    <row r="230" spans="1:11" ht="14.4" customHeight="1" x14ac:dyDescent="0.3">
      <c r="A230" s="659" t="s">
        <v>544</v>
      </c>
      <c r="B230" s="660" t="s">
        <v>545</v>
      </c>
      <c r="C230" s="661" t="s">
        <v>561</v>
      </c>
      <c r="D230" s="662" t="s">
        <v>2187</v>
      </c>
      <c r="E230" s="661" t="s">
        <v>3696</v>
      </c>
      <c r="F230" s="662" t="s">
        <v>3697</v>
      </c>
      <c r="G230" s="661" t="s">
        <v>2906</v>
      </c>
      <c r="H230" s="661" t="s">
        <v>2907</v>
      </c>
      <c r="I230" s="663">
        <v>11.239999999999998</v>
      </c>
      <c r="J230" s="663">
        <v>200</v>
      </c>
      <c r="K230" s="664">
        <v>2248</v>
      </c>
    </row>
    <row r="231" spans="1:11" ht="14.4" customHeight="1" x14ac:dyDescent="0.3">
      <c r="A231" s="659" t="s">
        <v>544</v>
      </c>
      <c r="B231" s="660" t="s">
        <v>545</v>
      </c>
      <c r="C231" s="661" t="s">
        <v>561</v>
      </c>
      <c r="D231" s="662" t="s">
        <v>2187</v>
      </c>
      <c r="E231" s="661" t="s">
        <v>3696</v>
      </c>
      <c r="F231" s="662" t="s">
        <v>3697</v>
      </c>
      <c r="G231" s="661" t="s">
        <v>2908</v>
      </c>
      <c r="H231" s="661" t="s">
        <v>2909</v>
      </c>
      <c r="I231" s="663">
        <v>524.78</v>
      </c>
      <c r="J231" s="663">
        <v>20</v>
      </c>
      <c r="K231" s="664">
        <v>10495.54</v>
      </c>
    </row>
    <row r="232" spans="1:11" ht="14.4" customHeight="1" x14ac:dyDescent="0.3">
      <c r="A232" s="659" t="s">
        <v>544</v>
      </c>
      <c r="B232" s="660" t="s">
        <v>545</v>
      </c>
      <c r="C232" s="661" t="s">
        <v>561</v>
      </c>
      <c r="D232" s="662" t="s">
        <v>2187</v>
      </c>
      <c r="E232" s="661" t="s">
        <v>3696</v>
      </c>
      <c r="F232" s="662" t="s">
        <v>3697</v>
      </c>
      <c r="G232" s="661" t="s">
        <v>2910</v>
      </c>
      <c r="H232" s="661" t="s">
        <v>2911</v>
      </c>
      <c r="I232" s="663">
        <v>6.65</v>
      </c>
      <c r="J232" s="663">
        <v>30</v>
      </c>
      <c r="K232" s="664">
        <v>199.5</v>
      </c>
    </row>
    <row r="233" spans="1:11" ht="14.4" customHeight="1" x14ac:dyDescent="0.3">
      <c r="A233" s="659" t="s">
        <v>544</v>
      </c>
      <c r="B233" s="660" t="s">
        <v>545</v>
      </c>
      <c r="C233" s="661" t="s">
        <v>561</v>
      </c>
      <c r="D233" s="662" t="s">
        <v>2187</v>
      </c>
      <c r="E233" s="661" t="s">
        <v>3696</v>
      </c>
      <c r="F233" s="662" t="s">
        <v>3697</v>
      </c>
      <c r="G233" s="661" t="s">
        <v>2912</v>
      </c>
      <c r="H233" s="661" t="s">
        <v>2913</v>
      </c>
      <c r="I233" s="663">
        <v>18.149999999999999</v>
      </c>
      <c r="J233" s="663">
        <v>800</v>
      </c>
      <c r="K233" s="664">
        <v>14520</v>
      </c>
    </row>
    <row r="234" spans="1:11" ht="14.4" customHeight="1" x14ac:dyDescent="0.3">
      <c r="A234" s="659" t="s">
        <v>544</v>
      </c>
      <c r="B234" s="660" t="s">
        <v>545</v>
      </c>
      <c r="C234" s="661" t="s">
        <v>561</v>
      </c>
      <c r="D234" s="662" t="s">
        <v>2187</v>
      </c>
      <c r="E234" s="661" t="s">
        <v>3696</v>
      </c>
      <c r="F234" s="662" t="s">
        <v>3697</v>
      </c>
      <c r="G234" s="661" t="s">
        <v>2914</v>
      </c>
      <c r="H234" s="661" t="s">
        <v>2915</v>
      </c>
      <c r="I234" s="663">
        <v>6.65</v>
      </c>
      <c r="J234" s="663">
        <v>50</v>
      </c>
      <c r="K234" s="664">
        <v>332.5</v>
      </c>
    </row>
    <row r="235" spans="1:11" ht="14.4" customHeight="1" x14ac:dyDescent="0.3">
      <c r="A235" s="659" t="s">
        <v>544</v>
      </c>
      <c r="B235" s="660" t="s">
        <v>545</v>
      </c>
      <c r="C235" s="661" t="s">
        <v>561</v>
      </c>
      <c r="D235" s="662" t="s">
        <v>2187</v>
      </c>
      <c r="E235" s="661" t="s">
        <v>3696</v>
      </c>
      <c r="F235" s="662" t="s">
        <v>3697</v>
      </c>
      <c r="G235" s="661" t="s">
        <v>2916</v>
      </c>
      <c r="H235" s="661" t="s">
        <v>2917</v>
      </c>
      <c r="I235" s="663">
        <v>6.65</v>
      </c>
      <c r="J235" s="663">
        <v>30</v>
      </c>
      <c r="K235" s="664">
        <v>199.5</v>
      </c>
    </row>
    <row r="236" spans="1:11" ht="14.4" customHeight="1" x14ac:dyDescent="0.3">
      <c r="A236" s="659" t="s">
        <v>544</v>
      </c>
      <c r="B236" s="660" t="s">
        <v>545</v>
      </c>
      <c r="C236" s="661" t="s">
        <v>561</v>
      </c>
      <c r="D236" s="662" t="s">
        <v>2187</v>
      </c>
      <c r="E236" s="661" t="s">
        <v>3696</v>
      </c>
      <c r="F236" s="662" t="s">
        <v>3697</v>
      </c>
      <c r="G236" s="661" t="s">
        <v>2918</v>
      </c>
      <c r="H236" s="661" t="s">
        <v>2919</v>
      </c>
      <c r="I236" s="663">
        <v>0.47499999999999998</v>
      </c>
      <c r="J236" s="663">
        <v>2900</v>
      </c>
      <c r="K236" s="664">
        <v>1381</v>
      </c>
    </row>
    <row r="237" spans="1:11" ht="14.4" customHeight="1" x14ac:dyDescent="0.3">
      <c r="A237" s="659" t="s">
        <v>544</v>
      </c>
      <c r="B237" s="660" t="s">
        <v>545</v>
      </c>
      <c r="C237" s="661" t="s">
        <v>561</v>
      </c>
      <c r="D237" s="662" t="s">
        <v>2187</v>
      </c>
      <c r="E237" s="661" t="s">
        <v>3696</v>
      </c>
      <c r="F237" s="662" t="s">
        <v>3697</v>
      </c>
      <c r="G237" s="661" t="s">
        <v>2920</v>
      </c>
      <c r="H237" s="661" t="s">
        <v>2921</v>
      </c>
      <c r="I237" s="663">
        <v>4.03</v>
      </c>
      <c r="J237" s="663">
        <v>200</v>
      </c>
      <c r="K237" s="664">
        <v>806</v>
      </c>
    </row>
    <row r="238" spans="1:11" ht="14.4" customHeight="1" x14ac:dyDescent="0.3">
      <c r="A238" s="659" t="s">
        <v>544</v>
      </c>
      <c r="B238" s="660" t="s">
        <v>545</v>
      </c>
      <c r="C238" s="661" t="s">
        <v>561</v>
      </c>
      <c r="D238" s="662" t="s">
        <v>2187</v>
      </c>
      <c r="E238" s="661" t="s">
        <v>3696</v>
      </c>
      <c r="F238" s="662" t="s">
        <v>3697</v>
      </c>
      <c r="G238" s="661" t="s">
        <v>2922</v>
      </c>
      <c r="H238" s="661" t="s">
        <v>2923</v>
      </c>
      <c r="I238" s="663">
        <v>2.6</v>
      </c>
      <c r="J238" s="663">
        <v>1500</v>
      </c>
      <c r="K238" s="664">
        <v>3900</v>
      </c>
    </row>
    <row r="239" spans="1:11" ht="14.4" customHeight="1" x14ac:dyDescent="0.3">
      <c r="A239" s="659" t="s">
        <v>544</v>
      </c>
      <c r="B239" s="660" t="s">
        <v>545</v>
      </c>
      <c r="C239" s="661" t="s">
        <v>561</v>
      </c>
      <c r="D239" s="662" t="s">
        <v>2187</v>
      </c>
      <c r="E239" s="661" t="s">
        <v>3696</v>
      </c>
      <c r="F239" s="662" t="s">
        <v>3697</v>
      </c>
      <c r="G239" s="661" t="s">
        <v>2924</v>
      </c>
      <c r="H239" s="661" t="s">
        <v>2925</v>
      </c>
      <c r="I239" s="663">
        <v>2.6</v>
      </c>
      <c r="J239" s="663">
        <v>1500</v>
      </c>
      <c r="K239" s="664">
        <v>3900</v>
      </c>
    </row>
    <row r="240" spans="1:11" ht="14.4" customHeight="1" x14ac:dyDescent="0.3">
      <c r="A240" s="659" t="s">
        <v>544</v>
      </c>
      <c r="B240" s="660" t="s">
        <v>545</v>
      </c>
      <c r="C240" s="661" t="s">
        <v>561</v>
      </c>
      <c r="D240" s="662" t="s">
        <v>2187</v>
      </c>
      <c r="E240" s="661" t="s">
        <v>3696</v>
      </c>
      <c r="F240" s="662" t="s">
        <v>3697</v>
      </c>
      <c r="G240" s="661" t="s">
        <v>2926</v>
      </c>
      <c r="H240" s="661" t="s">
        <v>2927</v>
      </c>
      <c r="I240" s="663">
        <v>527.96</v>
      </c>
      <c r="J240" s="663">
        <v>30</v>
      </c>
      <c r="K240" s="664">
        <v>15838.949999999999</v>
      </c>
    </row>
    <row r="241" spans="1:11" ht="14.4" customHeight="1" x14ac:dyDescent="0.3">
      <c r="A241" s="659" t="s">
        <v>544</v>
      </c>
      <c r="B241" s="660" t="s">
        <v>545</v>
      </c>
      <c r="C241" s="661" t="s">
        <v>561</v>
      </c>
      <c r="D241" s="662" t="s">
        <v>2187</v>
      </c>
      <c r="E241" s="661" t="s">
        <v>3696</v>
      </c>
      <c r="F241" s="662" t="s">
        <v>3697</v>
      </c>
      <c r="G241" s="661" t="s">
        <v>2928</v>
      </c>
      <c r="H241" s="661" t="s">
        <v>2929</v>
      </c>
      <c r="I241" s="663">
        <v>484.04</v>
      </c>
      <c r="J241" s="663">
        <v>30</v>
      </c>
      <c r="K241" s="664">
        <v>14521.1</v>
      </c>
    </row>
    <row r="242" spans="1:11" ht="14.4" customHeight="1" x14ac:dyDescent="0.3">
      <c r="A242" s="659" t="s">
        <v>544</v>
      </c>
      <c r="B242" s="660" t="s">
        <v>545</v>
      </c>
      <c r="C242" s="661" t="s">
        <v>561</v>
      </c>
      <c r="D242" s="662" t="s">
        <v>2187</v>
      </c>
      <c r="E242" s="661" t="s">
        <v>3696</v>
      </c>
      <c r="F242" s="662" t="s">
        <v>3697</v>
      </c>
      <c r="G242" s="661" t="s">
        <v>2930</v>
      </c>
      <c r="H242" s="661" t="s">
        <v>2931</v>
      </c>
      <c r="I242" s="663">
        <v>45.13</v>
      </c>
      <c r="J242" s="663">
        <v>20</v>
      </c>
      <c r="K242" s="664">
        <v>902.67</v>
      </c>
    </row>
    <row r="243" spans="1:11" ht="14.4" customHeight="1" x14ac:dyDescent="0.3">
      <c r="A243" s="659" t="s">
        <v>544</v>
      </c>
      <c r="B243" s="660" t="s">
        <v>545</v>
      </c>
      <c r="C243" s="661" t="s">
        <v>561</v>
      </c>
      <c r="D243" s="662" t="s">
        <v>2187</v>
      </c>
      <c r="E243" s="661" t="s">
        <v>3696</v>
      </c>
      <c r="F243" s="662" t="s">
        <v>3697</v>
      </c>
      <c r="G243" s="661" t="s">
        <v>2932</v>
      </c>
      <c r="H243" s="661" t="s">
        <v>2933</v>
      </c>
      <c r="I243" s="663">
        <v>27.84</v>
      </c>
      <c r="J243" s="663">
        <v>100</v>
      </c>
      <c r="K243" s="664">
        <v>2784.22</v>
      </c>
    </row>
    <row r="244" spans="1:11" ht="14.4" customHeight="1" x14ac:dyDescent="0.3">
      <c r="A244" s="659" t="s">
        <v>544</v>
      </c>
      <c r="B244" s="660" t="s">
        <v>545</v>
      </c>
      <c r="C244" s="661" t="s">
        <v>561</v>
      </c>
      <c r="D244" s="662" t="s">
        <v>2187</v>
      </c>
      <c r="E244" s="661" t="s">
        <v>3696</v>
      </c>
      <c r="F244" s="662" t="s">
        <v>3697</v>
      </c>
      <c r="G244" s="661" t="s">
        <v>2934</v>
      </c>
      <c r="H244" s="661" t="s">
        <v>2935</v>
      </c>
      <c r="I244" s="663">
        <v>61.06</v>
      </c>
      <c r="J244" s="663">
        <v>100</v>
      </c>
      <c r="K244" s="664">
        <v>6105.66</v>
      </c>
    </row>
    <row r="245" spans="1:11" ht="14.4" customHeight="1" x14ac:dyDescent="0.3">
      <c r="A245" s="659" t="s">
        <v>544</v>
      </c>
      <c r="B245" s="660" t="s">
        <v>545</v>
      </c>
      <c r="C245" s="661" t="s">
        <v>561</v>
      </c>
      <c r="D245" s="662" t="s">
        <v>2187</v>
      </c>
      <c r="E245" s="661" t="s">
        <v>3696</v>
      </c>
      <c r="F245" s="662" t="s">
        <v>3697</v>
      </c>
      <c r="G245" s="661" t="s">
        <v>2936</v>
      </c>
      <c r="H245" s="661" t="s">
        <v>2937</v>
      </c>
      <c r="I245" s="663">
        <v>35.99</v>
      </c>
      <c r="J245" s="663">
        <v>250</v>
      </c>
      <c r="K245" s="664">
        <v>8998.75</v>
      </c>
    </row>
    <row r="246" spans="1:11" ht="14.4" customHeight="1" x14ac:dyDescent="0.3">
      <c r="A246" s="659" t="s">
        <v>544</v>
      </c>
      <c r="B246" s="660" t="s">
        <v>545</v>
      </c>
      <c r="C246" s="661" t="s">
        <v>561</v>
      </c>
      <c r="D246" s="662" t="s">
        <v>2187</v>
      </c>
      <c r="E246" s="661" t="s">
        <v>3696</v>
      </c>
      <c r="F246" s="662" t="s">
        <v>3697</v>
      </c>
      <c r="G246" s="661" t="s">
        <v>2938</v>
      </c>
      <c r="H246" s="661" t="s">
        <v>2939</v>
      </c>
      <c r="I246" s="663">
        <v>25.99</v>
      </c>
      <c r="J246" s="663">
        <v>450</v>
      </c>
      <c r="K246" s="664">
        <v>11695.779999999999</v>
      </c>
    </row>
    <row r="247" spans="1:11" ht="14.4" customHeight="1" x14ac:dyDescent="0.3">
      <c r="A247" s="659" t="s">
        <v>544</v>
      </c>
      <c r="B247" s="660" t="s">
        <v>545</v>
      </c>
      <c r="C247" s="661" t="s">
        <v>561</v>
      </c>
      <c r="D247" s="662" t="s">
        <v>2187</v>
      </c>
      <c r="E247" s="661" t="s">
        <v>3696</v>
      </c>
      <c r="F247" s="662" t="s">
        <v>3697</v>
      </c>
      <c r="G247" s="661" t="s">
        <v>2786</v>
      </c>
      <c r="H247" s="661" t="s">
        <v>2787</v>
      </c>
      <c r="I247" s="663">
        <v>9.6</v>
      </c>
      <c r="J247" s="663">
        <v>200</v>
      </c>
      <c r="K247" s="664">
        <v>1920</v>
      </c>
    </row>
    <row r="248" spans="1:11" ht="14.4" customHeight="1" x14ac:dyDescent="0.3">
      <c r="A248" s="659" t="s">
        <v>544</v>
      </c>
      <c r="B248" s="660" t="s">
        <v>545</v>
      </c>
      <c r="C248" s="661" t="s">
        <v>561</v>
      </c>
      <c r="D248" s="662" t="s">
        <v>2187</v>
      </c>
      <c r="E248" s="661" t="s">
        <v>3696</v>
      </c>
      <c r="F248" s="662" t="s">
        <v>3697</v>
      </c>
      <c r="G248" s="661" t="s">
        <v>2940</v>
      </c>
      <c r="H248" s="661" t="s">
        <v>2941</v>
      </c>
      <c r="I248" s="663">
        <v>22.99</v>
      </c>
      <c r="J248" s="663">
        <v>400</v>
      </c>
      <c r="K248" s="664">
        <v>9196</v>
      </c>
    </row>
    <row r="249" spans="1:11" ht="14.4" customHeight="1" x14ac:dyDescent="0.3">
      <c r="A249" s="659" t="s">
        <v>544</v>
      </c>
      <c r="B249" s="660" t="s">
        <v>545</v>
      </c>
      <c r="C249" s="661" t="s">
        <v>561</v>
      </c>
      <c r="D249" s="662" t="s">
        <v>2187</v>
      </c>
      <c r="E249" s="661" t="s">
        <v>3696</v>
      </c>
      <c r="F249" s="662" t="s">
        <v>3697</v>
      </c>
      <c r="G249" s="661" t="s">
        <v>2942</v>
      </c>
      <c r="H249" s="661" t="s">
        <v>2943</v>
      </c>
      <c r="I249" s="663">
        <v>22.99</v>
      </c>
      <c r="J249" s="663">
        <v>250</v>
      </c>
      <c r="K249" s="664">
        <v>5747.5</v>
      </c>
    </row>
    <row r="250" spans="1:11" ht="14.4" customHeight="1" x14ac:dyDescent="0.3">
      <c r="A250" s="659" t="s">
        <v>544</v>
      </c>
      <c r="B250" s="660" t="s">
        <v>545</v>
      </c>
      <c r="C250" s="661" t="s">
        <v>561</v>
      </c>
      <c r="D250" s="662" t="s">
        <v>2187</v>
      </c>
      <c r="E250" s="661" t="s">
        <v>3696</v>
      </c>
      <c r="F250" s="662" t="s">
        <v>3697</v>
      </c>
      <c r="G250" s="661" t="s">
        <v>2944</v>
      </c>
      <c r="H250" s="661" t="s">
        <v>2945</v>
      </c>
      <c r="I250" s="663">
        <v>276</v>
      </c>
      <c r="J250" s="663">
        <v>40</v>
      </c>
      <c r="K250" s="664">
        <v>11040</v>
      </c>
    </row>
    <row r="251" spans="1:11" ht="14.4" customHeight="1" x14ac:dyDescent="0.3">
      <c r="A251" s="659" t="s">
        <v>544</v>
      </c>
      <c r="B251" s="660" t="s">
        <v>545</v>
      </c>
      <c r="C251" s="661" t="s">
        <v>561</v>
      </c>
      <c r="D251" s="662" t="s">
        <v>2187</v>
      </c>
      <c r="E251" s="661" t="s">
        <v>3696</v>
      </c>
      <c r="F251" s="662" t="s">
        <v>3697</v>
      </c>
      <c r="G251" s="661" t="s">
        <v>2710</v>
      </c>
      <c r="H251" s="661" t="s">
        <v>2711</v>
      </c>
      <c r="I251" s="663">
        <v>9.1999999999999993</v>
      </c>
      <c r="J251" s="663">
        <v>2000</v>
      </c>
      <c r="K251" s="664">
        <v>18400</v>
      </c>
    </row>
    <row r="252" spans="1:11" ht="14.4" customHeight="1" x14ac:dyDescent="0.3">
      <c r="A252" s="659" t="s">
        <v>544</v>
      </c>
      <c r="B252" s="660" t="s">
        <v>545</v>
      </c>
      <c r="C252" s="661" t="s">
        <v>561</v>
      </c>
      <c r="D252" s="662" t="s">
        <v>2187</v>
      </c>
      <c r="E252" s="661" t="s">
        <v>3696</v>
      </c>
      <c r="F252" s="662" t="s">
        <v>3697</v>
      </c>
      <c r="G252" s="661" t="s">
        <v>2712</v>
      </c>
      <c r="H252" s="661" t="s">
        <v>2713</v>
      </c>
      <c r="I252" s="663">
        <v>172.5</v>
      </c>
      <c r="J252" s="663">
        <v>2</v>
      </c>
      <c r="K252" s="664">
        <v>345</v>
      </c>
    </row>
    <row r="253" spans="1:11" ht="14.4" customHeight="1" x14ac:dyDescent="0.3">
      <c r="A253" s="659" t="s">
        <v>544</v>
      </c>
      <c r="B253" s="660" t="s">
        <v>545</v>
      </c>
      <c r="C253" s="661" t="s">
        <v>561</v>
      </c>
      <c r="D253" s="662" t="s">
        <v>2187</v>
      </c>
      <c r="E253" s="661" t="s">
        <v>3696</v>
      </c>
      <c r="F253" s="662" t="s">
        <v>3697</v>
      </c>
      <c r="G253" s="661" t="s">
        <v>2946</v>
      </c>
      <c r="H253" s="661" t="s">
        <v>2947</v>
      </c>
      <c r="I253" s="663">
        <v>45.13</v>
      </c>
      <c r="J253" s="663">
        <v>20</v>
      </c>
      <c r="K253" s="664">
        <v>902.67</v>
      </c>
    </row>
    <row r="254" spans="1:11" ht="14.4" customHeight="1" x14ac:dyDescent="0.3">
      <c r="A254" s="659" t="s">
        <v>544</v>
      </c>
      <c r="B254" s="660" t="s">
        <v>545</v>
      </c>
      <c r="C254" s="661" t="s">
        <v>561</v>
      </c>
      <c r="D254" s="662" t="s">
        <v>2187</v>
      </c>
      <c r="E254" s="661" t="s">
        <v>3696</v>
      </c>
      <c r="F254" s="662" t="s">
        <v>3697</v>
      </c>
      <c r="G254" s="661" t="s">
        <v>2948</v>
      </c>
      <c r="H254" s="661" t="s">
        <v>2949</v>
      </c>
      <c r="I254" s="663">
        <v>635.86</v>
      </c>
      <c r="J254" s="663">
        <v>100</v>
      </c>
      <c r="K254" s="664">
        <v>63585.599999999999</v>
      </c>
    </row>
    <row r="255" spans="1:11" ht="14.4" customHeight="1" x14ac:dyDescent="0.3">
      <c r="A255" s="659" t="s">
        <v>544</v>
      </c>
      <c r="B255" s="660" t="s">
        <v>545</v>
      </c>
      <c r="C255" s="661" t="s">
        <v>561</v>
      </c>
      <c r="D255" s="662" t="s">
        <v>2187</v>
      </c>
      <c r="E255" s="661" t="s">
        <v>3696</v>
      </c>
      <c r="F255" s="662" t="s">
        <v>3697</v>
      </c>
      <c r="G255" s="661" t="s">
        <v>2950</v>
      </c>
      <c r="H255" s="661" t="s">
        <v>2951</v>
      </c>
      <c r="I255" s="663">
        <v>42.35</v>
      </c>
      <c r="J255" s="663">
        <v>100</v>
      </c>
      <c r="K255" s="664">
        <v>4235</v>
      </c>
    </row>
    <row r="256" spans="1:11" ht="14.4" customHeight="1" x14ac:dyDescent="0.3">
      <c r="A256" s="659" t="s">
        <v>544</v>
      </c>
      <c r="B256" s="660" t="s">
        <v>545</v>
      </c>
      <c r="C256" s="661" t="s">
        <v>561</v>
      </c>
      <c r="D256" s="662" t="s">
        <v>2187</v>
      </c>
      <c r="E256" s="661" t="s">
        <v>3696</v>
      </c>
      <c r="F256" s="662" t="s">
        <v>3697</v>
      </c>
      <c r="G256" s="661" t="s">
        <v>2952</v>
      </c>
      <c r="H256" s="661" t="s">
        <v>2953</v>
      </c>
      <c r="I256" s="663">
        <v>706.88</v>
      </c>
      <c r="J256" s="663">
        <v>15</v>
      </c>
      <c r="K256" s="664">
        <v>10603.22</v>
      </c>
    </row>
    <row r="257" spans="1:11" ht="14.4" customHeight="1" x14ac:dyDescent="0.3">
      <c r="A257" s="659" t="s">
        <v>544</v>
      </c>
      <c r="B257" s="660" t="s">
        <v>545</v>
      </c>
      <c r="C257" s="661" t="s">
        <v>561</v>
      </c>
      <c r="D257" s="662" t="s">
        <v>2187</v>
      </c>
      <c r="E257" s="661" t="s">
        <v>3696</v>
      </c>
      <c r="F257" s="662" t="s">
        <v>3697</v>
      </c>
      <c r="G257" s="661" t="s">
        <v>2954</v>
      </c>
      <c r="H257" s="661" t="s">
        <v>2955</v>
      </c>
      <c r="I257" s="663">
        <v>422.3</v>
      </c>
      <c r="J257" s="663">
        <v>4</v>
      </c>
      <c r="K257" s="664">
        <v>1689.2</v>
      </c>
    </row>
    <row r="258" spans="1:11" ht="14.4" customHeight="1" x14ac:dyDescent="0.3">
      <c r="A258" s="659" t="s">
        <v>544</v>
      </c>
      <c r="B258" s="660" t="s">
        <v>545</v>
      </c>
      <c r="C258" s="661" t="s">
        <v>561</v>
      </c>
      <c r="D258" s="662" t="s">
        <v>2187</v>
      </c>
      <c r="E258" s="661" t="s">
        <v>3696</v>
      </c>
      <c r="F258" s="662" t="s">
        <v>3697</v>
      </c>
      <c r="G258" s="661" t="s">
        <v>2956</v>
      </c>
      <c r="H258" s="661" t="s">
        <v>2957</v>
      </c>
      <c r="I258" s="663">
        <v>185.76</v>
      </c>
      <c r="J258" s="663">
        <v>50</v>
      </c>
      <c r="K258" s="664">
        <v>9287.9599999999991</v>
      </c>
    </row>
    <row r="259" spans="1:11" ht="14.4" customHeight="1" x14ac:dyDescent="0.3">
      <c r="A259" s="659" t="s">
        <v>544</v>
      </c>
      <c r="B259" s="660" t="s">
        <v>545</v>
      </c>
      <c r="C259" s="661" t="s">
        <v>561</v>
      </c>
      <c r="D259" s="662" t="s">
        <v>2187</v>
      </c>
      <c r="E259" s="661" t="s">
        <v>3696</v>
      </c>
      <c r="F259" s="662" t="s">
        <v>3697</v>
      </c>
      <c r="G259" s="661" t="s">
        <v>2958</v>
      </c>
      <c r="H259" s="661" t="s">
        <v>2959</v>
      </c>
      <c r="I259" s="663">
        <v>600</v>
      </c>
      <c r="J259" s="663">
        <v>4</v>
      </c>
      <c r="K259" s="664">
        <v>2400</v>
      </c>
    </row>
    <row r="260" spans="1:11" ht="14.4" customHeight="1" x14ac:dyDescent="0.3">
      <c r="A260" s="659" t="s">
        <v>544</v>
      </c>
      <c r="B260" s="660" t="s">
        <v>545</v>
      </c>
      <c r="C260" s="661" t="s">
        <v>561</v>
      </c>
      <c r="D260" s="662" t="s">
        <v>2187</v>
      </c>
      <c r="E260" s="661" t="s">
        <v>3696</v>
      </c>
      <c r="F260" s="662" t="s">
        <v>3697</v>
      </c>
      <c r="G260" s="661" t="s">
        <v>2960</v>
      </c>
      <c r="H260" s="661" t="s">
        <v>2961</v>
      </c>
      <c r="I260" s="663">
        <v>30.25</v>
      </c>
      <c r="J260" s="663">
        <v>8</v>
      </c>
      <c r="K260" s="664">
        <v>242</v>
      </c>
    </row>
    <row r="261" spans="1:11" ht="14.4" customHeight="1" x14ac:dyDescent="0.3">
      <c r="A261" s="659" t="s">
        <v>544</v>
      </c>
      <c r="B261" s="660" t="s">
        <v>545</v>
      </c>
      <c r="C261" s="661" t="s">
        <v>561</v>
      </c>
      <c r="D261" s="662" t="s">
        <v>2187</v>
      </c>
      <c r="E261" s="661" t="s">
        <v>3696</v>
      </c>
      <c r="F261" s="662" t="s">
        <v>3697</v>
      </c>
      <c r="G261" s="661" t="s">
        <v>2962</v>
      </c>
      <c r="H261" s="661" t="s">
        <v>2963</v>
      </c>
      <c r="I261" s="663">
        <v>149.80000000000001</v>
      </c>
      <c r="J261" s="663">
        <v>15</v>
      </c>
      <c r="K261" s="664">
        <v>2247</v>
      </c>
    </row>
    <row r="262" spans="1:11" ht="14.4" customHeight="1" x14ac:dyDescent="0.3">
      <c r="A262" s="659" t="s">
        <v>544</v>
      </c>
      <c r="B262" s="660" t="s">
        <v>545</v>
      </c>
      <c r="C262" s="661" t="s">
        <v>561</v>
      </c>
      <c r="D262" s="662" t="s">
        <v>2187</v>
      </c>
      <c r="E262" s="661" t="s">
        <v>3696</v>
      </c>
      <c r="F262" s="662" t="s">
        <v>3697</v>
      </c>
      <c r="G262" s="661" t="s">
        <v>2964</v>
      </c>
      <c r="H262" s="661" t="s">
        <v>2965</v>
      </c>
      <c r="I262" s="663">
        <v>907.5</v>
      </c>
      <c r="J262" s="663">
        <v>48</v>
      </c>
      <c r="K262" s="664">
        <v>43560</v>
      </c>
    </row>
    <row r="263" spans="1:11" ht="14.4" customHeight="1" x14ac:dyDescent="0.3">
      <c r="A263" s="659" t="s">
        <v>544</v>
      </c>
      <c r="B263" s="660" t="s">
        <v>545</v>
      </c>
      <c r="C263" s="661" t="s">
        <v>561</v>
      </c>
      <c r="D263" s="662" t="s">
        <v>2187</v>
      </c>
      <c r="E263" s="661" t="s">
        <v>3696</v>
      </c>
      <c r="F263" s="662" t="s">
        <v>3697</v>
      </c>
      <c r="G263" s="661" t="s">
        <v>2966</v>
      </c>
      <c r="H263" s="661" t="s">
        <v>2967</v>
      </c>
      <c r="I263" s="663">
        <v>471.9</v>
      </c>
      <c r="J263" s="663">
        <v>5</v>
      </c>
      <c r="K263" s="664">
        <v>2359.5</v>
      </c>
    </row>
    <row r="264" spans="1:11" ht="14.4" customHeight="1" x14ac:dyDescent="0.3">
      <c r="A264" s="659" t="s">
        <v>544</v>
      </c>
      <c r="B264" s="660" t="s">
        <v>545</v>
      </c>
      <c r="C264" s="661" t="s">
        <v>561</v>
      </c>
      <c r="D264" s="662" t="s">
        <v>2187</v>
      </c>
      <c r="E264" s="661" t="s">
        <v>3706</v>
      </c>
      <c r="F264" s="662" t="s">
        <v>3707</v>
      </c>
      <c r="G264" s="661" t="s">
        <v>2968</v>
      </c>
      <c r="H264" s="661" t="s">
        <v>2969</v>
      </c>
      <c r="I264" s="663">
        <v>7.02</v>
      </c>
      <c r="J264" s="663">
        <v>30</v>
      </c>
      <c r="K264" s="664">
        <v>210.58</v>
      </c>
    </row>
    <row r="265" spans="1:11" ht="14.4" customHeight="1" x14ac:dyDescent="0.3">
      <c r="A265" s="659" t="s">
        <v>544</v>
      </c>
      <c r="B265" s="660" t="s">
        <v>545</v>
      </c>
      <c r="C265" s="661" t="s">
        <v>561</v>
      </c>
      <c r="D265" s="662" t="s">
        <v>2187</v>
      </c>
      <c r="E265" s="661" t="s">
        <v>3706</v>
      </c>
      <c r="F265" s="662" t="s">
        <v>3707</v>
      </c>
      <c r="G265" s="661" t="s">
        <v>2970</v>
      </c>
      <c r="H265" s="661" t="s">
        <v>2971</v>
      </c>
      <c r="I265" s="663">
        <v>9.32</v>
      </c>
      <c r="J265" s="663">
        <v>25</v>
      </c>
      <c r="K265" s="664">
        <v>232.95000000000002</v>
      </c>
    </row>
    <row r="266" spans="1:11" ht="14.4" customHeight="1" x14ac:dyDescent="0.3">
      <c r="A266" s="659" t="s">
        <v>544</v>
      </c>
      <c r="B266" s="660" t="s">
        <v>545</v>
      </c>
      <c r="C266" s="661" t="s">
        <v>561</v>
      </c>
      <c r="D266" s="662" t="s">
        <v>2187</v>
      </c>
      <c r="E266" s="661" t="s">
        <v>3706</v>
      </c>
      <c r="F266" s="662" t="s">
        <v>3707</v>
      </c>
      <c r="G266" s="661" t="s">
        <v>2972</v>
      </c>
      <c r="H266" s="661" t="s">
        <v>2973</v>
      </c>
      <c r="I266" s="663">
        <v>9.32</v>
      </c>
      <c r="J266" s="663">
        <v>10</v>
      </c>
      <c r="K266" s="664">
        <v>93.15</v>
      </c>
    </row>
    <row r="267" spans="1:11" ht="14.4" customHeight="1" x14ac:dyDescent="0.3">
      <c r="A267" s="659" t="s">
        <v>544</v>
      </c>
      <c r="B267" s="660" t="s">
        <v>545</v>
      </c>
      <c r="C267" s="661" t="s">
        <v>561</v>
      </c>
      <c r="D267" s="662" t="s">
        <v>2187</v>
      </c>
      <c r="E267" s="661" t="s">
        <v>3706</v>
      </c>
      <c r="F267" s="662" t="s">
        <v>3707</v>
      </c>
      <c r="G267" s="661" t="s">
        <v>2974</v>
      </c>
      <c r="H267" s="661" t="s">
        <v>2975</v>
      </c>
      <c r="I267" s="663">
        <v>1186.6500000000001</v>
      </c>
      <c r="J267" s="663">
        <v>50</v>
      </c>
      <c r="K267" s="664">
        <v>59332.36</v>
      </c>
    </row>
    <row r="268" spans="1:11" ht="14.4" customHeight="1" x14ac:dyDescent="0.3">
      <c r="A268" s="659" t="s">
        <v>544</v>
      </c>
      <c r="B268" s="660" t="s">
        <v>545</v>
      </c>
      <c r="C268" s="661" t="s">
        <v>561</v>
      </c>
      <c r="D268" s="662" t="s">
        <v>2187</v>
      </c>
      <c r="E268" s="661" t="s">
        <v>3706</v>
      </c>
      <c r="F268" s="662" t="s">
        <v>3707</v>
      </c>
      <c r="G268" s="661" t="s">
        <v>2976</v>
      </c>
      <c r="H268" s="661" t="s">
        <v>2977</v>
      </c>
      <c r="I268" s="663">
        <v>319.91000000000003</v>
      </c>
      <c r="J268" s="663">
        <v>120</v>
      </c>
      <c r="K268" s="664">
        <v>38389.439999999995</v>
      </c>
    </row>
    <row r="269" spans="1:11" ht="14.4" customHeight="1" x14ac:dyDescent="0.3">
      <c r="A269" s="659" t="s">
        <v>544</v>
      </c>
      <c r="B269" s="660" t="s">
        <v>545</v>
      </c>
      <c r="C269" s="661" t="s">
        <v>561</v>
      </c>
      <c r="D269" s="662" t="s">
        <v>2187</v>
      </c>
      <c r="E269" s="661" t="s">
        <v>3704</v>
      </c>
      <c r="F269" s="662" t="s">
        <v>3705</v>
      </c>
      <c r="G269" s="661" t="s">
        <v>2792</v>
      </c>
      <c r="H269" s="661" t="s">
        <v>2793</v>
      </c>
      <c r="I269" s="663">
        <v>8.17</v>
      </c>
      <c r="J269" s="663">
        <v>1800</v>
      </c>
      <c r="K269" s="664">
        <v>14706</v>
      </c>
    </row>
    <row r="270" spans="1:11" ht="14.4" customHeight="1" x14ac:dyDescent="0.3">
      <c r="A270" s="659" t="s">
        <v>544</v>
      </c>
      <c r="B270" s="660" t="s">
        <v>545</v>
      </c>
      <c r="C270" s="661" t="s">
        <v>561</v>
      </c>
      <c r="D270" s="662" t="s">
        <v>2187</v>
      </c>
      <c r="E270" s="661" t="s">
        <v>3704</v>
      </c>
      <c r="F270" s="662" t="s">
        <v>3705</v>
      </c>
      <c r="G270" s="661" t="s">
        <v>2978</v>
      </c>
      <c r="H270" s="661" t="s">
        <v>2979</v>
      </c>
      <c r="I270" s="663">
        <v>12.71</v>
      </c>
      <c r="J270" s="663">
        <v>100</v>
      </c>
      <c r="K270" s="664">
        <v>1271</v>
      </c>
    </row>
    <row r="271" spans="1:11" ht="14.4" customHeight="1" x14ac:dyDescent="0.3">
      <c r="A271" s="659" t="s">
        <v>544</v>
      </c>
      <c r="B271" s="660" t="s">
        <v>545</v>
      </c>
      <c r="C271" s="661" t="s">
        <v>561</v>
      </c>
      <c r="D271" s="662" t="s">
        <v>2187</v>
      </c>
      <c r="E271" s="661" t="s">
        <v>3704</v>
      </c>
      <c r="F271" s="662" t="s">
        <v>3705</v>
      </c>
      <c r="G271" s="661" t="s">
        <v>2980</v>
      </c>
      <c r="H271" s="661" t="s">
        <v>2981</v>
      </c>
      <c r="I271" s="663">
        <v>25.57</v>
      </c>
      <c r="J271" s="663">
        <v>400</v>
      </c>
      <c r="K271" s="664">
        <v>10226.92</v>
      </c>
    </row>
    <row r="272" spans="1:11" ht="14.4" customHeight="1" x14ac:dyDescent="0.3">
      <c r="A272" s="659" t="s">
        <v>544</v>
      </c>
      <c r="B272" s="660" t="s">
        <v>545</v>
      </c>
      <c r="C272" s="661" t="s">
        <v>561</v>
      </c>
      <c r="D272" s="662" t="s">
        <v>2187</v>
      </c>
      <c r="E272" s="661" t="s">
        <v>3698</v>
      </c>
      <c r="F272" s="662" t="s">
        <v>3699</v>
      </c>
      <c r="G272" s="661" t="s">
        <v>2982</v>
      </c>
      <c r="H272" s="661" t="s">
        <v>2983</v>
      </c>
      <c r="I272" s="663">
        <v>399.3</v>
      </c>
      <c r="J272" s="663">
        <v>5</v>
      </c>
      <c r="K272" s="664">
        <v>1996.5</v>
      </c>
    </row>
    <row r="273" spans="1:11" ht="14.4" customHeight="1" x14ac:dyDescent="0.3">
      <c r="A273" s="659" t="s">
        <v>544</v>
      </c>
      <c r="B273" s="660" t="s">
        <v>545</v>
      </c>
      <c r="C273" s="661" t="s">
        <v>561</v>
      </c>
      <c r="D273" s="662" t="s">
        <v>2187</v>
      </c>
      <c r="E273" s="661" t="s">
        <v>3698</v>
      </c>
      <c r="F273" s="662" t="s">
        <v>3699</v>
      </c>
      <c r="G273" s="661" t="s">
        <v>2718</v>
      </c>
      <c r="H273" s="661" t="s">
        <v>2719</v>
      </c>
      <c r="I273" s="663">
        <v>0.3</v>
      </c>
      <c r="J273" s="663">
        <v>700</v>
      </c>
      <c r="K273" s="664">
        <v>210</v>
      </c>
    </row>
    <row r="274" spans="1:11" ht="14.4" customHeight="1" x14ac:dyDescent="0.3">
      <c r="A274" s="659" t="s">
        <v>544</v>
      </c>
      <c r="B274" s="660" t="s">
        <v>545</v>
      </c>
      <c r="C274" s="661" t="s">
        <v>561</v>
      </c>
      <c r="D274" s="662" t="s">
        <v>2187</v>
      </c>
      <c r="E274" s="661" t="s">
        <v>3698</v>
      </c>
      <c r="F274" s="662" t="s">
        <v>3699</v>
      </c>
      <c r="G274" s="661" t="s">
        <v>2722</v>
      </c>
      <c r="H274" s="661" t="s">
        <v>2723</v>
      </c>
      <c r="I274" s="663">
        <v>0.48200000000000004</v>
      </c>
      <c r="J274" s="663">
        <v>5000</v>
      </c>
      <c r="K274" s="664">
        <v>2410</v>
      </c>
    </row>
    <row r="275" spans="1:11" ht="14.4" customHeight="1" x14ac:dyDescent="0.3">
      <c r="A275" s="659" t="s">
        <v>544</v>
      </c>
      <c r="B275" s="660" t="s">
        <v>545</v>
      </c>
      <c r="C275" s="661" t="s">
        <v>561</v>
      </c>
      <c r="D275" s="662" t="s">
        <v>2187</v>
      </c>
      <c r="E275" s="661" t="s">
        <v>3698</v>
      </c>
      <c r="F275" s="662" t="s">
        <v>3699</v>
      </c>
      <c r="G275" s="661" t="s">
        <v>2796</v>
      </c>
      <c r="H275" s="661" t="s">
        <v>2797</v>
      </c>
      <c r="I275" s="663">
        <v>1.76</v>
      </c>
      <c r="J275" s="663">
        <v>200</v>
      </c>
      <c r="K275" s="664">
        <v>352</v>
      </c>
    </row>
    <row r="276" spans="1:11" ht="14.4" customHeight="1" x14ac:dyDescent="0.3">
      <c r="A276" s="659" t="s">
        <v>544</v>
      </c>
      <c r="B276" s="660" t="s">
        <v>545</v>
      </c>
      <c r="C276" s="661" t="s">
        <v>561</v>
      </c>
      <c r="D276" s="662" t="s">
        <v>2187</v>
      </c>
      <c r="E276" s="661" t="s">
        <v>3698</v>
      </c>
      <c r="F276" s="662" t="s">
        <v>3699</v>
      </c>
      <c r="G276" s="661" t="s">
        <v>2724</v>
      </c>
      <c r="H276" s="661" t="s">
        <v>2725</v>
      </c>
      <c r="I276" s="663">
        <v>1.78</v>
      </c>
      <c r="J276" s="663">
        <v>600</v>
      </c>
      <c r="K276" s="664">
        <v>1068</v>
      </c>
    </row>
    <row r="277" spans="1:11" ht="14.4" customHeight="1" x14ac:dyDescent="0.3">
      <c r="A277" s="659" t="s">
        <v>544</v>
      </c>
      <c r="B277" s="660" t="s">
        <v>545</v>
      </c>
      <c r="C277" s="661" t="s">
        <v>561</v>
      </c>
      <c r="D277" s="662" t="s">
        <v>2187</v>
      </c>
      <c r="E277" s="661" t="s">
        <v>3698</v>
      </c>
      <c r="F277" s="662" t="s">
        <v>3699</v>
      </c>
      <c r="G277" s="661" t="s">
        <v>2798</v>
      </c>
      <c r="H277" s="661" t="s">
        <v>2799</v>
      </c>
      <c r="I277" s="663">
        <v>48.82</v>
      </c>
      <c r="J277" s="663">
        <v>57</v>
      </c>
      <c r="K277" s="664">
        <v>2782.88</v>
      </c>
    </row>
    <row r="278" spans="1:11" ht="14.4" customHeight="1" x14ac:dyDescent="0.3">
      <c r="A278" s="659" t="s">
        <v>544</v>
      </c>
      <c r="B278" s="660" t="s">
        <v>545</v>
      </c>
      <c r="C278" s="661" t="s">
        <v>561</v>
      </c>
      <c r="D278" s="662" t="s">
        <v>2187</v>
      </c>
      <c r="E278" s="661" t="s">
        <v>3700</v>
      </c>
      <c r="F278" s="662" t="s">
        <v>3701</v>
      </c>
      <c r="G278" s="661" t="s">
        <v>2984</v>
      </c>
      <c r="H278" s="661" t="s">
        <v>2985</v>
      </c>
      <c r="I278" s="663">
        <v>7.5049999999999999</v>
      </c>
      <c r="J278" s="663">
        <v>300</v>
      </c>
      <c r="K278" s="664">
        <v>2251.5</v>
      </c>
    </row>
    <row r="279" spans="1:11" ht="14.4" customHeight="1" x14ac:dyDescent="0.3">
      <c r="A279" s="659" t="s">
        <v>544</v>
      </c>
      <c r="B279" s="660" t="s">
        <v>545</v>
      </c>
      <c r="C279" s="661" t="s">
        <v>561</v>
      </c>
      <c r="D279" s="662" t="s">
        <v>2187</v>
      </c>
      <c r="E279" s="661" t="s">
        <v>3700</v>
      </c>
      <c r="F279" s="662" t="s">
        <v>3701</v>
      </c>
      <c r="G279" s="661" t="s">
        <v>2986</v>
      </c>
      <c r="H279" s="661" t="s">
        <v>2987</v>
      </c>
      <c r="I279" s="663">
        <v>11.01</v>
      </c>
      <c r="J279" s="663">
        <v>40</v>
      </c>
      <c r="K279" s="664">
        <v>440.4</v>
      </c>
    </row>
    <row r="280" spans="1:11" ht="14.4" customHeight="1" x14ac:dyDescent="0.3">
      <c r="A280" s="659" t="s">
        <v>544</v>
      </c>
      <c r="B280" s="660" t="s">
        <v>545</v>
      </c>
      <c r="C280" s="661" t="s">
        <v>561</v>
      </c>
      <c r="D280" s="662" t="s">
        <v>2187</v>
      </c>
      <c r="E280" s="661" t="s">
        <v>3700</v>
      </c>
      <c r="F280" s="662" t="s">
        <v>3701</v>
      </c>
      <c r="G280" s="661" t="s">
        <v>2988</v>
      </c>
      <c r="H280" s="661" t="s">
        <v>2989</v>
      </c>
      <c r="I280" s="663">
        <v>11.01</v>
      </c>
      <c r="J280" s="663">
        <v>80</v>
      </c>
      <c r="K280" s="664">
        <v>880.8</v>
      </c>
    </row>
    <row r="281" spans="1:11" ht="14.4" customHeight="1" x14ac:dyDescent="0.3">
      <c r="A281" s="659" t="s">
        <v>544</v>
      </c>
      <c r="B281" s="660" t="s">
        <v>545</v>
      </c>
      <c r="C281" s="661" t="s">
        <v>561</v>
      </c>
      <c r="D281" s="662" t="s">
        <v>2187</v>
      </c>
      <c r="E281" s="661" t="s">
        <v>3700</v>
      </c>
      <c r="F281" s="662" t="s">
        <v>3701</v>
      </c>
      <c r="G281" s="661" t="s">
        <v>2726</v>
      </c>
      <c r="H281" s="661" t="s">
        <v>2727</v>
      </c>
      <c r="I281" s="663">
        <v>11.01</v>
      </c>
      <c r="J281" s="663">
        <v>160</v>
      </c>
      <c r="K281" s="664">
        <v>1761.6</v>
      </c>
    </row>
    <row r="282" spans="1:11" ht="14.4" customHeight="1" x14ac:dyDescent="0.3">
      <c r="A282" s="659" t="s">
        <v>544</v>
      </c>
      <c r="B282" s="660" t="s">
        <v>545</v>
      </c>
      <c r="C282" s="661" t="s">
        <v>561</v>
      </c>
      <c r="D282" s="662" t="s">
        <v>2187</v>
      </c>
      <c r="E282" s="661" t="s">
        <v>3700</v>
      </c>
      <c r="F282" s="662" t="s">
        <v>3701</v>
      </c>
      <c r="G282" s="661" t="s">
        <v>2990</v>
      </c>
      <c r="H282" s="661" t="s">
        <v>2991</v>
      </c>
      <c r="I282" s="663">
        <v>11.01</v>
      </c>
      <c r="J282" s="663">
        <v>80</v>
      </c>
      <c r="K282" s="664">
        <v>880.8</v>
      </c>
    </row>
    <row r="283" spans="1:11" ht="14.4" customHeight="1" x14ac:dyDescent="0.3">
      <c r="A283" s="659" t="s">
        <v>544</v>
      </c>
      <c r="B283" s="660" t="s">
        <v>545</v>
      </c>
      <c r="C283" s="661" t="s">
        <v>561</v>
      </c>
      <c r="D283" s="662" t="s">
        <v>2187</v>
      </c>
      <c r="E283" s="661" t="s">
        <v>3700</v>
      </c>
      <c r="F283" s="662" t="s">
        <v>3701</v>
      </c>
      <c r="G283" s="661" t="s">
        <v>2728</v>
      </c>
      <c r="H283" s="661" t="s">
        <v>2729</v>
      </c>
      <c r="I283" s="663">
        <v>11.01</v>
      </c>
      <c r="J283" s="663">
        <v>240</v>
      </c>
      <c r="K283" s="664">
        <v>2642.3999999999996</v>
      </c>
    </row>
    <row r="284" spans="1:11" ht="14.4" customHeight="1" x14ac:dyDescent="0.3">
      <c r="A284" s="659" t="s">
        <v>544</v>
      </c>
      <c r="B284" s="660" t="s">
        <v>545</v>
      </c>
      <c r="C284" s="661" t="s">
        <v>561</v>
      </c>
      <c r="D284" s="662" t="s">
        <v>2187</v>
      </c>
      <c r="E284" s="661" t="s">
        <v>3700</v>
      </c>
      <c r="F284" s="662" t="s">
        <v>3701</v>
      </c>
      <c r="G284" s="661" t="s">
        <v>2992</v>
      </c>
      <c r="H284" s="661" t="s">
        <v>2993</v>
      </c>
      <c r="I284" s="663">
        <v>11.01</v>
      </c>
      <c r="J284" s="663">
        <v>80</v>
      </c>
      <c r="K284" s="664">
        <v>880.8</v>
      </c>
    </row>
    <row r="285" spans="1:11" ht="14.4" customHeight="1" x14ac:dyDescent="0.3">
      <c r="A285" s="659" t="s">
        <v>544</v>
      </c>
      <c r="B285" s="660" t="s">
        <v>545</v>
      </c>
      <c r="C285" s="661" t="s">
        <v>561</v>
      </c>
      <c r="D285" s="662" t="s">
        <v>2187</v>
      </c>
      <c r="E285" s="661" t="s">
        <v>3700</v>
      </c>
      <c r="F285" s="662" t="s">
        <v>3701</v>
      </c>
      <c r="G285" s="661" t="s">
        <v>2730</v>
      </c>
      <c r="H285" s="661" t="s">
        <v>2731</v>
      </c>
      <c r="I285" s="663">
        <v>0.71</v>
      </c>
      <c r="J285" s="663">
        <v>54000</v>
      </c>
      <c r="K285" s="664">
        <v>38340</v>
      </c>
    </row>
    <row r="286" spans="1:11" ht="14.4" customHeight="1" x14ac:dyDescent="0.3">
      <c r="A286" s="659" t="s">
        <v>544</v>
      </c>
      <c r="B286" s="660" t="s">
        <v>545</v>
      </c>
      <c r="C286" s="661" t="s">
        <v>561</v>
      </c>
      <c r="D286" s="662" t="s">
        <v>2187</v>
      </c>
      <c r="E286" s="661" t="s">
        <v>3700</v>
      </c>
      <c r="F286" s="662" t="s">
        <v>3701</v>
      </c>
      <c r="G286" s="661" t="s">
        <v>2994</v>
      </c>
      <c r="H286" s="661" t="s">
        <v>2995</v>
      </c>
      <c r="I286" s="663">
        <v>0.71</v>
      </c>
      <c r="J286" s="663">
        <v>23000</v>
      </c>
      <c r="K286" s="664">
        <v>16330</v>
      </c>
    </row>
    <row r="287" spans="1:11" ht="14.4" customHeight="1" x14ac:dyDescent="0.3">
      <c r="A287" s="659" t="s">
        <v>544</v>
      </c>
      <c r="B287" s="660" t="s">
        <v>545</v>
      </c>
      <c r="C287" s="661" t="s">
        <v>561</v>
      </c>
      <c r="D287" s="662" t="s">
        <v>2187</v>
      </c>
      <c r="E287" s="661" t="s">
        <v>3700</v>
      </c>
      <c r="F287" s="662" t="s">
        <v>3701</v>
      </c>
      <c r="G287" s="661" t="s">
        <v>2732</v>
      </c>
      <c r="H287" s="661" t="s">
        <v>2733</v>
      </c>
      <c r="I287" s="663">
        <v>0.71</v>
      </c>
      <c r="J287" s="663">
        <v>25000</v>
      </c>
      <c r="K287" s="664">
        <v>17750</v>
      </c>
    </row>
    <row r="288" spans="1:11" ht="14.4" customHeight="1" x14ac:dyDescent="0.3">
      <c r="A288" s="659" t="s">
        <v>544</v>
      </c>
      <c r="B288" s="660" t="s">
        <v>545</v>
      </c>
      <c r="C288" s="661" t="s">
        <v>561</v>
      </c>
      <c r="D288" s="662" t="s">
        <v>2187</v>
      </c>
      <c r="E288" s="661" t="s">
        <v>3708</v>
      </c>
      <c r="F288" s="662" t="s">
        <v>3709</v>
      </c>
      <c r="G288" s="661" t="s">
        <v>2996</v>
      </c>
      <c r="H288" s="661" t="s">
        <v>2997</v>
      </c>
      <c r="I288" s="663">
        <v>139.44</v>
      </c>
      <c r="J288" s="663">
        <v>8</v>
      </c>
      <c r="K288" s="664">
        <v>1115.5</v>
      </c>
    </row>
    <row r="289" spans="1:11" ht="14.4" customHeight="1" x14ac:dyDescent="0.3">
      <c r="A289" s="659" t="s">
        <v>544</v>
      </c>
      <c r="B289" s="660" t="s">
        <v>545</v>
      </c>
      <c r="C289" s="661" t="s">
        <v>561</v>
      </c>
      <c r="D289" s="662" t="s">
        <v>2187</v>
      </c>
      <c r="E289" s="661" t="s">
        <v>3708</v>
      </c>
      <c r="F289" s="662" t="s">
        <v>3709</v>
      </c>
      <c r="G289" s="661" t="s">
        <v>2998</v>
      </c>
      <c r="H289" s="661" t="s">
        <v>2999</v>
      </c>
      <c r="I289" s="663">
        <v>139.44</v>
      </c>
      <c r="J289" s="663">
        <v>8</v>
      </c>
      <c r="K289" s="664">
        <v>1115.5</v>
      </c>
    </row>
    <row r="290" spans="1:11" ht="14.4" customHeight="1" x14ac:dyDescent="0.3">
      <c r="A290" s="659" t="s">
        <v>544</v>
      </c>
      <c r="B290" s="660" t="s">
        <v>545</v>
      </c>
      <c r="C290" s="661" t="s">
        <v>561</v>
      </c>
      <c r="D290" s="662" t="s">
        <v>2187</v>
      </c>
      <c r="E290" s="661" t="s">
        <v>3708</v>
      </c>
      <c r="F290" s="662" t="s">
        <v>3709</v>
      </c>
      <c r="G290" s="661" t="s">
        <v>3000</v>
      </c>
      <c r="H290" s="661" t="s">
        <v>3001</v>
      </c>
      <c r="I290" s="663">
        <v>142.78</v>
      </c>
      <c r="J290" s="663">
        <v>4</v>
      </c>
      <c r="K290" s="664">
        <v>571.12</v>
      </c>
    </row>
    <row r="291" spans="1:11" ht="14.4" customHeight="1" x14ac:dyDescent="0.3">
      <c r="A291" s="659" t="s">
        <v>544</v>
      </c>
      <c r="B291" s="660" t="s">
        <v>545</v>
      </c>
      <c r="C291" s="661" t="s">
        <v>561</v>
      </c>
      <c r="D291" s="662" t="s">
        <v>2187</v>
      </c>
      <c r="E291" s="661" t="s">
        <v>3702</v>
      </c>
      <c r="F291" s="662" t="s">
        <v>3703</v>
      </c>
      <c r="G291" s="661" t="s">
        <v>3002</v>
      </c>
      <c r="H291" s="661" t="s">
        <v>3003</v>
      </c>
      <c r="I291" s="663">
        <v>220.21999999999997</v>
      </c>
      <c r="J291" s="663">
        <v>200</v>
      </c>
      <c r="K291" s="664">
        <v>44044</v>
      </c>
    </row>
    <row r="292" spans="1:11" ht="14.4" customHeight="1" x14ac:dyDescent="0.3">
      <c r="A292" s="659" t="s">
        <v>544</v>
      </c>
      <c r="B292" s="660" t="s">
        <v>545</v>
      </c>
      <c r="C292" s="661" t="s">
        <v>561</v>
      </c>
      <c r="D292" s="662" t="s">
        <v>2187</v>
      </c>
      <c r="E292" s="661" t="s">
        <v>3702</v>
      </c>
      <c r="F292" s="662" t="s">
        <v>3703</v>
      </c>
      <c r="G292" s="661" t="s">
        <v>2738</v>
      </c>
      <c r="H292" s="661" t="s">
        <v>2739</v>
      </c>
      <c r="I292" s="663">
        <v>34.57</v>
      </c>
      <c r="J292" s="663">
        <v>100</v>
      </c>
      <c r="K292" s="664">
        <v>3456.9</v>
      </c>
    </row>
    <row r="293" spans="1:11" ht="14.4" customHeight="1" x14ac:dyDescent="0.3">
      <c r="A293" s="659" t="s">
        <v>544</v>
      </c>
      <c r="B293" s="660" t="s">
        <v>545</v>
      </c>
      <c r="C293" s="661" t="s">
        <v>561</v>
      </c>
      <c r="D293" s="662" t="s">
        <v>2187</v>
      </c>
      <c r="E293" s="661" t="s">
        <v>3702</v>
      </c>
      <c r="F293" s="662" t="s">
        <v>3703</v>
      </c>
      <c r="G293" s="661" t="s">
        <v>3004</v>
      </c>
      <c r="H293" s="661" t="s">
        <v>3005</v>
      </c>
      <c r="I293" s="663">
        <v>154.88</v>
      </c>
      <c r="J293" s="663">
        <v>160</v>
      </c>
      <c r="K293" s="664">
        <v>24780.799999999999</v>
      </c>
    </row>
    <row r="294" spans="1:11" ht="14.4" customHeight="1" x14ac:dyDescent="0.3">
      <c r="A294" s="659" t="s">
        <v>544</v>
      </c>
      <c r="B294" s="660" t="s">
        <v>545</v>
      </c>
      <c r="C294" s="661" t="s">
        <v>561</v>
      </c>
      <c r="D294" s="662" t="s">
        <v>2187</v>
      </c>
      <c r="E294" s="661" t="s">
        <v>3702</v>
      </c>
      <c r="F294" s="662" t="s">
        <v>3703</v>
      </c>
      <c r="G294" s="661" t="s">
        <v>3006</v>
      </c>
      <c r="H294" s="661" t="s">
        <v>3007</v>
      </c>
      <c r="I294" s="663">
        <v>54.28</v>
      </c>
      <c r="J294" s="663">
        <v>100</v>
      </c>
      <c r="K294" s="664">
        <v>5428.04</v>
      </c>
    </row>
    <row r="295" spans="1:11" ht="14.4" customHeight="1" x14ac:dyDescent="0.3">
      <c r="A295" s="659" t="s">
        <v>544</v>
      </c>
      <c r="B295" s="660" t="s">
        <v>545</v>
      </c>
      <c r="C295" s="661" t="s">
        <v>564</v>
      </c>
      <c r="D295" s="662" t="s">
        <v>2188</v>
      </c>
      <c r="E295" s="661" t="s">
        <v>3694</v>
      </c>
      <c r="F295" s="662" t="s">
        <v>3695</v>
      </c>
      <c r="G295" s="661" t="s">
        <v>3008</v>
      </c>
      <c r="H295" s="661" t="s">
        <v>3009</v>
      </c>
      <c r="I295" s="663">
        <v>183.09</v>
      </c>
      <c r="J295" s="663">
        <v>16</v>
      </c>
      <c r="K295" s="664">
        <v>2929.44</v>
      </c>
    </row>
    <row r="296" spans="1:11" ht="14.4" customHeight="1" x14ac:dyDescent="0.3">
      <c r="A296" s="659" t="s">
        <v>544</v>
      </c>
      <c r="B296" s="660" t="s">
        <v>545</v>
      </c>
      <c r="C296" s="661" t="s">
        <v>564</v>
      </c>
      <c r="D296" s="662" t="s">
        <v>2188</v>
      </c>
      <c r="E296" s="661" t="s">
        <v>3694</v>
      </c>
      <c r="F296" s="662" t="s">
        <v>3695</v>
      </c>
      <c r="G296" s="661" t="s">
        <v>3010</v>
      </c>
      <c r="H296" s="661" t="s">
        <v>3011</v>
      </c>
      <c r="I296" s="663">
        <v>82.8</v>
      </c>
      <c r="J296" s="663">
        <v>110</v>
      </c>
      <c r="K296" s="664">
        <v>9108</v>
      </c>
    </row>
    <row r="297" spans="1:11" ht="14.4" customHeight="1" x14ac:dyDescent="0.3">
      <c r="A297" s="659" t="s">
        <v>544</v>
      </c>
      <c r="B297" s="660" t="s">
        <v>545</v>
      </c>
      <c r="C297" s="661" t="s">
        <v>564</v>
      </c>
      <c r="D297" s="662" t="s">
        <v>2188</v>
      </c>
      <c r="E297" s="661" t="s">
        <v>3694</v>
      </c>
      <c r="F297" s="662" t="s">
        <v>3695</v>
      </c>
      <c r="G297" s="661" t="s">
        <v>3012</v>
      </c>
      <c r="H297" s="661" t="s">
        <v>3013</v>
      </c>
      <c r="I297" s="663">
        <v>3.8560000000000003</v>
      </c>
      <c r="J297" s="663">
        <v>340</v>
      </c>
      <c r="K297" s="664">
        <v>1315.6000000000001</v>
      </c>
    </row>
    <row r="298" spans="1:11" ht="14.4" customHeight="1" x14ac:dyDescent="0.3">
      <c r="A298" s="659" t="s">
        <v>544</v>
      </c>
      <c r="B298" s="660" t="s">
        <v>545</v>
      </c>
      <c r="C298" s="661" t="s">
        <v>564</v>
      </c>
      <c r="D298" s="662" t="s">
        <v>2188</v>
      </c>
      <c r="E298" s="661" t="s">
        <v>3694</v>
      </c>
      <c r="F298" s="662" t="s">
        <v>3695</v>
      </c>
      <c r="G298" s="661" t="s">
        <v>2640</v>
      </c>
      <c r="H298" s="661" t="s">
        <v>2641</v>
      </c>
      <c r="I298" s="663">
        <v>13.457999999999998</v>
      </c>
      <c r="J298" s="663">
        <v>37</v>
      </c>
      <c r="K298" s="664">
        <v>490.26</v>
      </c>
    </row>
    <row r="299" spans="1:11" ht="14.4" customHeight="1" x14ac:dyDescent="0.3">
      <c r="A299" s="659" t="s">
        <v>544</v>
      </c>
      <c r="B299" s="660" t="s">
        <v>545</v>
      </c>
      <c r="C299" s="661" t="s">
        <v>564</v>
      </c>
      <c r="D299" s="662" t="s">
        <v>2188</v>
      </c>
      <c r="E299" s="661" t="s">
        <v>3694</v>
      </c>
      <c r="F299" s="662" t="s">
        <v>3695</v>
      </c>
      <c r="G299" s="661" t="s">
        <v>2740</v>
      </c>
      <c r="H299" s="661" t="s">
        <v>2741</v>
      </c>
      <c r="I299" s="663">
        <v>2.9524999999999997</v>
      </c>
      <c r="J299" s="663">
        <v>140</v>
      </c>
      <c r="K299" s="664">
        <v>413.4</v>
      </c>
    </row>
    <row r="300" spans="1:11" ht="14.4" customHeight="1" x14ac:dyDescent="0.3">
      <c r="A300" s="659" t="s">
        <v>544</v>
      </c>
      <c r="B300" s="660" t="s">
        <v>545</v>
      </c>
      <c r="C300" s="661" t="s">
        <v>564</v>
      </c>
      <c r="D300" s="662" t="s">
        <v>2188</v>
      </c>
      <c r="E300" s="661" t="s">
        <v>3694</v>
      </c>
      <c r="F300" s="662" t="s">
        <v>3695</v>
      </c>
      <c r="G300" s="661" t="s">
        <v>3014</v>
      </c>
      <c r="H300" s="661" t="s">
        <v>3015</v>
      </c>
      <c r="I300" s="663">
        <v>2.3066666666666666</v>
      </c>
      <c r="J300" s="663">
        <v>3000</v>
      </c>
      <c r="K300" s="664">
        <v>6920</v>
      </c>
    </row>
    <row r="301" spans="1:11" ht="14.4" customHeight="1" x14ac:dyDescent="0.3">
      <c r="A301" s="659" t="s">
        <v>544</v>
      </c>
      <c r="B301" s="660" t="s">
        <v>545</v>
      </c>
      <c r="C301" s="661" t="s">
        <v>564</v>
      </c>
      <c r="D301" s="662" t="s">
        <v>2188</v>
      </c>
      <c r="E301" s="661" t="s">
        <v>3694</v>
      </c>
      <c r="F301" s="662" t="s">
        <v>3695</v>
      </c>
      <c r="G301" s="661" t="s">
        <v>3016</v>
      </c>
      <c r="H301" s="661" t="s">
        <v>3017</v>
      </c>
      <c r="I301" s="663">
        <v>0.43</v>
      </c>
      <c r="J301" s="663">
        <v>8000</v>
      </c>
      <c r="K301" s="664">
        <v>3440</v>
      </c>
    </row>
    <row r="302" spans="1:11" ht="14.4" customHeight="1" x14ac:dyDescent="0.3">
      <c r="A302" s="659" t="s">
        <v>544</v>
      </c>
      <c r="B302" s="660" t="s">
        <v>545</v>
      </c>
      <c r="C302" s="661" t="s">
        <v>564</v>
      </c>
      <c r="D302" s="662" t="s">
        <v>2188</v>
      </c>
      <c r="E302" s="661" t="s">
        <v>3694</v>
      </c>
      <c r="F302" s="662" t="s">
        <v>3695</v>
      </c>
      <c r="G302" s="661" t="s">
        <v>3018</v>
      </c>
      <c r="H302" s="661" t="s">
        <v>3019</v>
      </c>
      <c r="I302" s="663">
        <v>61.216666666666669</v>
      </c>
      <c r="J302" s="663">
        <v>12</v>
      </c>
      <c r="K302" s="664">
        <v>734.6</v>
      </c>
    </row>
    <row r="303" spans="1:11" ht="14.4" customHeight="1" x14ac:dyDescent="0.3">
      <c r="A303" s="659" t="s">
        <v>544</v>
      </c>
      <c r="B303" s="660" t="s">
        <v>545</v>
      </c>
      <c r="C303" s="661" t="s">
        <v>564</v>
      </c>
      <c r="D303" s="662" t="s">
        <v>2188</v>
      </c>
      <c r="E303" s="661" t="s">
        <v>3694</v>
      </c>
      <c r="F303" s="662" t="s">
        <v>3695</v>
      </c>
      <c r="G303" s="661" t="s">
        <v>3020</v>
      </c>
      <c r="H303" s="661" t="s">
        <v>3021</v>
      </c>
      <c r="I303" s="663">
        <v>54.86</v>
      </c>
      <c r="J303" s="663">
        <v>50</v>
      </c>
      <c r="K303" s="664">
        <v>2743</v>
      </c>
    </row>
    <row r="304" spans="1:11" ht="14.4" customHeight="1" x14ac:dyDescent="0.3">
      <c r="A304" s="659" t="s">
        <v>544</v>
      </c>
      <c r="B304" s="660" t="s">
        <v>545</v>
      </c>
      <c r="C304" s="661" t="s">
        <v>564</v>
      </c>
      <c r="D304" s="662" t="s">
        <v>2188</v>
      </c>
      <c r="E304" s="661" t="s">
        <v>3694</v>
      </c>
      <c r="F304" s="662" t="s">
        <v>3695</v>
      </c>
      <c r="G304" s="661" t="s">
        <v>3022</v>
      </c>
      <c r="H304" s="661" t="s">
        <v>3023</v>
      </c>
      <c r="I304" s="663">
        <v>16.099999999999998</v>
      </c>
      <c r="J304" s="663">
        <v>200</v>
      </c>
      <c r="K304" s="664">
        <v>3220</v>
      </c>
    </row>
    <row r="305" spans="1:11" ht="14.4" customHeight="1" x14ac:dyDescent="0.3">
      <c r="A305" s="659" t="s">
        <v>544</v>
      </c>
      <c r="B305" s="660" t="s">
        <v>545</v>
      </c>
      <c r="C305" s="661" t="s">
        <v>564</v>
      </c>
      <c r="D305" s="662" t="s">
        <v>2188</v>
      </c>
      <c r="E305" s="661" t="s">
        <v>3694</v>
      </c>
      <c r="F305" s="662" t="s">
        <v>3695</v>
      </c>
      <c r="G305" s="661" t="s">
        <v>3024</v>
      </c>
      <c r="H305" s="661" t="s">
        <v>3025</v>
      </c>
      <c r="I305" s="663">
        <v>1.1499999999999999</v>
      </c>
      <c r="J305" s="663">
        <v>1500</v>
      </c>
      <c r="K305" s="664">
        <v>1718.1</v>
      </c>
    </row>
    <row r="306" spans="1:11" ht="14.4" customHeight="1" x14ac:dyDescent="0.3">
      <c r="A306" s="659" t="s">
        <v>544</v>
      </c>
      <c r="B306" s="660" t="s">
        <v>545</v>
      </c>
      <c r="C306" s="661" t="s">
        <v>564</v>
      </c>
      <c r="D306" s="662" t="s">
        <v>2188</v>
      </c>
      <c r="E306" s="661" t="s">
        <v>3694</v>
      </c>
      <c r="F306" s="662" t="s">
        <v>3695</v>
      </c>
      <c r="G306" s="661" t="s">
        <v>3026</v>
      </c>
      <c r="H306" s="661" t="s">
        <v>3027</v>
      </c>
      <c r="I306" s="663">
        <v>2.21</v>
      </c>
      <c r="J306" s="663">
        <v>16000</v>
      </c>
      <c r="K306" s="664">
        <v>35364.83</v>
      </c>
    </row>
    <row r="307" spans="1:11" ht="14.4" customHeight="1" x14ac:dyDescent="0.3">
      <c r="A307" s="659" t="s">
        <v>544</v>
      </c>
      <c r="B307" s="660" t="s">
        <v>545</v>
      </c>
      <c r="C307" s="661" t="s">
        <v>564</v>
      </c>
      <c r="D307" s="662" t="s">
        <v>2188</v>
      </c>
      <c r="E307" s="661" t="s">
        <v>3694</v>
      </c>
      <c r="F307" s="662" t="s">
        <v>3695</v>
      </c>
      <c r="G307" s="661" t="s">
        <v>3028</v>
      </c>
      <c r="H307" s="661" t="s">
        <v>3029</v>
      </c>
      <c r="I307" s="663">
        <v>357.46</v>
      </c>
      <c r="J307" s="663">
        <v>396</v>
      </c>
      <c r="K307" s="664">
        <v>141553.70000000001</v>
      </c>
    </row>
    <row r="308" spans="1:11" ht="14.4" customHeight="1" x14ac:dyDescent="0.3">
      <c r="A308" s="659" t="s">
        <v>544</v>
      </c>
      <c r="B308" s="660" t="s">
        <v>545</v>
      </c>
      <c r="C308" s="661" t="s">
        <v>564</v>
      </c>
      <c r="D308" s="662" t="s">
        <v>2188</v>
      </c>
      <c r="E308" s="661" t="s">
        <v>3694</v>
      </c>
      <c r="F308" s="662" t="s">
        <v>3695</v>
      </c>
      <c r="G308" s="661" t="s">
        <v>3030</v>
      </c>
      <c r="H308" s="661" t="s">
        <v>3031</v>
      </c>
      <c r="I308" s="663">
        <v>3.1300000000000003</v>
      </c>
      <c r="J308" s="663">
        <v>5000</v>
      </c>
      <c r="K308" s="664">
        <v>15628.5</v>
      </c>
    </row>
    <row r="309" spans="1:11" ht="14.4" customHeight="1" x14ac:dyDescent="0.3">
      <c r="A309" s="659" t="s">
        <v>544</v>
      </c>
      <c r="B309" s="660" t="s">
        <v>545</v>
      </c>
      <c r="C309" s="661" t="s">
        <v>564</v>
      </c>
      <c r="D309" s="662" t="s">
        <v>2188</v>
      </c>
      <c r="E309" s="661" t="s">
        <v>3694</v>
      </c>
      <c r="F309" s="662" t="s">
        <v>3695</v>
      </c>
      <c r="G309" s="661" t="s">
        <v>3032</v>
      </c>
      <c r="H309" s="661" t="s">
        <v>3033</v>
      </c>
      <c r="I309" s="663">
        <v>98.38</v>
      </c>
      <c r="J309" s="663">
        <v>60</v>
      </c>
      <c r="K309" s="664">
        <v>5902.7999999999993</v>
      </c>
    </row>
    <row r="310" spans="1:11" ht="14.4" customHeight="1" x14ac:dyDescent="0.3">
      <c r="A310" s="659" t="s">
        <v>544</v>
      </c>
      <c r="B310" s="660" t="s">
        <v>545</v>
      </c>
      <c r="C310" s="661" t="s">
        <v>564</v>
      </c>
      <c r="D310" s="662" t="s">
        <v>2188</v>
      </c>
      <c r="E310" s="661" t="s">
        <v>3694</v>
      </c>
      <c r="F310" s="662" t="s">
        <v>3695</v>
      </c>
      <c r="G310" s="661" t="s">
        <v>3034</v>
      </c>
      <c r="H310" s="661" t="s">
        <v>3035</v>
      </c>
      <c r="I310" s="663">
        <v>28.26</v>
      </c>
      <c r="J310" s="663">
        <v>640</v>
      </c>
      <c r="K310" s="664">
        <v>18084.620000000003</v>
      </c>
    </row>
    <row r="311" spans="1:11" ht="14.4" customHeight="1" x14ac:dyDescent="0.3">
      <c r="A311" s="659" t="s">
        <v>544</v>
      </c>
      <c r="B311" s="660" t="s">
        <v>545</v>
      </c>
      <c r="C311" s="661" t="s">
        <v>564</v>
      </c>
      <c r="D311" s="662" t="s">
        <v>2188</v>
      </c>
      <c r="E311" s="661" t="s">
        <v>3694</v>
      </c>
      <c r="F311" s="662" t="s">
        <v>3695</v>
      </c>
      <c r="G311" s="661" t="s">
        <v>3036</v>
      </c>
      <c r="H311" s="661" t="s">
        <v>3037</v>
      </c>
      <c r="I311" s="663">
        <v>0.89</v>
      </c>
      <c r="J311" s="663">
        <v>1800</v>
      </c>
      <c r="K311" s="664">
        <v>1598.48</v>
      </c>
    </row>
    <row r="312" spans="1:11" ht="14.4" customHeight="1" x14ac:dyDescent="0.3">
      <c r="A312" s="659" t="s">
        <v>544</v>
      </c>
      <c r="B312" s="660" t="s">
        <v>545</v>
      </c>
      <c r="C312" s="661" t="s">
        <v>564</v>
      </c>
      <c r="D312" s="662" t="s">
        <v>2188</v>
      </c>
      <c r="E312" s="661" t="s">
        <v>3694</v>
      </c>
      <c r="F312" s="662" t="s">
        <v>3695</v>
      </c>
      <c r="G312" s="661" t="s">
        <v>3038</v>
      </c>
      <c r="H312" s="661" t="s">
        <v>3039</v>
      </c>
      <c r="I312" s="663">
        <v>10.35</v>
      </c>
      <c r="J312" s="663">
        <v>600</v>
      </c>
      <c r="K312" s="664">
        <v>6210</v>
      </c>
    </row>
    <row r="313" spans="1:11" ht="14.4" customHeight="1" x14ac:dyDescent="0.3">
      <c r="A313" s="659" t="s">
        <v>544</v>
      </c>
      <c r="B313" s="660" t="s">
        <v>545</v>
      </c>
      <c r="C313" s="661" t="s">
        <v>564</v>
      </c>
      <c r="D313" s="662" t="s">
        <v>2188</v>
      </c>
      <c r="E313" s="661" t="s">
        <v>3694</v>
      </c>
      <c r="F313" s="662" t="s">
        <v>3695</v>
      </c>
      <c r="G313" s="661" t="s">
        <v>2752</v>
      </c>
      <c r="H313" s="661" t="s">
        <v>2753</v>
      </c>
      <c r="I313" s="663">
        <v>0.85250000000000004</v>
      </c>
      <c r="J313" s="663">
        <v>400</v>
      </c>
      <c r="K313" s="664">
        <v>341</v>
      </c>
    </row>
    <row r="314" spans="1:11" ht="14.4" customHeight="1" x14ac:dyDescent="0.3">
      <c r="A314" s="659" t="s">
        <v>544</v>
      </c>
      <c r="B314" s="660" t="s">
        <v>545</v>
      </c>
      <c r="C314" s="661" t="s">
        <v>564</v>
      </c>
      <c r="D314" s="662" t="s">
        <v>2188</v>
      </c>
      <c r="E314" s="661" t="s">
        <v>3694</v>
      </c>
      <c r="F314" s="662" t="s">
        <v>3695</v>
      </c>
      <c r="G314" s="661" t="s">
        <v>2850</v>
      </c>
      <c r="H314" s="661" t="s">
        <v>2851</v>
      </c>
      <c r="I314" s="663">
        <v>13.04</v>
      </c>
      <c r="J314" s="663">
        <v>40</v>
      </c>
      <c r="K314" s="664">
        <v>521.61</v>
      </c>
    </row>
    <row r="315" spans="1:11" ht="14.4" customHeight="1" x14ac:dyDescent="0.3">
      <c r="A315" s="659" t="s">
        <v>544</v>
      </c>
      <c r="B315" s="660" t="s">
        <v>545</v>
      </c>
      <c r="C315" s="661" t="s">
        <v>564</v>
      </c>
      <c r="D315" s="662" t="s">
        <v>2188</v>
      </c>
      <c r="E315" s="661" t="s">
        <v>3694</v>
      </c>
      <c r="F315" s="662" t="s">
        <v>3695</v>
      </c>
      <c r="G315" s="661" t="s">
        <v>3040</v>
      </c>
      <c r="H315" s="661" t="s">
        <v>3041</v>
      </c>
      <c r="I315" s="663">
        <v>3266.69</v>
      </c>
      <c r="J315" s="663">
        <v>20</v>
      </c>
      <c r="K315" s="664">
        <v>65333.8</v>
      </c>
    </row>
    <row r="316" spans="1:11" ht="14.4" customHeight="1" x14ac:dyDescent="0.3">
      <c r="A316" s="659" t="s">
        <v>544</v>
      </c>
      <c r="B316" s="660" t="s">
        <v>545</v>
      </c>
      <c r="C316" s="661" t="s">
        <v>564</v>
      </c>
      <c r="D316" s="662" t="s">
        <v>2188</v>
      </c>
      <c r="E316" s="661" t="s">
        <v>3694</v>
      </c>
      <c r="F316" s="662" t="s">
        <v>3695</v>
      </c>
      <c r="G316" s="661" t="s">
        <v>3042</v>
      </c>
      <c r="H316" s="661" t="s">
        <v>3043</v>
      </c>
      <c r="I316" s="663">
        <v>5478.6000000000013</v>
      </c>
      <c r="J316" s="663">
        <v>12</v>
      </c>
      <c r="K316" s="664">
        <v>65743.199999999997</v>
      </c>
    </row>
    <row r="317" spans="1:11" ht="14.4" customHeight="1" x14ac:dyDescent="0.3">
      <c r="A317" s="659" t="s">
        <v>544</v>
      </c>
      <c r="B317" s="660" t="s">
        <v>545</v>
      </c>
      <c r="C317" s="661" t="s">
        <v>564</v>
      </c>
      <c r="D317" s="662" t="s">
        <v>2188</v>
      </c>
      <c r="E317" s="661" t="s">
        <v>3696</v>
      </c>
      <c r="F317" s="662" t="s">
        <v>3697</v>
      </c>
      <c r="G317" s="661" t="s">
        <v>3044</v>
      </c>
      <c r="H317" s="661" t="s">
        <v>3045</v>
      </c>
      <c r="I317" s="663">
        <v>1719.25</v>
      </c>
      <c r="J317" s="663">
        <v>12</v>
      </c>
      <c r="K317" s="664">
        <v>20631</v>
      </c>
    </row>
    <row r="318" spans="1:11" ht="14.4" customHeight="1" x14ac:dyDescent="0.3">
      <c r="A318" s="659" t="s">
        <v>544</v>
      </c>
      <c r="B318" s="660" t="s">
        <v>545</v>
      </c>
      <c r="C318" s="661" t="s">
        <v>564</v>
      </c>
      <c r="D318" s="662" t="s">
        <v>2188</v>
      </c>
      <c r="E318" s="661" t="s">
        <v>3696</v>
      </c>
      <c r="F318" s="662" t="s">
        <v>3697</v>
      </c>
      <c r="G318" s="661" t="s">
        <v>2758</v>
      </c>
      <c r="H318" s="661" t="s">
        <v>2759</v>
      </c>
      <c r="I318" s="663">
        <v>2.9749999999999996</v>
      </c>
      <c r="J318" s="663">
        <v>135</v>
      </c>
      <c r="K318" s="664">
        <v>402.75000000000006</v>
      </c>
    </row>
    <row r="319" spans="1:11" ht="14.4" customHeight="1" x14ac:dyDescent="0.3">
      <c r="A319" s="659" t="s">
        <v>544</v>
      </c>
      <c r="B319" s="660" t="s">
        <v>545</v>
      </c>
      <c r="C319" s="661" t="s">
        <v>564</v>
      </c>
      <c r="D319" s="662" t="s">
        <v>2188</v>
      </c>
      <c r="E319" s="661" t="s">
        <v>3696</v>
      </c>
      <c r="F319" s="662" t="s">
        <v>3697</v>
      </c>
      <c r="G319" s="661" t="s">
        <v>3046</v>
      </c>
      <c r="H319" s="661" t="s">
        <v>3047</v>
      </c>
      <c r="I319" s="663">
        <v>9.668000000000001</v>
      </c>
      <c r="J319" s="663">
        <v>150</v>
      </c>
      <c r="K319" s="664">
        <v>1450.2</v>
      </c>
    </row>
    <row r="320" spans="1:11" ht="14.4" customHeight="1" x14ac:dyDescent="0.3">
      <c r="A320" s="659" t="s">
        <v>544</v>
      </c>
      <c r="B320" s="660" t="s">
        <v>545</v>
      </c>
      <c r="C320" s="661" t="s">
        <v>564</v>
      </c>
      <c r="D320" s="662" t="s">
        <v>2188</v>
      </c>
      <c r="E320" s="661" t="s">
        <v>3696</v>
      </c>
      <c r="F320" s="662" t="s">
        <v>3697</v>
      </c>
      <c r="G320" s="661" t="s">
        <v>3048</v>
      </c>
      <c r="H320" s="661" t="s">
        <v>3049</v>
      </c>
      <c r="I320" s="663">
        <v>10.700000000000003</v>
      </c>
      <c r="J320" s="663">
        <v>150</v>
      </c>
      <c r="K320" s="664">
        <v>1634.7</v>
      </c>
    </row>
    <row r="321" spans="1:11" ht="14.4" customHeight="1" x14ac:dyDescent="0.3">
      <c r="A321" s="659" t="s">
        <v>544</v>
      </c>
      <c r="B321" s="660" t="s">
        <v>545</v>
      </c>
      <c r="C321" s="661" t="s">
        <v>564</v>
      </c>
      <c r="D321" s="662" t="s">
        <v>2188</v>
      </c>
      <c r="E321" s="661" t="s">
        <v>3696</v>
      </c>
      <c r="F321" s="662" t="s">
        <v>3697</v>
      </c>
      <c r="G321" s="661" t="s">
        <v>2668</v>
      </c>
      <c r="H321" s="661" t="s">
        <v>2669</v>
      </c>
      <c r="I321" s="663">
        <v>1.0900000000000001</v>
      </c>
      <c r="J321" s="663">
        <v>400</v>
      </c>
      <c r="K321" s="664">
        <v>436</v>
      </c>
    </row>
    <row r="322" spans="1:11" ht="14.4" customHeight="1" x14ac:dyDescent="0.3">
      <c r="A322" s="659" t="s">
        <v>544</v>
      </c>
      <c r="B322" s="660" t="s">
        <v>545</v>
      </c>
      <c r="C322" s="661" t="s">
        <v>564</v>
      </c>
      <c r="D322" s="662" t="s">
        <v>2188</v>
      </c>
      <c r="E322" s="661" t="s">
        <v>3696</v>
      </c>
      <c r="F322" s="662" t="s">
        <v>3697</v>
      </c>
      <c r="G322" s="661" t="s">
        <v>2670</v>
      </c>
      <c r="H322" s="661" t="s">
        <v>2671</v>
      </c>
      <c r="I322" s="663">
        <v>1.6739999999999999</v>
      </c>
      <c r="J322" s="663">
        <v>1400</v>
      </c>
      <c r="K322" s="664">
        <v>2344</v>
      </c>
    </row>
    <row r="323" spans="1:11" ht="14.4" customHeight="1" x14ac:dyDescent="0.3">
      <c r="A323" s="659" t="s">
        <v>544</v>
      </c>
      <c r="B323" s="660" t="s">
        <v>545</v>
      </c>
      <c r="C323" s="661" t="s">
        <v>564</v>
      </c>
      <c r="D323" s="662" t="s">
        <v>2188</v>
      </c>
      <c r="E323" s="661" t="s">
        <v>3696</v>
      </c>
      <c r="F323" s="662" t="s">
        <v>3697</v>
      </c>
      <c r="G323" s="661" t="s">
        <v>3050</v>
      </c>
      <c r="H323" s="661" t="s">
        <v>3051</v>
      </c>
      <c r="I323" s="663">
        <v>1.7799999999999998</v>
      </c>
      <c r="J323" s="663">
        <v>3000</v>
      </c>
      <c r="K323" s="664">
        <v>5339.2</v>
      </c>
    </row>
    <row r="324" spans="1:11" ht="14.4" customHeight="1" x14ac:dyDescent="0.3">
      <c r="A324" s="659" t="s">
        <v>544</v>
      </c>
      <c r="B324" s="660" t="s">
        <v>545</v>
      </c>
      <c r="C324" s="661" t="s">
        <v>564</v>
      </c>
      <c r="D324" s="662" t="s">
        <v>2188</v>
      </c>
      <c r="E324" s="661" t="s">
        <v>3696</v>
      </c>
      <c r="F324" s="662" t="s">
        <v>3697</v>
      </c>
      <c r="G324" s="661" t="s">
        <v>2874</v>
      </c>
      <c r="H324" s="661" t="s">
        <v>2875</v>
      </c>
      <c r="I324" s="663">
        <v>80.573333333333323</v>
      </c>
      <c r="J324" s="663">
        <v>400</v>
      </c>
      <c r="K324" s="664">
        <v>32228.159999999996</v>
      </c>
    </row>
    <row r="325" spans="1:11" ht="14.4" customHeight="1" x14ac:dyDescent="0.3">
      <c r="A325" s="659" t="s">
        <v>544</v>
      </c>
      <c r="B325" s="660" t="s">
        <v>545</v>
      </c>
      <c r="C325" s="661" t="s">
        <v>564</v>
      </c>
      <c r="D325" s="662" t="s">
        <v>2188</v>
      </c>
      <c r="E325" s="661" t="s">
        <v>3696</v>
      </c>
      <c r="F325" s="662" t="s">
        <v>3697</v>
      </c>
      <c r="G325" s="661" t="s">
        <v>3052</v>
      </c>
      <c r="H325" s="661" t="s">
        <v>3053</v>
      </c>
      <c r="I325" s="663">
        <v>34.001999999999995</v>
      </c>
      <c r="J325" s="663">
        <v>400</v>
      </c>
      <c r="K325" s="664">
        <v>13600.8</v>
      </c>
    </row>
    <row r="326" spans="1:11" ht="14.4" customHeight="1" x14ac:dyDescent="0.3">
      <c r="A326" s="659" t="s">
        <v>544</v>
      </c>
      <c r="B326" s="660" t="s">
        <v>545</v>
      </c>
      <c r="C326" s="661" t="s">
        <v>564</v>
      </c>
      <c r="D326" s="662" t="s">
        <v>2188</v>
      </c>
      <c r="E326" s="661" t="s">
        <v>3696</v>
      </c>
      <c r="F326" s="662" t="s">
        <v>3697</v>
      </c>
      <c r="G326" s="661" t="s">
        <v>3054</v>
      </c>
      <c r="H326" s="661" t="s">
        <v>3055</v>
      </c>
      <c r="I326" s="663">
        <v>4.2350000000000003</v>
      </c>
      <c r="J326" s="663">
        <v>100</v>
      </c>
      <c r="K326" s="664">
        <v>423.4</v>
      </c>
    </row>
    <row r="327" spans="1:11" ht="14.4" customHeight="1" x14ac:dyDescent="0.3">
      <c r="A327" s="659" t="s">
        <v>544</v>
      </c>
      <c r="B327" s="660" t="s">
        <v>545</v>
      </c>
      <c r="C327" s="661" t="s">
        <v>564</v>
      </c>
      <c r="D327" s="662" t="s">
        <v>2188</v>
      </c>
      <c r="E327" s="661" t="s">
        <v>3696</v>
      </c>
      <c r="F327" s="662" t="s">
        <v>3697</v>
      </c>
      <c r="G327" s="661" t="s">
        <v>3056</v>
      </c>
      <c r="H327" s="661" t="s">
        <v>3057</v>
      </c>
      <c r="I327" s="663">
        <v>102.25</v>
      </c>
      <c r="J327" s="663">
        <v>20</v>
      </c>
      <c r="K327" s="664">
        <v>2044.9</v>
      </c>
    </row>
    <row r="328" spans="1:11" ht="14.4" customHeight="1" x14ac:dyDescent="0.3">
      <c r="A328" s="659" t="s">
        <v>544</v>
      </c>
      <c r="B328" s="660" t="s">
        <v>545</v>
      </c>
      <c r="C328" s="661" t="s">
        <v>564</v>
      </c>
      <c r="D328" s="662" t="s">
        <v>2188</v>
      </c>
      <c r="E328" s="661" t="s">
        <v>3696</v>
      </c>
      <c r="F328" s="662" t="s">
        <v>3697</v>
      </c>
      <c r="G328" s="661" t="s">
        <v>3058</v>
      </c>
      <c r="H328" s="661" t="s">
        <v>3059</v>
      </c>
      <c r="I328" s="663">
        <v>2.9040000000000004</v>
      </c>
      <c r="J328" s="663">
        <v>500</v>
      </c>
      <c r="K328" s="664">
        <v>1452</v>
      </c>
    </row>
    <row r="329" spans="1:11" ht="14.4" customHeight="1" x14ac:dyDescent="0.3">
      <c r="A329" s="659" t="s">
        <v>544</v>
      </c>
      <c r="B329" s="660" t="s">
        <v>545</v>
      </c>
      <c r="C329" s="661" t="s">
        <v>564</v>
      </c>
      <c r="D329" s="662" t="s">
        <v>2188</v>
      </c>
      <c r="E329" s="661" t="s">
        <v>3696</v>
      </c>
      <c r="F329" s="662" t="s">
        <v>3697</v>
      </c>
      <c r="G329" s="661" t="s">
        <v>3060</v>
      </c>
      <c r="H329" s="661" t="s">
        <v>3061</v>
      </c>
      <c r="I329" s="663">
        <v>2.9020000000000001</v>
      </c>
      <c r="J329" s="663">
        <v>500</v>
      </c>
      <c r="K329" s="664">
        <v>1451</v>
      </c>
    </row>
    <row r="330" spans="1:11" ht="14.4" customHeight="1" x14ac:dyDescent="0.3">
      <c r="A330" s="659" t="s">
        <v>544</v>
      </c>
      <c r="B330" s="660" t="s">
        <v>545</v>
      </c>
      <c r="C330" s="661" t="s">
        <v>564</v>
      </c>
      <c r="D330" s="662" t="s">
        <v>2188</v>
      </c>
      <c r="E330" s="661" t="s">
        <v>3696</v>
      </c>
      <c r="F330" s="662" t="s">
        <v>3697</v>
      </c>
      <c r="G330" s="661" t="s">
        <v>3062</v>
      </c>
      <c r="H330" s="661" t="s">
        <v>3063</v>
      </c>
      <c r="I330" s="663">
        <v>2.9040000000000004</v>
      </c>
      <c r="J330" s="663">
        <v>500</v>
      </c>
      <c r="K330" s="664">
        <v>1452</v>
      </c>
    </row>
    <row r="331" spans="1:11" ht="14.4" customHeight="1" x14ac:dyDescent="0.3">
      <c r="A331" s="659" t="s">
        <v>544</v>
      </c>
      <c r="B331" s="660" t="s">
        <v>545</v>
      </c>
      <c r="C331" s="661" t="s">
        <v>564</v>
      </c>
      <c r="D331" s="662" t="s">
        <v>2188</v>
      </c>
      <c r="E331" s="661" t="s">
        <v>3696</v>
      </c>
      <c r="F331" s="662" t="s">
        <v>3697</v>
      </c>
      <c r="G331" s="661" t="s">
        <v>3064</v>
      </c>
      <c r="H331" s="661" t="s">
        <v>3065</v>
      </c>
      <c r="I331" s="663">
        <v>91.717999999999989</v>
      </c>
      <c r="J331" s="663">
        <v>29</v>
      </c>
      <c r="K331" s="664">
        <v>2659.82</v>
      </c>
    </row>
    <row r="332" spans="1:11" ht="14.4" customHeight="1" x14ac:dyDescent="0.3">
      <c r="A332" s="659" t="s">
        <v>544</v>
      </c>
      <c r="B332" s="660" t="s">
        <v>545</v>
      </c>
      <c r="C332" s="661" t="s">
        <v>564</v>
      </c>
      <c r="D332" s="662" t="s">
        <v>2188</v>
      </c>
      <c r="E332" s="661" t="s">
        <v>3696</v>
      </c>
      <c r="F332" s="662" t="s">
        <v>3697</v>
      </c>
      <c r="G332" s="661" t="s">
        <v>3066</v>
      </c>
      <c r="H332" s="661" t="s">
        <v>3067</v>
      </c>
      <c r="I332" s="663">
        <v>2392.1675</v>
      </c>
      <c r="J332" s="663">
        <v>16</v>
      </c>
      <c r="K332" s="664">
        <v>38274.699999999997</v>
      </c>
    </row>
    <row r="333" spans="1:11" ht="14.4" customHeight="1" x14ac:dyDescent="0.3">
      <c r="A333" s="659" t="s">
        <v>544</v>
      </c>
      <c r="B333" s="660" t="s">
        <v>545</v>
      </c>
      <c r="C333" s="661" t="s">
        <v>564</v>
      </c>
      <c r="D333" s="662" t="s">
        <v>2188</v>
      </c>
      <c r="E333" s="661" t="s">
        <v>3696</v>
      </c>
      <c r="F333" s="662" t="s">
        <v>3697</v>
      </c>
      <c r="G333" s="661" t="s">
        <v>2698</v>
      </c>
      <c r="H333" s="661" t="s">
        <v>2699</v>
      </c>
      <c r="I333" s="663">
        <v>12.102</v>
      </c>
      <c r="J333" s="663">
        <v>45</v>
      </c>
      <c r="K333" s="664">
        <v>544.54999999999995</v>
      </c>
    </row>
    <row r="334" spans="1:11" ht="14.4" customHeight="1" x14ac:dyDescent="0.3">
      <c r="A334" s="659" t="s">
        <v>544</v>
      </c>
      <c r="B334" s="660" t="s">
        <v>545</v>
      </c>
      <c r="C334" s="661" t="s">
        <v>564</v>
      </c>
      <c r="D334" s="662" t="s">
        <v>2188</v>
      </c>
      <c r="E334" s="661" t="s">
        <v>3696</v>
      </c>
      <c r="F334" s="662" t="s">
        <v>3697</v>
      </c>
      <c r="G334" s="661" t="s">
        <v>3068</v>
      </c>
      <c r="H334" s="661" t="s">
        <v>3069</v>
      </c>
      <c r="I334" s="663">
        <v>2308.5466666666666</v>
      </c>
      <c r="J334" s="663">
        <v>12</v>
      </c>
      <c r="K334" s="664">
        <v>27702.53</v>
      </c>
    </row>
    <row r="335" spans="1:11" ht="14.4" customHeight="1" x14ac:dyDescent="0.3">
      <c r="A335" s="659" t="s">
        <v>544</v>
      </c>
      <c r="B335" s="660" t="s">
        <v>545</v>
      </c>
      <c r="C335" s="661" t="s">
        <v>564</v>
      </c>
      <c r="D335" s="662" t="s">
        <v>2188</v>
      </c>
      <c r="E335" s="661" t="s">
        <v>3696</v>
      </c>
      <c r="F335" s="662" t="s">
        <v>3697</v>
      </c>
      <c r="G335" s="661" t="s">
        <v>3070</v>
      </c>
      <c r="H335" s="661" t="s">
        <v>3071</v>
      </c>
      <c r="I335" s="663">
        <v>2510.2199999999998</v>
      </c>
      <c r="J335" s="663">
        <v>10</v>
      </c>
      <c r="K335" s="664">
        <v>25102.19</v>
      </c>
    </row>
    <row r="336" spans="1:11" ht="14.4" customHeight="1" x14ac:dyDescent="0.3">
      <c r="A336" s="659" t="s">
        <v>544</v>
      </c>
      <c r="B336" s="660" t="s">
        <v>545</v>
      </c>
      <c r="C336" s="661" t="s">
        <v>564</v>
      </c>
      <c r="D336" s="662" t="s">
        <v>2188</v>
      </c>
      <c r="E336" s="661" t="s">
        <v>3696</v>
      </c>
      <c r="F336" s="662" t="s">
        <v>3697</v>
      </c>
      <c r="G336" s="661" t="s">
        <v>3072</v>
      </c>
      <c r="H336" s="661" t="s">
        <v>3073</v>
      </c>
      <c r="I336" s="663">
        <v>2308.5500000000002</v>
      </c>
      <c r="J336" s="663">
        <v>8</v>
      </c>
      <c r="K336" s="664">
        <v>18468.36</v>
      </c>
    </row>
    <row r="337" spans="1:11" ht="14.4" customHeight="1" x14ac:dyDescent="0.3">
      <c r="A337" s="659" t="s">
        <v>544</v>
      </c>
      <c r="B337" s="660" t="s">
        <v>545</v>
      </c>
      <c r="C337" s="661" t="s">
        <v>564</v>
      </c>
      <c r="D337" s="662" t="s">
        <v>2188</v>
      </c>
      <c r="E337" s="661" t="s">
        <v>3696</v>
      </c>
      <c r="F337" s="662" t="s">
        <v>3697</v>
      </c>
      <c r="G337" s="661" t="s">
        <v>3074</v>
      </c>
      <c r="H337" s="661" t="s">
        <v>3075</v>
      </c>
      <c r="I337" s="663">
        <v>2510.2199999999998</v>
      </c>
      <c r="J337" s="663">
        <v>14</v>
      </c>
      <c r="K337" s="664">
        <v>35143.06</v>
      </c>
    </row>
    <row r="338" spans="1:11" ht="14.4" customHeight="1" x14ac:dyDescent="0.3">
      <c r="A338" s="659" t="s">
        <v>544</v>
      </c>
      <c r="B338" s="660" t="s">
        <v>545</v>
      </c>
      <c r="C338" s="661" t="s">
        <v>564</v>
      </c>
      <c r="D338" s="662" t="s">
        <v>2188</v>
      </c>
      <c r="E338" s="661" t="s">
        <v>3696</v>
      </c>
      <c r="F338" s="662" t="s">
        <v>3697</v>
      </c>
      <c r="G338" s="661" t="s">
        <v>3076</v>
      </c>
      <c r="H338" s="661" t="s">
        <v>3077</v>
      </c>
      <c r="I338" s="663">
        <v>2825.3250000000003</v>
      </c>
      <c r="J338" s="663">
        <v>10</v>
      </c>
      <c r="K338" s="664">
        <v>28071.899999999998</v>
      </c>
    </row>
    <row r="339" spans="1:11" ht="14.4" customHeight="1" x14ac:dyDescent="0.3">
      <c r="A339" s="659" t="s">
        <v>544</v>
      </c>
      <c r="B339" s="660" t="s">
        <v>545</v>
      </c>
      <c r="C339" s="661" t="s">
        <v>564</v>
      </c>
      <c r="D339" s="662" t="s">
        <v>2188</v>
      </c>
      <c r="E339" s="661" t="s">
        <v>3696</v>
      </c>
      <c r="F339" s="662" t="s">
        <v>3697</v>
      </c>
      <c r="G339" s="661" t="s">
        <v>3078</v>
      </c>
      <c r="H339" s="661" t="s">
        <v>3079</v>
      </c>
      <c r="I339" s="663">
        <v>64.73</v>
      </c>
      <c r="J339" s="663">
        <v>70</v>
      </c>
      <c r="K339" s="664">
        <v>4531.45</v>
      </c>
    </row>
    <row r="340" spans="1:11" ht="14.4" customHeight="1" x14ac:dyDescent="0.3">
      <c r="A340" s="659" t="s">
        <v>544</v>
      </c>
      <c r="B340" s="660" t="s">
        <v>545</v>
      </c>
      <c r="C340" s="661" t="s">
        <v>564</v>
      </c>
      <c r="D340" s="662" t="s">
        <v>2188</v>
      </c>
      <c r="E340" s="661" t="s">
        <v>3696</v>
      </c>
      <c r="F340" s="662" t="s">
        <v>3697</v>
      </c>
      <c r="G340" s="661" t="s">
        <v>2780</v>
      </c>
      <c r="H340" s="661" t="s">
        <v>2781</v>
      </c>
      <c r="I340" s="663">
        <v>21.234000000000002</v>
      </c>
      <c r="J340" s="663">
        <v>60</v>
      </c>
      <c r="K340" s="664">
        <v>1274</v>
      </c>
    </row>
    <row r="341" spans="1:11" ht="14.4" customHeight="1" x14ac:dyDescent="0.3">
      <c r="A341" s="659" t="s">
        <v>544</v>
      </c>
      <c r="B341" s="660" t="s">
        <v>545</v>
      </c>
      <c r="C341" s="661" t="s">
        <v>564</v>
      </c>
      <c r="D341" s="662" t="s">
        <v>2188</v>
      </c>
      <c r="E341" s="661" t="s">
        <v>3696</v>
      </c>
      <c r="F341" s="662" t="s">
        <v>3697</v>
      </c>
      <c r="G341" s="661" t="s">
        <v>3080</v>
      </c>
      <c r="H341" s="661" t="s">
        <v>3081</v>
      </c>
      <c r="I341" s="663">
        <v>17.3</v>
      </c>
      <c r="J341" s="663">
        <v>400</v>
      </c>
      <c r="K341" s="664">
        <v>6920.6</v>
      </c>
    </row>
    <row r="342" spans="1:11" ht="14.4" customHeight="1" x14ac:dyDescent="0.3">
      <c r="A342" s="659" t="s">
        <v>544</v>
      </c>
      <c r="B342" s="660" t="s">
        <v>545</v>
      </c>
      <c r="C342" s="661" t="s">
        <v>564</v>
      </c>
      <c r="D342" s="662" t="s">
        <v>2188</v>
      </c>
      <c r="E342" s="661" t="s">
        <v>3696</v>
      </c>
      <c r="F342" s="662" t="s">
        <v>3697</v>
      </c>
      <c r="G342" s="661" t="s">
        <v>3082</v>
      </c>
      <c r="H342" s="661" t="s">
        <v>3083</v>
      </c>
      <c r="I342" s="663">
        <v>2057</v>
      </c>
      <c r="J342" s="663">
        <v>7</v>
      </c>
      <c r="K342" s="664">
        <v>14399</v>
      </c>
    </row>
    <row r="343" spans="1:11" ht="14.4" customHeight="1" x14ac:dyDescent="0.3">
      <c r="A343" s="659" t="s">
        <v>544</v>
      </c>
      <c r="B343" s="660" t="s">
        <v>545</v>
      </c>
      <c r="C343" s="661" t="s">
        <v>564</v>
      </c>
      <c r="D343" s="662" t="s">
        <v>2188</v>
      </c>
      <c r="E343" s="661" t="s">
        <v>3696</v>
      </c>
      <c r="F343" s="662" t="s">
        <v>3697</v>
      </c>
      <c r="G343" s="661" t="s">
        <v>3084</v>
      </c>
      <c r="H343" s="661" t="s">
        <v>3085</v>
      </c>
      <c r="I343" s="663">
        <v>2156.67</v>
      </c>
      <c r="J343" s="663">
        <v>4</v>
      </c>
      <c r="K343" s="664">
        <v>8626.68</v>
      </c>
    </row>
    <row r="344" spans="1:11" ht="14.4" customHeight="1" x14ac:dyDescent="0.3">
      <c r="A344" s="659" t="s">
        <v>544</v>
      </c>
      <c r="B344" s="660" t="s">
        <v>545</v>
      </c>
      <c r="C344" s="661" t="s">
        <v>564</v>
      </c>
      <c r="D344" s="662" t="s">
        <v>2188</v>
      </c>
      <c r="E344" s="661" t="s">
        <v>3696</v>
      </c>
      <c r="F344" s="662" t="s">
        <v>3697</v>
      </c>
      <c r="G344" s="661" t="s">
        <v>3086</v>
      </c>
      <c r="H344" s="661" t="s">
        <v>3087</v>
      </c>
      <c r="I344" s="663">
        <v>1860.6424999999999</v>
      </c>
      <c r="J344" s="663">
        <v>4</v>
      </c>
      <c r="K344" s="664">
        <v>7442.57</v>
      </c>
    </row>
    <row r="345" spans="1:11" ht="14.4" customHeight="1" x14ac:dyDescent="0.3">
      <c r="A345" s="659" t="s">
        <v>544</v>
      </c>
      <c r="B345" s="660" t="s">
        <v>545</v>
      </c>
      <c r="C345" s="661" t="s">
        <v>564</v>
      </c>
      <c r="D345" s="662" t="s">
        <v>2188</v>
      </c>
      <c r="E345" s="661" t="s">
        <v>3696</v>
      </c>
      <c r="F345" s="662" t="s">
        <v>3697</v>
      </c>
      <c r="G345" s="661" t="s">
        <v>3088</v>
      </c>
      <c r="H345" s="661" t="s">
        <v>3089</v>
      </c>
      <c r="I345" s="663">
        <v>2600.4349999999999</v>
      </c>
      <c r="J345" s="663">
        <v>9</v>
      </c>
      <c r="K345" s="664">
        <v>23403.920000000002</v>
      </c>
    </row>
    <row r="346" spans="1:11" ht="14.4" customHeight="1" x14ac:dyDescent="0.3">
      <c r="A346" s="659" t="s">
        <v>544</v>
      </c>
      <c r="B346" s="660" t="s">
        <v>545</v>
      </c>
      <c r="C346" s="661" t="s">
        <v>564</v>
      </c>
      <c r="D346" s="662" t="s">
        <v>2188</v>
      </c>
      <c r="E346" s="661" t="s">
        <v>3696</v>
      </c>
      <c r="F346" s="662" t="s">
        <v>3697</v>
      </c>
      <c r="G346" s="661" t="s">
        <v>3090</v>
      </c>
      <c r="H346" s="661" t="s">
        <v>3091</v>
      </c>
      <c r="I346" s="663">
        <v>25.59</v>
      </c>
      <c r="J346" s="663">
        <v>4</v>
      </c>
      <c r="K346" s="664">
        <v>102.36</v>
      </c>
    </row>
    <row r="347" spans="1:11" ht="14.4" customHeight="1" x14ac:dyDescent="0.3">
      <c r="A347" s="659" t="s">
        <v>544</v>
      </c>
      <c r="B347" s="660" t="s">
        <v>545</v>
      </c>
      <c r="C347" s="661" t="s">
        <v>564</v>
      </c>
      <c r="D347" s="662" t="s">
        <v>2188</v>
      </c>
      <c r="E347" s="661" t="s">
        <v>3696</v>
      </c>
      <c r="F347" s="662" t="s">
        <v>3697</v>
      </c>
      <c r="G347" s="661" t="s">
        <v>3092</v>
      </c>
      <c r="H347" s="661" t="s">
        <v>3093</v>
      </c>
      <c r="I347" s="663">
        <v>0.01</v>
      </c>
      <c r="J347" s="663">
        <v>40</v>
      </c>
      <c r="K347" s="664">
        <v>0.5</v>
      </c>
    </row>
    <row r="348" spans="1:11" ht="14.4" customHeight="1" x14ac:dyDescent="0.3">
      <c r="A348" s="659" t="s">
        <v>544</v>
      </c>
      <c r="B348" s="660" t="s">
        <v>545</v>
      </c>
      <c r="C348" s="661" t="s">
        <v>564</v>
      </c>
      <c r="D348" s="662" t="s">
        <v>2188</v>
      </c>
      <c r="E348" s="661" t="s">
        <v>3696</v>
      </c>
      <c r="F348" s="662" t="s">
        <v>3697</v>
      </c>
      <c r="G348" s="661" t="s">
        <v>3094</v>
      </c>
      <c r="H348" s="661" t="s">
        <v>3095</v>
      </c>
      <c r="I348" s="663">
        <v>2510.2199999999998</v>
      </c>
      <c r="J348" s="663">
        <v>10</v>
      </c>
      <c r="K348" s="664">
        <v>25102.19</v>
      </c>
    </row>
    <row r="349" spans="1:11" ht="14.4" customHeight="1" x14ac:dyDescent="0.3">
      <c r="A349" s="659" t="s">
        <v>544</v>
      </c>
      <c r="B349" s="660" t="s">
        <v>545</v>
      </c>
      <c r="C349" s="661" t="s">
        <v>564</v>
      </c>
      <c r="D349" s="662" t="s">
        <v>2188</v>
      </c>
      <c r="E349" s="661" t="s">
        <v>3696</v>
      </c>
      <c r="F349" s="662" t="s">
        <v>3697</v>
      </c>
      <c r="G349" s="661" t="s">
        <v>3096</v>
      </c>
      <c r="H349" s="661" t="s">
        <v>3097</v>
      </c>
      <c r="I349" s="663">
        <v>2600.4333333333329</v>
      </c>
      <c r="J349" s="663">
        <v>11</v>
      </c>
      <c r="K349" s="664">
        <v>28604.79</v>
      </c>
    </row>
    <row r="350" spans="1:11" ht="14.4" customHeight="1" x14ac:dyDescent="0.3">
      <c r="A350" s="659" t="s">
        <v>544</v>
      </c>
      <c r="B350" s="660" t="s">
        <v>545</v>
      </c>
      <c r="C350" s="661" t="s">
        <v>564</v>
      </c>
      <c r="D350" s="662" t="s">
        <v>2188</v>
      </c>
      <c r="E350" s="661" t="s">
        <v>3696</v>
      </c>
      <c r="F350" s="662" t="s">
        <v>3697</v>
      </c>
      <c r="G350" s="661" t="s">
        <v>3098</v>
      </c>
      <c r="H350" s="661" t="s">
        <v>3099</v>
      </c>
      <c r="I350" s="663">
        <v>2510.2199999999998</v>
      </c>
      <c r="J350" s="663">
        <v>6</v>
      </c>
      <c r="K350" s="664">
        <v>15061.32</v>
      </c>
    </row>
    <row r="351" spans="1:11" ht="14.4" customHeight="1" x14ac:dyDescent="0.3">
      <c r="A351" s="659" t="s">
        <v>544</v>
      </c>
      <c r="B351" s="660" t="s">
        <v>545</v>
      </c>
      <c r="C351" s="661" t="s">
        <v>564</v>
      </c>
      <c r="D351" s="662" t="s">
        <v>2188</v>
      </c>
      <c r="E351" s="661" t="s">
        <v>3696</v>
      </c>
      <c r="F351" s="662" t="s">
        <v>3697</v>
      </c>
      <c r="G351" s="661" t="s">
        <v>3100</v>
      </c>
      <c r="H351" s="661" t="s">
        <v>3101</v>
      </c>
      <c r="I351" s="663">
        <v>197.78</v>
      </c>
      <c r="J351" s="663">
        <v>10</v>
      </c>
      <c r="K351" s="664">
        <v>1977.81</v>
      </c>
    </row>
    <row r="352" spans="1:11" ht="14.4" customHeight="1" x14ac:dyDescent="0.3">
      <c r="A352" s="659" t="s">
        <v>544</v>
      </c>
      <c r="B352" s="660" t="s">
        <v>545</v>
      </c>
      <c r="C352" s="661" t="s">
        <v>564</v>
      </c>
      <c r="D352" s="662" t="s">
        <v>2188</v>
      </c>
      <c r="E352" s="661" t="s">
        <v>3696</v>
      </c>
      <c r="F352" s="662" t="s">
        <v>3697</v>
      </c>
      <c r="G352" s="661" t="s">
        <v>3102</v>
      </c>
      <c r="H352" s="661" t="s">
        <v>3103</v>
      </c>
      <c r="I352" s="663">
        <v>3195.72</v>
      </c>
      <c r="J352" s="663">
        <v>5</v>
      </c>
      <c r="K352" s="664">
        <v>15978.599999999999</v>
      </c>
    </row>
    <row r="353" spans="1:11" ht="14.4" customHeight="1" x14ac:dyDescent="0.3">
      <c r="A353" s="659" t="s">
        <v>544</v>
      </c>
      <c r="B353" s="660" t="s">
        <v>545</v>
      </c>
      <c r="C353" s="661" t="s">
        <v>564</v>
      </c>
      <c r="D353" s="662" t="s">
        <v>2188</v>
      </c>
      <c r="E353" s="661" t="s">
        <v>3696</v>
      </c>
      <c r="F353" s="662" t="s">
        <v>3697</v>
      </c>
      <c r="G353" s="661" t="s">
        <v>3104</v>
      </c>
      <c r="H353" s="661" t="s">
        <v>3105</v>
      </c>
      <c r="I353" s="663">
        <v>17850</v>
      </c>
      <c r="J353" s="663">
        <v>1</v>
      </c>
      <c r="K353" s="664">
        <v>17850</v>
      </c>
    </row>
    <row r="354" spans="1:11" ht="14.4" customHeight="1" x14ac:dyDescent="0.3">
      <c r="A354" s="659" t="s">
        <v>544</v>
      </c>
      <c r="B354" s="660" t="s">
        <v>545</v>
      </c>
      <c r="C354" s="661" t="s">
        <v>564</v>
      </c>
      <c r="D354" s="662" t="s">
        <v>2188</v>
      </c>
      <c r="E354" s="661" t="s">
        <v>3696</v>
      </c>
      <c r="F354" s="662" t="s">
        <v>3697</v>
      </c>
      <c r="G354" s="661" t="s">
        <v>3106</v>
      </c>
      <c r="H354" s="661" t="s">
        <v>3107</v>
      </c>
      <c r="I354" s="663">
        <v>1533.3</v>
      </c>
      <c r="J354" s="663">
        <v>5</v>
      </c>
      <c r="K354" s="664">
        <v>7666.51</v>
      </c>
    </row>
    <row r="355" spans="1:11" ht="14.4" customHeight="1" x14ac:dyDescent="0.3">
      <c r="A355" s="659" t="s">
        <v>544</v>
      </c>
      <c r="B355" s="660" t="s">
        <v>545</v>
      </c>
      <c r="C355" s="661" t="s">
        <v>564</v>
      </c>
      <c r="D355" s="662" t="s">
        <v>2188</v>
      </c>
      <c r="E355" s="661" t="s">
        <v>3696</v>
      </c>
      <c r="F355" s="662" t="s">
        <v>3697</v>
      </c>
      <c r="G355" s="661" t="s">
        <v>3108</v>
      </c>
      <c r="H355" s="661" t="s">
        <v>3109</v>
      </c>
      <c r="I355" s="663">
        <v>32270.7</v>
      </c>
      <c r="J355" s="663">
        <v>4</v>
      </c>
      <c r="K355" s="664">
        <v>129082.8</v>
      </c>
    </row>
    <row r="356" spans="1:11" ht="14.4" customHeight="1" x14ac:dyDescent="0.3">
      <c r="A356" s="659" t="s">
        <v>544</v>
      </c>
      <c r="B356" s="660" t="s">
        <v>545</v>
      </c>
      <c r="C356" s="661" t="s">
        <v>564</v>
      </c>
      <c r="D356" s="662" t="s">
        <v>2188</v>
      </c>
      <c r="E356" s="661" t="s">
        <v>3696</v>
      </c>
      <c r="F356" s="662" t="s">
        <v>3697</v>
      </c>
      <c r="G356" s="661" t="s">
        <v>3110</v>
      </c>
      <c r="H356" s="661" t="s">
        <v>3111</v>
      </c>
      <c r="I356" s="663">
        <v>21822.35</v>
      </c>
      <c r="J356" s="663">
        <v>2</v>
      </c>
      <c r="K356" s="664">
        <v>43644.7</v>
      </c>
    </row>
    <row r="357" spans="1:11" ht="14.4" customHeight="1" x14ac:dyDescent="0.3">
      <c r="A357" s="659" t="s">
        <v>544</v>
      </c>
      <c r="B357" s="660" t="s">
        <v>545</v>
      </c>
      <c r="C357" s="661" t="s">
        <v>564</v>
      </c>
      <c r="D357" s="662" t="s">
        <v>2188</v>
      </c>
      <c r="E357" s="661" t="s">
        <v>3696</v>
      </c>
      <c r="F357" s="662" t="s">
        <v>3697</v>
      </c>
      <c r="G357" s="661" t="s">
        <v>3112</v>
      </c>
      <c r="H357" s="661" t="s">
        <v>3113</v>
      </c>
      <c r="I357" s="663">
        <v>5994.82</v>
      </c>
      <c r="J357" s="663">
        <v>5</v>
      </c>
      <c r="K357" s="664">
        <v>29974.12</v>
      </c>
    </row>
    <row r="358" spans="1:11" ht="14.4" customHeight="1" x14ac:dyDescent="0.3">
      <c r="A358" s="659" t="s">
        <v>544</v>
      </c>
      <c r="B358" s="660" t="s">
        <v>545</v>
      </c>
      <c r="C358" s="661" t="s">
        <v>564</v>
      </c>
      <c r="D358" s="662" t="s">
        <v>2188</v>
      </c>
      <c r="E358" s="661" t="s">
        <v>3696</v>
      </c>
      <c r="F358" s="662" t="s">
        <v>3697</v>
      </c>
      <c r="G358" s="661" t="s">
        <v>3114</v>
      </c>
      <c r="H358" s="661" t="s">
        <v>3115</v>
      </c>
      <c r="I358" s="663">
        <v>4343.8999999999996</v>
      </c>
      <c r="J358" s="663">
        <v>2</v>
      </c>
      <c r="K358" s="664">
        <v>8687.7999999999993</v>
      </c>
    </row>
    <row r="359" spans="1:11" ht="14.4" customHeight="1" x14ac:dyDescent="0.3">
      <c r="A359" s="659" t="s">
        <v>544</v>
      </c>
      <c r="B359" s="660" t="s">
        <v>545</v>
      </c>
      <c r="C359" s="661" t="s">
        <v>564</v>
      </c>
      <c r="D359" s="662" t="s">
        <v>2188</v>
      </c>
      <c r="E359" s="661" t="s">
        <v>3696</v>
      </c>
      <c r="F359" s="662" t="s">
        <v>3697</v>
      </c>
      <c r="G359" s="661" t="s">
        <v>3116</v>
      </c>
      <c r="H359" s="661" t="s">
        <v>3117</v>
      </c>
      <c r="I359" s="663">
        <v>425.62</v>
      </c>
      <c r="J359" s="663">
        <v>12</v>
      </c>
      <c r="K359" s="664">
        <v>5107.41</v>
      </c>
    </row>
    <row r="360" spans="1:11" ht="14.4" customHeight="1" x14ac:dyDescent="0.3">
      <c r="A360" s="659" t="s">
        <v>544</v>
      </c>
      <c r="B360" s="660" t="s">
        <v>545</v>
      </c>
      <c r="C360" s="661" t="s">
        <v>564</v>
      </c>
      <c r="D360" s="662" t="s">
        <v>2188</v>
      </c>
      <c r="E360" s="661" t="s">
        <v>3696</v>
      </c>
      <c r="F360" s="662" t="s">
        <v>3697</v>
      </c>
      <c r="G360" s="661" t="s">
        <v>3118</v>
      </c>
      <c r="H360" s="661" t="s">
        <v>3119</v>
      </c>
      <c r="I360" s="663">
        <v>0</v>
      </c>
      <c r="J360" s="663">
        <v>1</v>
      </c>
      <c r="K360" s="664">
        <v>0</v>
      </c>
    </row>
    <row r="361" spans="1:11" ht="14.4" customHeight="1" x14ac:dyDescent="0.3">
      <c r="A361" s="659" t="s">
        <v>544</v>
      </c>
      <c r="B361" s="660" t="s">
        <v>545</v>
      </c>
      <c r="C361" s="661" t="s">
        <v>564</v>
      </c>
      <c r="D361" s="662" t="s">
        <v>2188</v>
      </c>
      <c r="E361" s="661" t="s">
        <v>3696</v>
      </c>
      <c r="F361" s="662" t="s">
        <v>3697</v>
      </c>
      <c r="G361" s="661" t="s">
        <v>3120</v>
      </c>
      <c r="H361" s="661" t="s">
        <v>3121</v>
      </c>
      <c r="I361" s="663">
        <v>15663.09</v>
      </c>
      <c r="J361" s="663">
        <v>1</v>
      </c>
      <c r="K361" s="664">
        <v>15663.09</v>
      </c>
    </row>
    <row r="362" spans="1:11" ht="14.4" customHeight="1" x14ac:dyDescent="0.3">
      <c r="A362" s="659" t="s">
        <v>544</v>
      </c>
      <c r="B362" s="660" t="s">
        <v>545</v>
      </c>
      <c r="C362" s="661" t="s">
        <v>564</v>
      </c>
      <c r="D362" s="662" t="s">
        <v>2188</v>
      </c>
      <c r="E362" s="661" t="s">
        <v>3696</v>
      </c>
      <c r="F362" s="662" t="s">
        <v>3697</v>
      </c>
      <c r="G362" s="661" t="s">
        <v>3122</v>
      </c>
      <c r="H362" s="661" t="s">
        <v>3123</v>
      </c>
      <c r="I362" s="663">
        <v>3690.5</v>
      </c>
      <c r="J362" s="663">
        <v>4</v>
      </c>
      <c r="K362" s="664">
        <v>14762</v>
      </c>
    </row>
    <row r="363" spans="1:11" ht="14.4" customHeight="1" x14ac:dyDescent="0.3">
      <c r="A363" s="659" t="s">
        <v>544</v>
      </c>
      <c r="B363" s="660" t="s">
        <v>545</v>
      </c>
      <c r="C363" s="661" t="s">
        <v>564</v>
      </c>
      <c r="D363" s="662" t="s">
        <v>2188</v>
      </c>
      <c r="E363" s="661" t="s">
        <v>3696</v>
      </c>
      <c r="F363" s="662" t="s">
        <v>3697</v>
      </c>
      <c r="G363" s="661" t="s">
        <v>3124</v>
      </c>
      <c r="H363" s="661" t="s">
        <v>3125</v>
      </c>
      <c r="I363" s="663">
        <v>815.04</v>
      </c>
      <c r="J363" s="663">
        <v>25</v>
      </c>
      <c r="K363" s="664">
        <v>20376</v>
      </c>
    </row>
    <row r="364" spans="1:11" ht="14.4" customHeight="1" x14ac:dyDescent="0.3">
      <c r="A364" s="659" t="s">
        <v>544</v>
      </c>
      <c r="B364" s="660" t="s">
        <v>545</v>
      </c>
      <c r="C364" s="661" t="s">
        <v>564</v>
      </c>
      <c r="D364" s="662" t="s">
        <v>2188</v>
      </c>
      <c r="E364" s="661" t="s">
        <v>3696</v>
      </c>
      <c r="F364" s="662" t="s">
        <v>3697</v>
      </c>
      <c r="G364" s="661" t="s">
        <v>3126</v>
      </c>
      <c r="H364" s="661" t="s">
        <v>3127</v>
      </c>
      <c r="I364" s="663">
        <v>1422.96</v>
      </c>
      <c r="J364" s="663">
        <v>2</v>
      </c>
      <c r="K364" s="664">
        <v>2845.92</v>
      </c>
    </row>
    <row r="365" spans="1:11" ht="14.4" customHeight="1" x14ac:dyDescent="0.3">
      <c r="A365" s="659" t="s">
        <v>544</v>
      </c>
      <c r="B365" s="660" t="s">
        <v>545</v>
      </c>
      <c r="C365" s="661" t="s">
        <v>564</v>
      </c>
      <c r="D365" s="662" t="s">
        <v>2188</v>
      </c>
      <c r="E365" s="661" t="s">
        <v>3696</v>
      </c>
      <c r="F365" s="662" t="s">
        <v>3697</v>
      </c>
      <c r="G365" s="661" t="s">
        <v>3128</v>
      </c>
      <c r="H365" s="661" t="s">
        <v>3129</v>
      </c>
      <c r="I365" s="663">
        <v>417.09</v>
      </c>
      <c r="J365" s="663">
        <v>60</v>
      </c>
      <c r="K365" s="664">
        <v>25025.22</v>
      </c>
    </row>
    <row r="366" spans="1:11" ht="14.4" customHeight="1" x14ac:dyDescent="0.3">
      <c r="A366" s="659" t="s">
        <v>544</v>
      </c>
      <c r="B366" s="660" t="s">
        <v>545</v>
      </c>
      <c r="C366" s="661" t="s">
        <v>564</v>
      </c>
      <c r="D366" s="662" t="s">
        <v>2188</v>
      </c>
      <c r="E366" s="661" t="s">
        <v>3696</v>
      </c>
      <c r="F366" s="662" t="s">
        <v>3697</v>
      </c>
      <c r="G366" s="661" t="s">
        <v>3130</v>
      </c>
      <c r="H366" s="661" t="s">
        <v>3131</v>
      </c>
      <c r="I366" s="663">
        <v>21845.34</v>
      </c>
      <c r="J366" s="663">
        <v>1</v>
      </c>
      <c r="K366" s="664">
        <v>21845.34</v>
      </c>
    </row>
    <row r="367" spans="1:11" ht="14.4" customHeight="1" x14ac:dyDescent="0.3">
      <c r="A367" s="659" t="s">
        <v>544</v>
      </c>
      <c r="B367" s="660" t="s">
        <v>545</v>
      </c>
      <c r="C367" s="661" t="s">
        <v>564</v>
      </c>
      <c r="D367" s="662" t="s">
        <v>2188</v>
      </c>
      <c r="E367" s="661" t="s">
        <v>3710</v>
      </c>
      <c r="F367" s="662" t="s">
        <v>3711</v>
      </c>
      <c r="G367" s="661" t="s">
        <v>3132</v>
      </c>
      <c r="H367" s="661" t="s">
        <v>3133</v>
      </c>
      <c r="I367" s="663">
        <v>2626.6000000000017</v>
      </c>
      <c r="J367" s="663">
        <v>170</v>
      </c>
      <c r="K367" s="664">
        <v>446522.00000000029</v>
      </c>
    </row>
    <row r="368" spans="1:11" ht="14.4" customHeight="1" x14ac:dyDescent="0.3">
      <c r="A368" s="659" t="s">
        <v>544</v>
      </c>
      <c r="B368" s="660" t="s">
        <v>545</v>
      </c>
      <c r="C368" s="661" t="s">
        <v>564</v>
      </c>
      <c r="D368" s="662" t="s">
        <v>2188</v>
      </c>
      <c r="E368" s="661" t="s">
        <v>3710</v>
      </c>
      <c r="F368" s="662" t="s">
        <v>3711</v>
      </c>
      <c r="G368" s="661" t="s">
        <v>3134</v>
      </c>
      <c r="H368" s="661" t="s">
        <v>3135</v>
      </c>
      <c r="I368" s="663">
        <v>10019.839999999998</v>
      </c>
      <c r="J368" s="663">
        <v>6</v>
      </c>
      <c r="K368" s="664">
        <v>60119.039999999994</v>
      </c>
    </row>
    <row r="369" spans="1:11" ht="14.4" customHeight="1" x14ac:dyDescent="0.3">
      <c r="A369" s="659" t="s">
        <v>544</v>
      </c>
      <c r="B369" s="660" t="s">
        <v>545</v>
      </c>
      <c r="C369" s="661" t="s">
        <v>564</v>
      </c>
      <c r="D369" s="662" t="s">
        <v>2188</v>
      </c>
      <c r="E369" s="661" t="s">
        <v>3710</v>
      </c>
      <c r="F369" s="662" t="s">
        <v>3711</v>
      </c>
      <c r="G369" s="661" t="s">
        <v>3136</v>
      </c>
      <c r="H369" s="661" t="s">
        <v>3137</v>
      </c>
      <c r="I369" s="663">
        <v>10019.8375</v>
      </c>
      <c r="J369" s="663">
        <v>5</v>
      </c>
      <c r="K369" s="664">
        <v>50099.19</v>
      </c>
    </row>
    <row r="370" spans="1:11" ht="14.4" customHeight="1" x14ac:dyDescent="0.3">
      <c r="A370" s="659" t="s">
        <v>544</v>
      </c>
      <c r="B370" s="660" t="s">
        <v>545</v>
      </c>
      <c r="C370" s="661" t="s">
        <v>564</v>
      </c>
      <c r="D370" s="662" t="s">
        <v>2188</v>
      </c>
      <c r="E370" s="661" t="s">
        <v>3710</v>
      </c>
      <c r="F370" s="662" t="s">
        <v>3711</v>
      </c>
      <c r="G370" s="661" t="s">
        <v>3138</v>
      </c>
      <c r="H370" s="661" t="s">
        <v>3139</v>
      </c>
      <c r="I370" s="663">
        <v>10019.837826086954</v>
      </c>
      <c r="J370" s="663">
        <v>33</v>
      </c>
      <c r="K370" s="664">
        <v>330654.67</v>
      </c>
    </row>
    <row r="371" spans="1:11" ht="14.4" customHeight="1" x14ac:dyDescent="0.3">
      <c r="A371" s="659" t="s">
        <v>544</v>
      </c>
      <c r="B371" s="660" t="s">
        <v>545</v>
      </c>
      <c r="C371" s="661" t="s">
        <v>564</v>
      </c>
      <c r="D371" s="662" t="s">
        <v>2188</v>
      </c>
      <c r="E371" s="661" t="s">
        <v>3710</v>
      </c>
      <c r="F371" s="662" t="s">
        <v>3711</v>
      </c>
      <c r="G371" s="661" t="s">
        <v>3140</v>
      </c>
      <c r="H371" s="661" t="s">
        <v>3141</v>
      </c>
      <c r="I371" s="663">
        <v>10019.839411764704</v>
      </c>
      <c r="J371" s="663">
        <v>18</v>
      </c>
      <c r="K371" s="664">
        <v>180357.10999999996</v>
      </c>
    </row>
    <row r="372" spans="1:11" ht="14.4" customHeight="1" x14ac:dyDescent="0.3">
      <c r="A372" s="659" t="s">
        <v>544</v>
      </c>
      <c r="B372" s="660" t="s">
        <v>545</v>
      </c>
      <c r="C372" s="661" t="s">
        <v>564</v>
      </c>
      <c r="D372" s="662" t="s">
        <v>2188</v>
      </c>
      <c r="E372" s="661" t="s">
        <v>3710</v>
      </c>
      <c r="F372" s="662" t="s">
        <v>3711</v>
      </c>
      <c r="G372" s="661" t="s">
        <v>3142</v>
      </c>
      <c r="H372" s="661" t="s">
        <v>3143</v>
      </c>
      <c r="I372" s="663">
        <v>2761.0800000000004</v>
      </c>
      <c r="J372" s="663">
        <v>37</v>
      </c>
      <c r="K372" s="664">
        <v>102159.98000000001</v>
      </c>
    </row>
    <row r="373" spans="1:11" ht="14.4" customHeight="1" x14ac:dyDescent="0.3">
      <c r="A373" s="659" t="s">
        <v>544</v>
      </c>
      <c r="B373" s="660" t="s">
        <v>545</v>
      </c>
      <c r="C373" s="661" t="s">
        <v>564</v>
      </c>
      <c r="D373" s="662" t="s">
        <v>2188</v>
      </c>
      <c r="E373" s="661" t="s">
        <v>3710</v>
      </c>
      <c r="F373" s="662" t="s">
        <v>3711</v>
      </c>
      <c r="G373" s="661" t="s">
        <v>3144</v>
      </c>
      <c r="H373" s="661" t="s">
        <v>3145</v>
      </c>
      <c r="I373" s="663">
        <v>7847.6</v>
      </c>
      <c r="J373" s="663">
        <v>3</v>
      </c>
      <c r="K373" s="664">
        <v>23542.799999999999</v>
      </c>
    </row>
    <row r="374" spans="1:11" ht="14.4" customHeight="1" x14ac:dyDescent="0.3">
      <c r="A374" s="659" t="s">
        <v>544</v>
      </c>
      <c r="B374" s="660" t="s">
        <v>545</v>
      </c>
      <c r="C374" s="661" t="s">
        <v>564</v>
      </c>
      <c r="D374" s="662" t="s">
        <v>2188</v>
      </c>
      <c r="E374" s="661" t="s">
        <v>3710</v>
      </c>
      <c r="F374" s="662" t="s">
        <v>3711</v>
      </c>
      <c r="G374" s="661" t="s">
        <v>3146</v>
      </c>
      <c r="H374" s="661" t="s">
        <v>3147</v>
      </c>
      <c r="I374" s="663">
        <v>7847.6000000000031</v>
      </c>
      <c r="J374" s="663">
        <v>59</v>
      </c>
      <c r="K374" s="664">
        <v>463008.40000000014</v>
      </c>
    </row>
    <row r="375" spans="1:11" ht="14.4" customHeight="1" x14ac:dyDescent="0.3">
      <c r="A375" s="659" t="s">
        <v>544</v>
      </c>
      <c r="B375" s="660" t="s">
        <v>545</v>
      </c>
      <c r="C375" s="661" t="s">
        <v>564</v>
      </c>
      <c r="D375" s="662" t="s">
        <v>2188</v>
      </c>
      <c r="E375" s="661" t="s">
        <v>3710</v>
      </c>
      <c r="F375" s="662" t="s">
        <v>3711</v>
      </c>
      <c r="G375" s="661" t="s">
        <v>3148</v>
      </c>
      <c r="H375" s="661" t="s">
        <v>3149</v>
      </c>
      <c r="I375" s="663">
        <v>7847.6</v>
      </c>
      <c r="J375" s="663">
        <v>3</v>
      </c>
      <c r="K375" s="664">
        <v>23542.799999999999</v>
      </c>
    </row>
    <row r="376" spans="1:11" ht="14.4" customHeight="1" x14ac:dyDescent="0.3">
      <c r="A376" s="659" t="s">
        <v>544</v>
      </c>
      <c r="B376" s="660" t="s">
        <v>545</v>
      </c>
      <c r="C376" s="661" t="s">
        <v>564</v>
      </c>
      <c r="D376" s="662" t="s">
        <v>2188</v>
      </c>
      <c r="E376" s="661" t="s">
        <v>3710</v>
      </c>
      <c r="F376" s="662" t="s">
        <v>3711</v>
      </c>
      <c r="G376" s="661" t="s">
        <v>3150</v>
      </c>
      <c r="H376" s="661" t="s">
        <v>3151</v>
      </c>
      <c r="I376" s="663">
        <v>5547.6000000000013</v>
      </c>
      <c r="J376" s="663">
        <v>5</v>
      </c>
      <c r="K376" s="664">
        <v>27738</v>
      </c>
    </row>
    <row r="377" spans="1:11" ht="14.4" customHeight="1" x14ac:dyDescent="0.3">
      <c r="A377" s="659" t="s">
        <v>544</v>
      </c>
      <c r="B377" s="660" t="s">
        <v>545</v>
      </c>
      <c r="C377" s="661" t="s">
        <v>564</v>
      </c>
      <c r="D377" s="662" t="s">
        <v>2188</v>
      </c>
      <c r="E377" s="661" t="s">
        <v>3710</v>
      </c>
      <c r="F377" s="662" t="s">
        <v>3711</v>
      </c>
      <c r="G377" s="661" t="s">
        <v>3152</v>
      </c>
      <c r="H377" s="661" t="s">
        <v>3153</v>
      </c>
      <c r="I377" s="663">
        <v>5547.5999999999995</v>
      </c>
      <c r="J377" s="663">
        <v>14</v>
      </c>
      <c r="K377" s="664">
        <v>77666.400000000009</v>
      </c>
    </row>
    <row r="378" spans="1:11" ht="14.4" customHeight="1" x14ac:dyDescent="0.3">
      <c r="A378" s="659" t="s">
        <v>544</v>
      </c>
      <c r="B378" s="660" t="s">
        <v>545</v>
      </c>
      <c r="C378" s="661" t="s">
        <v>564</v>
      </c>
      <c r="D378" s="662" t="s">
        <v>2188</v>
      </c>
      <c r="E378" s="661" t="s">
        <v>3710</v>
      </c>
      <c r="F378" s="662" t="s">
        <v>3711</v>
      </c>
      <c r="G378" s="661" t="s">
        <v>3154</v>
      </c>
      <c r="H378" s="661" t="s">
        <v>3155</v>
      </c>
      <c r="I378" s="663">
        <v>2781.8416666666672</v>
      </c>
      <c r="J378" s="663">
        <v>26</v>
      </c>
      <c r="K378" s="664">
        <v>72384.360000000015</v>
      </c>
    </row>
    <row r="379" spans="1:11" ht="14.4" customHeight="1" x14ac:dyDescent="0.3">
      <c r="A379" s="659" t="s">
        <v>544</v>
      </c>
      <c r="B379" s="660" t="s">
        <v>545</v>
      </c>
      <c r="C379" s="661" t="s">
        <v>564</v>
      </c>
      <c r="D379" s="662" t="s">
        <v>2188</v>
      </c>
      <c r="E379" s="661" t="s">
        <v>3710</v>
      </c>
      <c r="F379" s="662" t="s">
        <v>3711</v>
      </c>
      <c r="G379" s="661" t="s">
        <v>3156</v>
      </c>
      <c r="H379" s="661" t="s">
        <v>3157</v>
      </c>
      <c r="I379" s="663">
        <v>9292.14</v>
      </c>
      <c r="J379" s="663">
        <v>6</v>
      </c>
      <c r="K379" s="664">
        <v>55752.84</v>
      </c>
    </row>
    <row r="380" spans="1:11" ht="14.4" customHeight="1" x14ac:dyDescent="0.3">
      <c r="A380" s="659" t="s">
        <v>544</v>
      </c>
      <c r="B380" s="660" t="s">
        <v>545</v>
      </c>
      <c r="C380" s="661" t="s">
        <v>564</v>
      </c>
      <c r="D380" s="662" t="s">
        <v>2188</v>
      </c>
      <c r="E380" s="661" t="s">
        <v>3710</v>
      </c>
      <c r="F380" s="662" t="s">
        <v>3711</v>
      </c>
      <c r="G380" s="661" t="s">
        <v>3158</v>
      </c>
      <c r="H380" s="661" t="s">
        <v>3159</v>
      </c>
      <c r="I380" s="663">
        <v>205.19</v>
      </c>
      <c r="J380" s="663">
        <v>500</v>
      </c>
      <c r="K380" s="664">
        <v>102597.25</v>
      </c>
    </row>
    <row r="381" spans="1:11" ht="14.4" customHeight="1" x14ac:dyDescent="0.3">
      <c r="A381" s="659" t="s">
        <v>544</v>
      </c>
      <c r="B381" s="660" t="s">
        <v>545</v>
      </c>
      <c r="C381" s="661" t="s">
        <v>564</v>
      </c>
      <c r="D381" s="662" t="s">
        <v>2188</v>
      </c>
      <c r="E381" s="661" t="s">
        <v>3710</v>
      </c>
      <c r="F381" s="662" t="s">
        <v>3711</v>
      </c>
      <c r="G381" s="661" t="s">
        <v>3160</v>
      </c>
      <c r="H381" s="661" t="s">
        <v>3161</v>
      </c>
      <c r="I381" s="663">
        <v>37050</v>
      </c>
      <c r="J381" s="663">
        <v>5</v>
      </c>
      <c r="K381" s="664">
        <v>185250</v>
      </c>
    </row>
    <row r="382" spans="1:11" ht="14.4" customHeight="1" x14ac:dyDescent="0.3">
      <c r="A382" s="659" t="s">
        <v>544</v>
      </c>
      <c r="B382" s="660" t="s">
        <v>545</v>
      </c>
      <c r="C382" s="661" t="s">
        <v>564</v>
      </c>
      <c r="D382" s="662" t="s">
        <v>2188</v>
      </c>
      <c r="E382" s="661" t="s">
        <v>3710</v>
      </c>
      <c r="F382" s="662" t="s">
        <v>3711</v>
      </c>
      <c r="G382" s="661" t="s">
        <v>3162</v>
      </c>
      <c r="H382" s="661" t="s">
        <v>3163</v>
      </c>
      <c r="I382" s="663">
        <v>2528.5185714285717</v>
      </c>
      <c r="J382" s="663">
        <v>22</v>
      </c>
      <c r="K382" s="664">
        <v>55627.43</v>
      </c>
    </row>
    <row r="383" spans="1:11" ht="14.4" customHeight="1" x14ac:dyDescent="0.3">
      <c r="A383" s="659" t="s">
        <v>544</v>
      </c>
      <c r="B383" s="660" t="s">
        <v>545</v>
      </c>
      <c r="C383" s="661" t="s">
        <v>564</v>
      </c>
      <c r="D383" s="662" t="s">
        <v>2188</v>
      </c>
      <c r="E383" s="661" t="s">
        <v>3710</v>
      </c>
      <c r="F383" s="662" t="s">
        <v>3711</v>
      </c>
      <c r="G383" s="661" t="s">
        <v>3164</v>
      </c>
      <c r="H383" s="661" t="s">
        <v>3165</v>
      </c>
      <c r="I383" s="663">
        <v>2899.47</v>
      </c>
      <c r="J383" s="663">
        <v>1</v>
      </c>
      <c r="K383" s="664">
        <v>2899.47</v>
      </c>
    </row>
    <row r="384" spans="1:11" ht="14.4" customHeight="1" x14ac:dyDescent="0.3">
      <c r="A384" s="659" t="s">
        <v>544</v>
      </c>
      <c r="B384" s="660" t="s">
        <v>545</v>
      </c>
      <c r="C384" s="661" t="s">
        <v>564</v>
      </c>
      <c r="D384" s="662" t="s">
        <v>2188</v>
      </c>
      <c r="E384" s="661" t="s">
        <v>3710</v>
      </c>
      <c r="F384" s="662" t="s">
        <v>3711</v>
      </c>
      <c r="G384" s="661" t="s">
        <v>3166</v>
      </c>
      <c r="H384" s="661" t="s">
        <v>3167</v>
      </c>
      <c r="I384" s="663">
        <v>10019.838571428571</v>
      </c>
      <c r="J384" s="663">
        <v>8</v>
      </c>
      <c r="K384" s="664">
        <v>80158.709999999992</v>
      </c>
    </row>
    <row r="385" spans="1:11" ht="14.4" customHeight="1" x14ac:dyDescent="0.3">
      <c r="A385" s="659" t="s">
        <v>544</v>
      </c>
      <c r="B385" s="660" t="s">
        <v>545</v>
      </c>
      <c r="C385" s="661" t="s">
        <v>564</v>
      </c>
      <c r="D385" s="662" t="s">
        <v>2188</v>
      </c>
      <c r="E385" s="661" t="s">
        <v>3710</v>
      </c>
      <c r="F385" s="662" t="s">
        <v>3711</v>
      </c>
      <c r="G385" s="661" t="s">
        <v>3168</v>
      </c>
      <c r="H385" s="661" t="s">
        <v>3169</v>
      </c>
      <c r="I385" s="663">
        <v>10019.84</v>
      </c>
      <c r="J385" s="663">
        <v>4</v>
      </c>
      <c r="K385" s="664">
        <v>40079.360000000001</v>
      </c>
    </row>
    <row r="386" spans="1:11" ht="14.4" customHeight="1" x14ac:dyDescent="0.3">
      <c r="A386" s="659" t="s">
        <v>544</v>
      </c>
      <c r="B386" s="660" t="s">
        <v>545</v>
      </c>
      <c r="C386" s="661" t="s">
        <v>564</v>
      </c>
      <c r="D386" s="662" t="s">
        <v>2188</v>
      </c>
      <c r="E386" s="661" t="s">
        <v>3710</v>
      </c>
      <c r="F386" s="662" t="s">
        <v>3711</v>
      </c>
      <c r="G386" s="661" t="s">
        <v>3170</v>
      </c>
      <c r="H386" s="661" t="s">
        <v>3171</v>
      </c>
      <c r="I386" s="663">
        <v>2761.08</v>
      </c>
      <c r="J386" s="663">
        <v>10</v>
      </c>
      <c r="K386" s="664">
        <v>27610.799999999999</v>
      </c>
    </row>
    <row r="387" spans="1:11" ht="14.4" customHeight="1" x14ac:dyDescent="0.3">
      <c r="A387" s="659" t="s">
        <v>544</v>
      </c>
      <c r="B387" s="660" t="s">
        <v>545</v>
      </c>
      <c r="C387" s="661" t="s">
        <v>564</v>
      </c>
      <c r="D387" s="662" t="s">
        <v>2188</v>
      </c>
      <c r="E387" s="661" t="s">
        <v>3710</v>
      </c>
      <c r="F387" s="662" t="s">
        <v>3711</v>
      </c>
      <c r="G387" s="661" t="s">
        <v>3172</v>
      </c>
      <c r="H387" s="661" t="s">
        <v>3173</v>
      </c>
      <c r="I387" s="663">
        <v>3928.34</v>
      </c>
      <c r="J387" s="663">
        <v>5</v>
      </c>
      <c r="K387" s="664">
        <v>19641.71</v>
      </c>
    </row>
    <row r="388" spans="1:11" ht="14.4" customHeight="1" x14ac:dyDescent="0.3">
      <c r="A388" s="659" t="s">
        <v>544</v>
      </c>
      <c r="B388" s="660" t="s">
        <v>545</v>
      </c>
      <c r="C388" s="661" t="s">
        <v>564</v>
      </c>
      <c r="D388" s="662" t="s">
        <v>2188</v>
      </c>
      <c r="E388" s="661" t="s">
        <v>3710</v>
      </c>
      <c r="F388" s="662" t="s">
        <v>3711</v>
      </c>
      <c r="G388" s="661" t="s">
        <v>3174</v>
      </c>
      <c r="H388" s="661" t="s">
        <v>3175</v>
      </c>
      <c r="I388" s="663">
        <v>5547.5999999999995</v>
      </c>
      <c r="J388" s="663">
        <v>10</v>
      </c>
      <c r="K388" s="664">
        <v>55476</v>
      </c>
    </row>
    <row r="389" spans="1:11" ht="14.4" customHeight="1" x14ac:dyDescent="0.3">
      <c r="A389" s="659" t="s">
        <v>544</v>
      </c>
      <c r="B389" s="660" t="s">
        <v>545</v>
      </c>
      <c r="C389" s="661" t="s">
        <v>564</v>
      </c>
      <c r="D389" s="662" t="s">
        <v>2188</v>
      </c>
      <c r="E389" s="661" t="s">
        <v>3710</v>
      </c>
      <c r="F389" s="662" t="s">
        <v>3711</v>
      </c>
      <c r="G389" s="661" t="s">
        <v>3176</v>
      </c>
      <c r="H389" s="661" t="s">
        <v>3177</v>
      </c>
      <c r="I389" s="663">
        <v>544.49</v>
      </c>
      <c r="J389" s="663">
        <v>3</v>
      </c>
      <c r="K389" s="664">
        <v>1633.47</v>
      </c>
    </row>
    <row r="390" spans="1:11" ht="14.4" customHeight="1" x14ac:dyDescent="0.3">
      <c r="A390" s="659" t="s">
        <v>544</v>
      </c>
      <c r="B390" s="660" t="s">
        <v>545</v>
      </c>
      <c r="C390" s="661" t="s">
        <v>564</v>
      </c>
      <c r="D390" s="662" t="s">
        <v>2188</v>
      </c>
      <c r="E390" s="661" t="s">
        <v>3710</v>
      </c>
      <c r="F390" s="662" t="s">
        <v>3711</v>
      </c>
      <c r="G390" s="661" t="s">
        <v>3178</v>
      </c>
      <c r="H390" s="661" t="s">
        <v>3179</v>
      </c>
      <c r="I390" s="663">
        <v>9292.14</v>
      </c>
      <c r="J390" s="663">
        <v>15</v>
      </c>
      <c r="K390" s="664">
        <v>139382.09</v>
      </c>
    </row>
    <row r="391" spans="1:11" ht="14.4" customHeight="1" x14ac:dyDescent="0.3">
      <c r="A391" s="659" t="s">
        <v>544</v>
      </c>
      <c r="B391" s="660" t="s">
        <v>545</v>
      </c>
      <c r="C391" s="661" t="s">
        <v>564</v>
      </c>
      <c r="D391" s="662" t="s">
        <v>2188</v>
      </c>
      <c r="E391" s="661" t="s">
        <v>3710</v>
      </c>
      <c r="F391" s="662" t="s">
        <v>3711</v>
      </c>
      <c r="G391" s="661" t="s">
        <v>3180</v>
      </c>
      <c r="H391" s="661" t="s">
        <v>3181</v>
      </c>
      <c r="I391" s="663">
        <v>3682.2</v>
      </c>
      <c r="J391" s="663">
        <v>1</v>
      </c>
      <c r="K391" s="664">
        <v>3682.2</v>
      </c>
    </row>
    <row r="392" spans="1:11" ht="14.4" customHeight="1" x14ac:dyDescent="0.3">
      <c r="A392" s="659" t="s">
        <v>544</v>
      </c>
      <c r="B392" s="660" t="s">
        <v>545</v>
      </c>
      <c r="C392" s="661" t="s">
        <v>564</v>
      </c>
      <c r="D392" s="662" t="s">
        <v>2188</v>
      </c>
      <c r="E392" s="661" t="s">
        <v>3710</v>
      </c>
      <c r="F392" s="662" t="s">
        <v>3711</v>
      </c>
      <c r="G392" s="661" t="s">
        <v>3182</v>
      </c>
      <c r="H392" s="661" t="s">
        <v>3183</v>
      </c>
      <c r="I392" s="663">
        <v>10120</v>
      </c>
      <c r="J392" s="663">
        <v>3</v>
      </c>
      <c r="K392" s="664">
        <v>30360</v>
      </c>
    </row>
    <row r="393" spans="1:11" ht="14.4" customHeight="1" x14ac:dyDescent="0.3">
      <c r="A393" s="659" t="s">
        <v>544</v>
      </c>
      <c r="B393" s="660" t="s">
        <v>545</v>
      </c>
      <c r="C393" s="661" t="s">
        <v>564</v>
      </c>
      <c r="D393" s="662" t="s">
        <v>2188</v>
      </c>
      <c r="E393" s="661" t="s">
        <v>3710</v>
      </c>
      <c r="F393" s="662" t="s">
        <v>3711</v>
      </c>
      <c r="G393" s="661" t="s">
        <v>3184</v>
      </c>
      <c r="H393" s="661" t="s">
        <v>3185</v>
      </c>
      <c r="I393" s="663">
        <v>10120</v>
      </c>
      <c r="J393" s="663">
        <v>9</v>
      </c>
      <c r="K393" s="664">
        <v>91080</v>
      </c>
    </row>
    <row r="394" spans="1:11" ht="14.4" customHeight="1" x14ac:dyDescent="0.3">
      <c r="A394" s="659" t="s">
        <v>544</v>
      </c>
      <c r="B394" s="660" t="s">
        <v>545</v>
      </c>
      <c r="C394" s="661" t="s">
        <v>564</v>
      </c>
      <c r="D394" s="662" t="s">
        <v>2188</v>
      </c>
      <c r="E394" s="661" t="s">
        <v>3710</v>
      </c>
      <c r="F394" s="662" t="s">
        <v>3711</v>
      </c>
      <c r="G394" s="661" t="s">
        <v>3186</v>
      </c>
      <c r="H394" s="661" t="s">
        <v>3187</v>
      </c>
      <c r="I394" s="663">
        <v>10120</v>
      </c>
      <c r="J394" s="663">
        <v>15</v>
      </c>
      <c r="K394" s="664">
        <v>151800</v>
      </c>
    </row>
    <row r="395" spans="1:11" ht="14.4" customHeight="1" x14ac:dyDescent="0.3">
      <c r="A395" s="659" t="s">
        <v>544</v>
      </c>
      <c r="B395" s="660" t="s">
        <v>545</v>
      </c>
      <c r="C395" s="661" t="s">
        <v>564</v>
      </c>
      <c r="D395" s="662" t="s">
        <v>2188</v>
      </c>
      <c r="E395" s="661" t="s">
        <v>3710</v>
      </c>
      <c r="F395" s="662" t="s">
        <v>3711</v>
      </c>
      <c r="G395" s="661" t="s">
        <v>3188</v>
      </c>
      <c r="H395" s="661" t="s">
        <v>3189</v>
      </c>
      <c r="I395" s="663">
        <v>10120</v>
      </c>
      <c r="J395" s="663">
        <v>4</v>
      </c>
      <c r="K395" s="664">
        <v>40480</v>
      </c>
    </row>
    <row r="396" spans="1:11" ht="14.4" customHeight="1" x14ac:dyDescent="0.3">
      <c r="A396" s="659" t="s">
        <v>544</v>
      </c>
      <c r="B396" s="660" t="s">
        <v>545</v>
      </c>
      <c r="C396" s="661" t="s">
        <v>564</v>
      </c>
      <c r="D396" s="662" t="s">
        <v>2188</v>
      </c>
      <c r="E396" s="661" t="s">
        <v>3710</v>
      </c>
      <c r="F396" s="662" t="s">
        <v>3711</v>
      </c>
      <c r="G396" s="661" t="s">
        <v>3190</v>
      </c>
      <c r="H396" s="661" t="s">
        <v>3191</v>
      </c>
      <c r="I396" s="663">
        <v>1230.5999999999999</v>
      </c>
      <c r="J396" s="663">
        <v>10</v>
      </c>
      <c r="K396" s="664">
        <v>12306</v>
      </c>
    </row>
    <row r="397" spans="1:11" ht="14.4" customHeight="1" x14ac:dyDescent="0.3">
      <c r="A397" s="659" t="s">
        <v>544</v>
      </c>
      <c r="B397" s="660" t="s">
        <v>545</v>
      </c>
      <c r="C397" s="661" t="s">
        <v>564</v>
      </c>
      <c r="D397" s="662" t="s">
        <v>2188</v>
      </c>
      <c r="E397" s="661" t="s">
        <v>3710</v>
      </c>
      <c r="F397" s="662" t="s">
        <v>3711</v>
      </c>
      <c r="G397" s="661" t="s">
        <v>3192</v>
      </c>
      <c r="H397" s="661" t="s">
        <v>3193</v>
      </c>
      <c r="I397" s="663">
        <v>1230.625</v>
      </c>
      <c r="J397" s="663">
        <v>16</v>
      </c>
      <c r="K397" s="664">
        <v>19690</v>
      </c>
    </row>
    <row r="398" spans="1:11" ht="14.4" customHeight="1" x14ac:dyDescent="0.3">
      <c r="A398" s="659" t="s">
        <v>544</v>
      </c>
      <c r="B398" s="660" t="s">
        <v>545</v>
      </c>
      <c r="C398" s="661" t="s">
        <v>564</v>
      </c>
      <c r="D398" s="662" t="s">
        <v>2188</v>
      </c>
      <c r="E398" s="661" t="s">
        <v>3710</v>
      </c>
      <c r="F398" s="662" t="s">
        <v>3711</v>
      </c>
      <c r="G398" s="661" t="s">
        <v>3194</v>
      </c>
      <c r="H398" s="661" t="s">
        <v>3195</v>
      </c>
      <c r="I398" s="663">
        <v>1230.5</v>
      </c>
      <c r="J398" s="663">
        <v>2</v>
      </c>
      <c r="K398" s="664">
        <v>2461</v>
      </c>
    </row>
    <row r="399" spans="1:11" ht="14.4" customHeight="1" x14ac:dyDescent="0.3">
      <c r="A399" s="659" t="s">
        <v>544</v>
      </c>
      <c r="B399" s="660" t="s">
        <v>545</v>
      </c>
      <c r="C399" s="661" t="s">
        <v>564</v>
      </c>
      <c r="D399" s="662" t="s">
        <v>2188</v>
      </c>
      <c r="E399" s="661" t="s">
        <v>3710</v>
      </c>
      <c r="F399" s="662" t="s">
        <v>3711</v>
      </c>
      <c r="G399" s="661" t="s">
        <v>3196</v>
      </c>
      <c r="H399" s="661" t="s">
        <v>3197</v>
      </c>
      <c r="I399" s="663">
        <v>2512.84375</v>
      </c>
      <c r="J399" s="663">
        <v>65</v>
      </c>
      <c r="K399" s="664">
        <v>163334.75</v>
      </c>
    </row>
    <row r="400" spans="1:11" ht="14.4" customHeight="1" x14ac:dyDescent="0.3">
      <c r="A400" s="659" t="s">
        <v>544</v>
      </c>
      <c r="B400" s="660" t="s">
        <v>545</v>
      </c>
      <c r="C400" s="661" t="s">
        <v>564</v>
      </c>
      <c r="D400" s="662" t="s">
        <v>2188</v>
      </c>
      <c r="E400" s="661" t="s">
        <v>3710</v>
      </c>
      <c r="F400" s="662" t="s">
        <v>3711</v>
      </c>
      <c r="G400" s="661" t="s">
        <v>3198</v>
      </c>
      <c r="H400" s="661" t="s">
        <v>3199</v>
      </c>
      <c r="I400" s="663">
        <v>10120</v>
      </c>
      <c r="J400" s="663">
        <v>25</v>
      </c>
      <c r="K400" s="664">
        <v>253000</v>
      </c>
    </row>
    <row r="401" spans="1:11" ht="14.4" customHeight="1" x14ac:dyDescent="0.3">
      <c r="A401" s="659" t="s">
        <v>544</v>
      </c>
      <c r="B401" s="660" t="s">
        <v>545</v>
      </c>
      <c r="C401" s="661" t="s">
        <v>564</v>
      </c>
      <c r="D401" s="662" t="s">
        <v>2188</v>
      </c>
      <c r="E401" s="661" t="s">
        <v>3710</v>
      </c>
      <c r="F401" s="662" t="s">
        <v>3711</v>
      </c>
      <c r="G401" s="661" t="s">
        <v>3200</v>
      </c>
      <c r="H401" s="661" t="s">
        <v>3201</v>
      </c>
      <c r="I401" s="663">
        <v>932.99714285714276</v>
      </c>
      <c r="J401" s="663">
        <v>50</v>
      </c>
      <c r="K401" s="664">
        <v>44470.729999999996</v>
      </c>
    </row>
    <row r="402" spans="1:11" ht="14.4" customHeight="1" x14ac:dyDescent="0.3">
      <c r="A402" s="659" t="s">
        <v>544</v>
      </c>
      <c r="B402" s="660" t="s">
        <v>545</v>
      </c>
      <c r="C402" s="661" t="s">
        <v>564</v>
      </c>
      <c r="D402" s="662" t="s">
        <v>2188</v>
      </c>
      <c r="E402" s="661" t="s">
        <v>3710</v>
      </c>
      <c r="F402" s="662" t="s">
        <v>3711</v>
      </c>
      <c r="G402" s="661" t="s">
        <v>3202</v>
      </c>
      <c r="H402" s="661" t="s">
        <v>3203</v>
      </c>
      <c r="I402" s="663">
        <v>19585.2</v>
      </c>
      <c r="J402" s="663">
        <v>1</v>
      </c>
      <c r="K402" s="664">
        <v>19585.2</v>
      </c>
    </row>
    <row r="403" spans="1:11" ht="14.4" customHeight="1" x14ac:dyDescent="0.3">
      <c r="A403" s="659" t="s">
        <v>544</v>
      </c>
      <c r="B403" s="660" t="s">
        <v>545</v>
      </c>
      <c r="C403" s="661" t="s">
        <v>564</v>
      </c>
      <c r="D403" s="662" t="s">
        <v>2188</v>
      </c>
      <c r="E403" s="661" t="s">
        <v>3710</v>
      </c>
      <c r="F403" s="662" t="s">
        <v>3711</v>
      </c>
      <c r="G403" s="661" t="s">
        <v>3204</v>
      </c>
      <c r="H403" s="661" t="s">
        <v>3205</v>
      </c>
      <c r="I403" s="663">
        <v>3928.34</v>
      </c>
      <c r="J403" s="663">
        <v>3</v>
      </c>
      <c r="K403" s="664">
        <v>11785.02</v>
      </c>
    </row>
    <row r="404" spans="1:11" ht="14.4" customHeight="1" x14ac:dyDescent="0.3">
      <c r="A404" s="659" t="s">
        <v>544</v>
      </c>
      <c r="B404" s="660" t="s">
        <v>545</v>
      </c>
      <c r="C404" s="661" t="s">
        <v>564</v>
      </c>
      <c r="D404" s="662" t="s">
        <v>2188</v>
      </c>
      <c r="E404" s="661" t="s">
        <v>3710</v>
      </c>
      <c r="F404" s="662" t="s">
        <v>3711</v>
      </c>
      <c r="G404" s="661" t="s">
        <v>3206</v>
      </c>
      <c r="H404" s="661" t="s">
        <v>3207</v>
      </c>
      <c r="I404" s="663">
        <v>4634.5</v>
      </c>
      <c r="J404" s="663">
        <v>3</v>
      </c>
      <c r="K404" s="664">
        <v>13903.5</v>
      </c>
    </row>
    <row r="405" spans="1:11" ht="14.4" customHeight="1" x14ac:dyDescent="0.3">
      <c r="A405" s="659" t="s">
        <v>544</v>
      </c>
      <c r="B405" s="660" t="s">
        <v>545</v>
      </c>
      <c r="C405" s="661" t="s">
        <v>564</v>
      </c>
      <c r="D405" s="662" t="s">
        <v>2188</v>
      </c>
      <c r="E405" s="661" t="s">
        <v>3710</v>
      </c>
      <c r="F405" s="662" t="s">
        <v>3711</v>
      </c>
      <c r="G405" s="661" t="s">
        <v>3208</v>
      </c>
      <c r="H405" s="661" t="s">
        <v>3209</v>
      </c>
      <c r="I405" s="663">
        <v>16900</v>
      </c>
      <c r="J405" s="663">
        <v>7</v>
      </c>
      <c r="K405" s="664">
        <v>118300</v>
      </c>
    </row>
    <row r="406" spans="1:11" ht="14.4" customHeight="1" x14ac:dyDescent="0.3">
      <c r="A406" s="659" t="s">
        <v>544</v>
      </c>
      <c r="B406" s="660" t="s">
        <v>545</v>
      </c>
      <c r="C406" s="661" t="s">
        <v>564</v>
      </c>
      <c r="D406" s="662" t="s">
        <v>2188</v>
      </c>
      <c r="E406" s="661" t="s">
        <v>3710</v>
      </c>
      <c r="F406" s="662" t="s">
        <v>3711</v>
      </c>
      <c r="G406" s="661" t="s">
        <v>3210</v>
      </c>
      <c r="H406" s="661" t="s">
        <v>3211</v>
      </c>
      <c r="I406" s="663">
        <v>16900</v>
      </c>
      <c r="J406" s="663">
        <v>1</v>
      </c>
      <c r="K406" s="664">
        <v>16900</v>
      </c>
    </row>
    <row r="407" spans="1:11" ht="14.4" customHeight="1" x14ac:dyDescent="0.3">
      <c r="A407" s="659" t="s">
        <v>544</v>
      </c>
      <c r="B407" s="660" t="s">
        <v>545</v>
      </c>
      <c r="C407" s="661" t="s">
        <v>564</v>
      </c>
      <c r="D407" s="662" t="s">
        <v>2188</v>
      </c>
      <c r="E407" s="661" t="s">
        <v>3710</v>
      </c>
      <c r="F407" s="662" t="s">
        <v>3711</v>
      </c>
      <c r="G407" s="661" t="s">
        <v>3212</v>
      </c>
      <c r="H407" s="661" t="s">
        <v>3213</v>
      </c>
      <c r="I407" s="663">
        <v>16900</v>
      </c>
      <c r="J407" s="663">
        <v>7</v>
      </c>
      <c r="K407" s="664">
        <v>118300</v>
      </c>
    </row>
    <row r="408" spans="1:11" ht="14.4" customHeight="1" x14ac:dyDescent="0.3">
      <c r="A408" s="659" t="s">
        <v>544</v>
      </c>
      <c r="B408" s="660" t="s">
        <v>545</v>
      </c>
      <c r="C408" s="661" t="s">
        <v>564</v>
      </c>
      <c r="D408" s="662" t="s">
        <v>2188</v>
      </c>
      <c r="E408" s="661" t="s">
        <v>3710</v>
      </c>
      <c r="F408" s="662" t="s">
        <v>3711</v>
      </c>
      <c r="G408" s="661" t="s">
        <v>3214</v>
      </c>
      <c r="H408" s="661" t="s">
        <v>3215</v>
      </c>
      <c r="I408" s="663">
        <v>4518.55</v>
      </c>
      <c r="J408" s="663">
        <v>4</v>
      </c>
      <c r="K408" s="664">
        <v>18074.2</v>
      </c>
    </row>
    <row r="409" spans="1:11" ht="14.4" customHeight="1" x14ac:dyDescent="0.3">
      <c r="A409" s="659" t="s">
        <v>544</v>
      </c>
      <c r="B409" s="660" t="s">
        <v>545</v>
      </c>
      <c r="C409" s="661" t="s">
        <v>564</v>
      </c>
      <c r="D409" s="662" t="s">
        <v>2188</v>
      </c>
      <c r="E409" s="661" t="s">
        <v>3710</v>
      </c>
      <c r="F409" s="662" t="s">
        <v>3711</v>
      </c>
      <c r="G409" s="661" t="s">
        <v>3216</v>
      </c>
      <c r="H409" s="661" t="s">
        <v>3217</v>
      </c>
      <c r="I409" s="663">
        <v>5680.62</v>
      </c>
      <c r="J409" s="663">
        <v>2</v>
      </c>
      <c r="K409" s="664">
        <v>11361.24</v>
      </c>
    </row>
    <row r="410" spans="1:11" ht="14.4" customHeight="1" x14ac:dyDescent="0.3">
      <c r="A410" s="659" t="s">
        <v>544</v>
      </c>
      <c r="B410" s="660" t="s">
        <v>545</v>
      </c>
      <c r="C410" s="661" t="s">
        <v>564</v>
      </c>
      <c r="D410" s="662" t="s">
        <v>2188</v>
      </c>
      <c r="E410" s="661" t="s">
        <v>3710</v>
      </c>
      <c r="F410" s="662" t="s">
        <v>3711</v>
      </c>
      <c r="G410" s="661" t="s">
        <v>3218</v>
      </c>
      <c r="H410" s="661" t="s">
        <v>3219</v>
      </c>
      <c r="I410" s="663">
        <v>2880.78</v>
      </c>
      <c r="J410" s="663">
        <v>22</v>
      </c>
      <c r="K410" s="664">
        <v>63377.22</v>
      </c>
    </row>
    <row r="411" spans="1:11" ht="14.4" customHeight="1" x14ac:dyDescent="0.3">
      <c r="A411" s="659" t="s">
        <v>544</v>
      </c>
      <c r="B411" s="660" t="s">
        <v>545</v>
      </c>
      <c r="C411" s="661" t="s">
        <v>564</v>
      </c>
      <c r="D411" s="662" t="s">
        <v>2188</v>
      </c>
      <c r="E411" s="661" t="s">
        <v>3710</v>
      </c>
      <c r="F411" s="662" t="s">
        <v>3711</v>
      </c>
      <c r="G411" s="661" t="s">
        <v>3220</v>
      </c>
      <c r="H411" s="661" t="s">
        <v>3221</v>
      </c>
      <c r="I411" s="663">
        <v>124.43800000000002</v>
      </c>
      <c r="J411" s="663">
        <v>8</v>
      </c>
      <c r="K411" s="664">
        <v>995.5</v>
      </c>
    </row>
    <row r="412" spans="1:11" ht="14.4" customHeight="1" x14ac:dyDescent="0.3">
      <c r="A412" s="659" t="s">
        <v>544</v>
      </c>
      <c r="B412" s="660" t="s">
        <v>545</v>
      </c>
      <c r="C412" s="661" t="s">
        <v>564</v>
      </c>
      <c r="D412" s="662" t="s">
        <v>2188</v>
      </c>
      <c r="E412" s="661" t="s">
        <v>3710</v>
      </c>
      <c r="F412" s="662" t="s">
        <v>3711</v>
      </c>
      <c r="G412" s="661" t="s">
        <v>3222</v>
      </c>
      <c r="H412" s="661" t="s">
        <v>3223</v>
      </c>
      <c r="I412" s="663">
        <v>5547.5999999999995</v>
      </c>
      <c r="J412" s="663">
        <v>15</v>
      </c>
      <c r="K412" s="664">
        <v>83213.999999999985</v>
      </c>
    </row>
    <row r="413" spans="1:11" ht="14.4" customHeight="1" x14ac:dyDescent="0.3">
      <c r="A413" s="659" t="s">
        <v>544</v>
      </c>
      <c r="B413" s="660" t="s">
        <v>545</v>
      </c>
      <c r="C413" s="661" t="s">
        <v>564</v>
      </c>
      <c r="D413" s="662" t="s">
        <v>2188</v>
      </c>
      <c r="E413" s="661" t="s">
        <v>3710</v>
      </c>
      <c r="F413" s="662" t="s">
        <v>3711</v>
      </c>
      <c r="G413" s="661" t="s">
        <v>3224</v>
      </c>
      <c r="H413" s="661" t="s">
        <v>3225</v>
      </c>
      <c r="I413" s="663">
        <v>7847.6</v>
      </c>
      <c r="J413" s="663">
        <v>2</v>
      </c>
      <c r="K413" s="664">
        <v>15695.2</v>
      </c>
    </row>
    <row r="414" spans="1:11" ht="14.4" customHeight="1" x14ac:dyDescent="0.3">
      <c r="A414" s="659" t="s">
        <v>544</v>
      </c>
      <c r="B414" s="660" t="s">
        <v>545</v>
      </c>
      <c r="C414" s="661" t="s">
        <v>564</v>
      </c>
      <c r="D414" s="662" t="s">
        <v>2188</v>
      </c>
      <c r="E414" s="661" t="s">
        <v>3710</v>
      </c>
      <c r="F414" s="662" t="s">
        <v>3711</v>
      </c>
      <c r="G414" s="661" t="s">
        <v>3226</v>
      </c>
      <c r="H414" s="661" t="s">
        <v>3227</v>
      </c>
      <c r="I414" s="663">
        <v>5547.5999999999995</v>
      </c>
      <c r="J414" s="663">
        <v>16</v>
      </c>
      <c r="K414" s="664">
        <v>88761.599999999991</v>
      </c>
    </row>
    <row r="415" spans="1:11" ht="14.4" customHeight="1" x14ac:dyDescent="0.3">
      <c r="A415" s="659" t="s">
        <v>544</v>
      </c>
      <c r="B415" s="660" t="s">
        <v>545</v>
      </c>
      <c r="C415" s="661" t="s">
        <v>564</v>
      </c>
      <c r="D415" s="662" t="s">
        <v>2188</v>
      </c>
      <c r="E415" s="661" t="s">
        <v>3710</v>
      </c>
      <c r="F415" s="662" t="s">
        <v>3711</v>
      </c>
      <c r="G415" s="661" t="s">
        <v>3228</v>
      </c>
      <c r="H415" s="661" t="s">
        <v>3229</v>
      </c>
      <c r="I415" s="663">
        <v>544.49</v>
      </c>
      <c r="J415" s="663">
        <v>9</v>
      </c>
      <c r="K415" s="664">
        <v>4900.41</v>
      </c>
    </row>
    <row r="416" spans="1:11" ht="14.4" customHeight="1" x14ac:dyDescent="0.3">
      <c r="A416" s="659" t="s">
        <v>544</v>
      </c>
      <c r="B416" s="660" t="s">
        <v>545</v>
      </c>
      <c r="C416" s="661" t="s">
        <v>564</v>
      </c>
      <c r="D416" s="662" t="s">
        <v>2188</v>
      </c>
      <c r="E416" s="661" t="s">
        <v>3710</v>
      </c>
      <c r="F416" s="662" t="s">
        <v>3711</v>
      </c>
      <c r="G416" s="661" t="s">
        <v>3230</v>
      </c>
      <c r="H416" s="661" t="s">
        <v>3231</v>
      </c>
      <c r="I416" s="663">
        <v>2761.08</v>
      </c>
      <c r="J416" s="663">
        <v>3</v>
      </c>
      <c r="K416" s="664">
        <v>8283.24</v>
      </c>
    </row>
    <row r="417" spans="1:11" ht="14.4" customHeight="1" x14ac:dyDescent="0.3">
      <c r="A417" s="659" t="s">
        <v>544</v>
      </c>
      <c r="B417" s="660" t="s">
        <v>545</v>
      </c>
      <c r="C417" s="661" t="s">
        <v>564</v>
      </c>
      <c r="D417" s="662" t="s">
        <v>2188</v>
      </c>
      <c r="E417" s="661" t="s">
        <v>3710</v>
      </c>
      <c r="F417" s="662" t="s">
        <v>3711</v>
      </c>
      <c r="G417" s="661" t="s">
        <v>3232</v>
      </c>
      <c r="H417" s="661" t="s">
        <v>3233</v>
      </c>
      <c r="I417" s="663">
        <v>17135</v>
      </c>
      <c r="J417" s="663">
        <v>1</v>
      </c>
      <c r="K417" s="664">
        <v>17135</v>
      </c>
    </row>
    <row r="418" spans="1:11" ht="14.4" customHeight="1" x14ac:dyDescent="0.3">
      <c r="A418" s="659" t="s">
        <v>544</v>
      </c>
      <c r="B418" s="660" t="s">
        <v>545</v>
      </c>
      <c r="C418" s="661" t="s">
        <v>564</v>
      </c>
      <c r="D418" s="662" t="s">
        <v>2188</v>
      </c>
      <c r="E418" s="661" t="s">
        <v>3710</v>
      </c>
      <c r="F418" s="662" t="s">
        <v>3711</v>
      </c>
      <c r="G418" s="661" t="s">
        <v>3234</v>
      </c>
      <c r="H418" s="661" t="s">
        <v>3235</v>
      </c>
      <c r="I418" s="663">
        <v>3682.2</v>
      </c>
      <c r="J418" s="663">
        <v>2</v>
      </c>
      <c r="K418" s="664">
        <v>7364.39</v>
      </c>
    </row>
    <row r="419" spans="1:11" ht="14.4" customHeight="1" x14ac:dyDescent="0.3">
      <c r="A419" s="659" t="s">
        <v>544</v>
      </c>
      <c r="B419" s="660" t="s">
        <v>545</v>
      </c>
      <c r="C419" s="661" t="s">
        <v>564</v>
      </c>
      <c r="D419" s="662" t="s">
        <v>2188</v>
      </c>
      <c r="E419" s="661" t="s">
        <v>3710</v>
      </c>
      <c r="F419" s="662" t="s">
        <v>3711</v>
      </c>
      <c r="G419" s="661" t="s">
        <v>3236</v>
      </c>
      <c r="H419" s="661" t="s">
        <v>3237</v>
      </c>
      <c r="I419" s="663">
        <v>17135</v>
      </c>
      <c r="J419" s="663">
        <v>6</v>
      </c>
      <c r="K419" s="664">
        <v>102810</v>
      </c>
    </row>
    <row r="420" spans="1:11" ht="14.4" customHeight="1" x14ac:dyDescent="0.3">
      <c r="A420" s="659" t="s">
        <v>544</v>
      </c>
      <c r="B420" s="660" t="s">
        <v>545</v>
      </c>
      <c r="C420" s="661" t="s">
        <v>564</v>
      </c>
      <c r="D420" s="662" t="s">
        <v>2188</v>
      </c>
      <c r="E420" s="661" t="s">
        <v>3710</v>
      </c>
      <c r="F420" s="662" t="s">
        <v>3711</v>
      </c>
      <c r="G420" s="661" t="s">
        <v>3238</v>
      </c>
      <c r="H420" s="661" t="s">
        <v>3239</v>
      </c>
      <c r="I420" s="663">
        <v>2660.715714285715</v>
      </c>
      <c r="J420" s="663">
        <v>28</v>
      </c>
      <c r="K420" s="664">
        <v>74500.040000000023</v>
      </c>
    </row>
    <row r="421" spans="1:11" ht="14.4" customHeight="1" x14ac:dyDescent="0.3">
      <c r="A421" s="659" t="s">
        <v>544</v>
      </c>
      <c r="B421" s="660" t="s">
        <v>545</v>
      </c>
      <c r="C421" s="661" t="s">
        <v>564</v>
      </c>
      <c r="D421" s="662" t="s">
        <v>2188</v>
      </c>
      <c r="E421" s="661" t="s">
        <v>3710</v>
      </c>
      <c r="F421" s="662" t="s">
        <v>3711</v>
      </c>
      <c r="G421" s="661" t="s">
        <v>3240</v>
      </c>
      <c r="H421" s="661" t="s">
        <v>3241</v>
      </c>
      <c r="I421" s="663">
        <v>3682.2</v>
      </c>
      <c r="J421" s="663">
        <v>1</v>
      </c>
      <c r="K421" s="664">
        <v>3682.2</v>
      </c>
    </row>
    <row r="422" spans="1:11" ht="14.4" customHeight="1" x14ac:dyDescent="0.3">
      <c r="A422" s="659" t="s">
        <v>544</v>
      </c>
      <c r="B422" s="660" t="s">
        <v>545</v>
      </c>
      <c r="C422" s="661" t="s">
        <v>564</v>
      </c>
      <c r="D422" s="662" t="s">
        <v>2188</v>
      </c>
      <c r="E422" s="661" t="s">
        <v>3710</v>
      </c>
      <c r="F422" s="662" t="s">
        <v>3711</v>
      </c>
      <c r="G422" s="661" t="s">
        <v>3242</v>
      </c>
      <c r="H422" s="661" t="s">
        <v>3243</v>
      </c>
      <c r="I422" s="663">
        <v>5680.62</v>
      </c>
      <c r="J422" s="663">
        <v>2</v>
      </c>
      <c r="K422" s="664">
        <v>11361.24</v>
      </c>
    </row>
    <row r="423" spans="1:11" ht="14.4" customHeight="1" x14ac:dyDescent="0.3">
      <c r="A423" s="659" t="s">
        <v>544</v>
      </c>
      <c r="B423" s="660" t="s">
        <v>545</v>
      </c>
      <c r="C423" s="661" t="s">
        <v>564</v>
      </c>
      <c r="D423" s="662" t="s">
        <v>2188</v>
      </c>
      <c r="E423" s="661" t="s">
        <v>3710</v>
      </c>
      <c r="F423" s="662" t="s">
        <v>3711</v>
      </c>
      <c r="G423" s="661" t="s">
        <v>3244</v>
      </c>
      <c r="H423" s="661" t="s">
        <v>3245</v>
      </c>
      <c r="I423" s="663">
        <v>12084</v>
      </c>
      <c r="J423" s="663">
        <v>29</v>
      </c>
      <c r="K423" s="664">
        <v>350436.04</v>
      </c>
    </row>
    <row r="424" spans="1:11" ht="14.4" customHeight="1" x14ac:dyDescent="0.3">
      <c r="A424" s="659" t="s">
        <v>544</v>
      </c>
      <c r="B424" s="660" t="s">
        <v>545</v>
      </c>
      <c r="C424" s="661" t="s">
        <v>564</v>
      </c>
      <c r="D424" s="662" t="s">
        <v>2188</v>
      </c>
      <c r="E424" s="661" t="s">
        <v>3710</v>
      </c>
      <c r="F424" s="662" t="s">
        <v>3711</v>
      </c>
      <c r="G424" s="661" t="s">
        <v>3246</v>
      </c>
      <c r="H424" s="661" t="s">
        <v>3247</v>
      </c>
      <c r="I424" s="663">
        <v>5547.5999999999995</v>
      </c>
      <c r="J424" s="663">
        <v>11</v>
      </c>
      <c r="K424" s="664">
        <v>61023.600000000006</v>
      </c>
    </row>
    <row r="425" spans="1:11" ht="14.4" customHeight="1" x14ac:dyDescent="0.3">
      <c r="A425" s="659" t="s">
        <v>544</v>
      </c>
      <c r="B425" s="660" t="s">
        <v>545</v>
      </c>
      <c r="C425" s="661" t="s">
        <v>564</v>
      </c>
      <c r="D425" s="662" t="s">
        <v>2188</v>
      </c>
      <c r="E425" s="661" t="s">
        <v>3710</v>
      </c>
      <c r="F425" s="662" t="s">
        <v>3711</v>
      </c>
      <c r="G425" s="661" t="s">
        <v>3248</v>
      </c>
      <c r="H425" s="661" t="s">
        <v>3249</v>
      </c>
      <c r="I425" s="663">
        <v>17135</v>
      </c>
      <c r="J425" s="663">
        <v>4</v>
      </c>
      <c r="K425" s="664">
        <v>68540</v>
      </c>
    </row>
    <row r="426" spans="1:11" ht="14.4" customHeight="1" x14ac:dyDescent="0.3">
      <c r="A426" s="659" t="s">
        <v>544</v>
      </c>
      <c r="B426" s="660" t="s">
        <v>545</v>
      </c>
      <c r="C426" s="661" t="s">
        <v>564</v>
      </c>
      <c r="D426" s="662" t="s">
        <v>2188</v>
      </c>
      <c r="E426" s="661" t="s">
        <v>3710</v>
      </c>
      <c r="F426" s="662" t="s">
        <v>3711</v>
      </c>
      <c r="G426" s="661" t="s">
        <v>3250</v>
      </c>
      <c r="H426" s="661" t="s">
        <v>3251</v>
      </c>
      <c r="I426" s="663">
        <v>17135</v>
      </c>
      <c r="J426" s="663">
        <v>3</v>
      </c>
      <c r="K426" s="664">
        <v>51405</v>
      </c>
    </row>
    <row r="427" spans="1:11" ht="14.4" customHeight="1" x14ac:dyDescent="0.3">
      <c r="A427" s="659" t="s">
        <v>544</v>
      </c>
      <c r="B427" s="660" t="s">
        <v>545</v>
      </c>
      <c r="C427" s="661" t="s">
        <v>564</v>
      </c>
      <c r="D427" s="662" t="s">
        <v>2188</v>
      </c>
      <c r="E427" s="661" t="s">
        <v>3710</v>
      </c>
      <c r="F427" s="662" t="s">
        <v>3711</v>
      </c>
      <c r="G427" s="661" t="s">
        <v>3252</v>
      </c>
      <c r="H427" s="661" t="s">
        <v>3253</v>
      </c>
      <c r="I427" s="663">
        <v>7847.6000000000031</v>
      </c>
      <c r="J427" s="663">
        <v>53</v>
      </c>
      <c r="K427" s="664">
        <v>415922.80000000005</v>
      </c>
    </row>
    <row r="428" spans="1:11" ht="14.4" customHeight="1" x14ac:dyDescent="0.3">
      <c r="A428" s="659" t="s">
        <v>544</v>
      </c>
      <c r="B428" s="660" t="s">
        <v>545</v>
      </c>
      <c r="C428" s="661" t="s">
        <v>564</v>
      </c>
      <c r="D428" s="662" t="s">
        <v>2188</v>
      </c>
      <c r="E428" s="661" t="s">
        <v>3710</v>
      </c>
      <c r="F428" s="662" t="s">
        <v>3711</v>
      </c>
      <c r="G428" s="661" t="s">
        <v>3254</v>
      </c>
      <c r="H428" s="661" t="s">
        <v>3255</v>
      </c>
      <c r="I428" s="663">
        <v>7847.6000000000013</v>
      </c>
      <c r="J428" s="663">
        <v>27</v>
      </c>
      <c r="K428" s="664">
        <v>211885.20000000004</v>
      </c>
    </row>
    <row r="429" spans="1:11" ht="14.4" customHeight="1" x14ac:dyDescent="0.3">
      <c r="A429" s="659" t="s">
        <v>544</v>
      </c>
      <c r="B429" s="660" t="s">
        <v>545</v>
      </c>
      <c r="C429" s="661" t="s">
        <v>564</v>
      </c>
      <c r="D429" s="662" t="s">
        <v>2188</v>
      </c>
      <c r="E429" s="661" t="s">
        <v>3710</v>
      </c>
      <c r="F429" s="662" t="s">
        <v>3711</v>
      </c>
      <c r="G429" s="661" t="s">
        <v>3256</v>
      </c>
      <c r="H429" s="661" t="s">
        <v>3257</v>
      </c>
      <c r="I429" s="663">
        <v>7952.64</v>
      </c>
      <c r="J429" s="663">
        <v>2</v>
      </c>
      <c r="K429" s="664">
        <v>15905.28</v>
      </c>
    </row>
    <row r="430" spans="1:11" ht="14.4" customHeight="1" x14ac:dyDescent="0.3">
      <c r="A430" s="659" t="s">
        <v>544</v>
      </c>
      <c r="B430" s="660" t="s">
        <v>545</v>
      </c>
      <c r="C430" s="661" t="s">
        <v>564</v>
      </c>
      <c r="D430" s="662" t="s">
        <v>2188</v>
      </c>
      <c r="E430" s="661" t="s">
        <v>3710</v>
      </c>
      <c r="F430" s="662" t="s">
        <v>3711</v>
      </c>
      <c r="G430" s="661" t="s">
        <v>3258</v>
      </c>
      <c r="H430" s="661" t="s">
        <v>3259</v>
      </c>
      <c r="I430" s="663">
        <v>4402.7</v>
      </c>
      <c r="J430" s="663">
        <v>1</v>
      </c>
      <c r="K430" s="664">
        <v>4402.7</v>
      </c>
    </row>
    <row r="431" spans="1:11" ht="14.4" customHeight="1" x14ac:dyDescent="0.3">
      <c r="A431" s="659" t="s">
        <v>544</v>
      </c>
      <c r="B431" s="660" t="s">
        <v>545</v>
      </c>
      <c r="C431" s="661" t="s">
        <v>564</v>
      </c>
      <c r="D431" s="662" t="s">
        <v>2188</v>
      </c>
      <c r="E431" s="661" t="s">
        <v>3710</v>
      </c>
      <c r="F431" s="662" t="s">
        <v>3711</v>
      </c>
      <c r="G431" s="661" t="s">
        <v>3260</v>
      </c>
      <c r="H431" s="661" t="s">
        <v>3261</v>
      </c>
      <c r="I431" s="663">
        <v>726</v>
      </c>
      <c r="J431" s="663">
        <v>1</v>
      </c>
      <c r="K431" s="664">
        <v>726</v>
      </c>
    </row>
    <row r="432" spans="1:11" ht="14.4" customHeight="1" x14ac:dyDescent="0.3">
      <c r="A432" s="659" t="s">
        <v>544</v>
      </c>
      <c r="B432" s="660" t="s">
        <v>545</v>
      </c>
      <c r="C432" s="661" t="s">
        <v>564</v>
      </c>
      <c r="D432" s="662" t="s">
        <v>2188</v>
      </c>
      <c r="E432" s="661" t="s">
        <v>3710</v>
      </c>
      <c r="F432" s="662" t="s">
        <v>3711</v>
      </c>
      <c r="G432" s="661" t="s">
        <v>3262</v>
      </c>
      <c r="H432" s="661" t="s">
        <v>3263</v>
      </c>
      <c r="I432" s="663">
        <v>37050</v>
      </c>
      <c r="J432" s="663">
        <v>1</v>
      </c>
      <c r="K432" s="664">
        <v>37050</v>
      </c>
    </row>
    <row r="433" spans="1:11" ht="14.4" customHeight="1" x14ac:dyDescent="0.3">
      <c r="A433" s="659" t="s">
        <v>544</v>
      </c>
      <c r="B433" s="660" t="s">
        <v>545</v>
      </c>
      <c r="C433" s="661" t="s">
        <v>564</v>
      </c>
      <c r="D433" s="662" t="s">
        <v>2188</v>
      </c>
      <c r="E433" s="661" t="s">
        <v>3710</v>
      </c>
      <c r="F433" s="662" t="s">
        <v>3711</v>
      </c>
      <c r="G433" s="661" t="s">
        <v>3264</v>
      </c>
      <c r="H433" s="661" t="s">
        <v>3265</v>
      </c>
      <c r="I433" s="663">
        <v>4320.9799999999996</v>
      </c>
      <c r="J433" s="663">
        <v>3</v>
      </c>
      <c r="K433" s="664">
        <v>12962.92</v>
      </c>
    </row>
    <row r="434" spans="1:11" ht="14.4" customHeight="1" x14ac:dyDescent="0.3">
      <c r="A434" s="659" t="s">
        <v>544</v>
      </c>
      <c r="B434" s="660" t="s">
        <v>545</v>
      </c>
      <c r="C434" s="661" t="s">
        <v>564</v>
      </c>
      <c r="D434" s="662" t="s">
        <v>2188</v>
      </c>
      <c r="E434" s="661" t="s">
        <v>3710</v>
      </c>
      <c r="F434" s="662" t="s">
        <v>3711</v>
      </c>
      <c r="G434" s="661" t="s">
        <v>3266</v>
      </c>
      <c r="H434" s="661" t="s">
        <v>3267</v>
      </c>
      <c r="I434" s="663">
        <v>4321</v>
      </c>
      <c r="J434" s="663">
        <v>1</v>
      </c>
      <c r="K434" s="664">
        <v>4321</v>
      </c>
    </row>
    <row r="435" spans="1:11" ht="14.4" customHeight="1" x14ac:dyDescent="0.3">
      <c r="A435" s="659" t="s">
        <v>544</v>
      </c>
      <c r="B435" s="660" t="s">
        <v>545</v>
      </c>
      <c r="C435" s="661" t="s">
        <v>564</v>
      </c>
      <c r="D435" s="662" t="s">
        <v>2188</v>
      </c>
      <c r="E435" s="661" t="s">
        <v>3710</v>
      </c>
      <c r="F435" s="662" t="s">
        <v>3711</v>
      </c>
      <c r="G435" s="661" t="s">
        <v>3268</v>
      </c>
      <c r="H435" s="661" t="s">
        <v>3269</v>
      </c>
      <c r="I435" s="663">
        <v>4321</v>
      </c>
      <c r="J435" s="663">
        <v>1</v>
      </c>
      <c r="K435" s="664">
        <v>4321</v>
      </c>
    </row>
    <row r="436" spans="1:11" ht="14.4" customHeight="1" x14ac:dyDescent="0.3">
      <c r="A436" s="659" t="s">
        <v>544</v>
      </c>
      <c r="B436" s="660" t="s">
        <v>545</v>
      </c>
      <c r="C436" s="661" t="s">
        <v>564</v>
      </c>
      <c r="D436" s="662" t="s">
        <v>2188</v>
      </c>
      <c r="E436" s="661" t="s">
        <v>3710</v>
      </c>
      <c r="F436" s="662" t="s">
        <v>3711</v>
      </c>
      <c r="G436" s="661" t="s">
        <v>3270</v>
      </c>
      <c r="H436" s="661" t="s">
        <v>3271</v>
      </c>
      <c r="I436" s="663">
        <v>19585.2</v>
      </c>
      <c r="J436" s="663">
        <v>1</v>
      </c>
      <c r="K436" s="664">
        <v>19585.2</v>
      </c>
    </row>
    <row r="437" spans="1:11" ht="14.4" customHeight="1" x14ac:dyDescent="0.3">
      <c r="A437" s="659" t="s">
        <v>544</v>
      </c>
      <c r="B437" s="660" t="s">
        <v>545</v>
      </c>
      <c r="C437" s="661" t="s">
        <v>564</v>
      </c>
      <c r="D437" s="662" t="s">
        <v>2188</v>
      </c>
      <c r="E437" s="661" t="s">
        <v>3710</v>
      </c>
      <c r="F437" s="662" t="s">
        <v>3711</v>
      </c>
      <c r="G437" s="661" t="s">
        <v>3272</v>
      </c>
      <c r="H437" s="661" t="s">
        <v>3273</v>
      </c>
      <c r="I437" s="663">
        <v>5648.19</v>
      </c>
      <c r="J437" s="663">
        <v>1</v>
      </c>
      <c r="K437" s="664">
        <v>5648.19</v>
      </c>
    </row>
    <row r="438" spans="1:11" ht="14.4" customHeight="1" x14ac:dyDescent="0.3">
      <c r="A438" s="659" t="s">
        <v>544</v>
      </c>
      <c r="B438" s="660" t="s">
        <v>545</v>
      </c>
      <c r="C438" s="661" t="s">
        <v>564</v>
      </c>
      <c r="D438" s="662" t="s">
        <v>2188</v>
      </c>
      <c r="E438" s="661" t="s">
        <v>3710</v>
      </c>
      <c r="F438" s="662" t="s">
        <v>3711</v>
      </c>
      <c r="G438" s="661" t="s">
        <v>3274</v>
      </c>
      <c r="H438" s="661" t="s">
        <v>3275</v>
      </c>
      <c r="I438" s="663">
        <v>5680.62</v>
      </c>
      <c r="J438" s="663">
        <v>3</v>
      </c>
      <c r="K438" s="664">
        <v>17041.86</v>
      </c>
    </row>
    <row r="439" spans="1:11" ht="14.4" customHeight="1" x14ac:dyDescent="0.3">
      <c r="A439" s="659" t="s">
        <v>544</v>
      </c>
      <c r="B439" s="660" t="s">
        <v>545</v>
      </c>
      <c r="C439" s="661" t="s">
        <v>564</v>
      </c>
      <c r="D439" s="662" t="s">
        <v>2188</v>
      </c>
      <c r="E439" s="661" t="s">
        <v>3710</v>
      </c>
      <c r="F439" s="662" t="s">
        <v>3711</v>
      </c>
      <c r="G439" s="661" t="s">
        <v>3276</v>
      </c>
      <c r="H439" s="661" t="s">
        <v>3277</v>
      </c>
      <c r="I439" s="663">
        <v>1580</v>
      </c>
      <c r="J439" s="663">
        <v>8</v>
      </c>
      <c r="K439" s="664">
        <v>12639.98</v>
      </c>
    </row>
    <row r="440" spans="1:11" ht="14.4" customHeight="1" x14ac:dyDescent="0.3">
      <c r="A440" s="659" t="s">
        <v>544</v>
      </c>
      <c r="B440" s="660" t="s">
        <v>545</v>
      </c>
      <c r="C440" s="661" t="s">
        <v>564</v>
      </c>
      <c r="D440" s="662" t="s">
        <v>2188</v>
      </c>
      <c r="E440" s="661" t="s">
        <v>3710</v>
      </c>
      <c r="F440" s="662" t="s">
        <v>3711</v>
      </c>
      <c r="G440" s="661" t="s">
        <v>3278</v>
      </c>
      <c r="H440" s="661" t="s">
        <v>3279</v>
      </c>
      <c r="I440" s="663">
        <v>17135</v>
      </c>
      <c r="J440" s="663">
        <v>2</v>
      </c>
      <c r="K440" s="664">
        <v>34270</v>
      </c>
    </row>
    <row r="441" spans="1:11" ht="14.4" customHeight="1" x14ac:dyDescent="0.3">
      <c r="A441" s="659" t="s">
        <v>544</v>
      </c>
      <c r="B441" s="660" t="s">
        <v>545</v>
      </c>
      <c r="C441" s="661" t="s">
        <v>564</v>
      </c>
      <c r="D441" s="662" t="s">
        <v>2188</v>
      </c>
      <c r="E441" s="661" t="s">
        <v>3710</v>
      </c>
      <c r="F441" s="662" t="s">
        <v>3711</v>
      </c>
      <c r="G441" s="661" t="s">
        <v>3280</v>
      </c>
      <c r="H441" s="661" t="s">
        <v>3281</v>
      </c>
      <c r="I441" s="663">
        <v>4320.96</v>
      </c>
      <c r="J441" s="663">
        <v>1</v>
      </c>
      <c r="K441" s="664">
        <v>4320.96</v>
      </c>
    </row>
    <row r="442" spans="1:11" ht="14.4" customHeight="1" x14ac:dyDescent="0.3">
      <c r="A442" s="659" t="s">
        <v>544</v>
      </c>
      <c r="B442" s="660" t="s">
        <v>545</v>
      </c>
      <c r="C442" s="661" t="s">
        <v>564</v>
      </c>
      <c r="D442" s="662" t="s">
        <v>2188</v>
      </c>
      <c r="E442" s="661" t="s">
        <v>3710</v>
      </c>
      <c r="F442" s="662" t="s">
        <v>3711</v>
      </c>
      <c r="G442" s="661" t="s">
        <v>3282</v>
      </c>
      <c r="H442" s="661" t="s">
        <v>3283</v>
      </c>
      <c r="I442" s="663">
        <v>5547.6</v>
      </c>
      <c r="J442" s="663">
        <v>2</v>
      </c>
      <c r="K442" s="664">
        <v>11095.2</v>
      </c>
    </row>
    <row r="443" spans="1:11" ht="14.4" customHeight="1" x14ac:dyDescent="0.3">
      <c r="A443" s="659" t="s">
        <v>544</v>
      </c>
      <c r="B443" s="660" t="s">
        <v>545</v>
      </c>
      <c r="C443" s="661" t="s">
        <v>564</v>
      </c>
      <c r="D443" s="662" t="s">
        <v>2188</v>
      </c>
      <c r="E443" s="661" t="s">
        <v>3710</v>
      </c>
      <c r="F443" s="662" t="s">
        <v>3711</v>
      </c>
      <c r="G443" s="661" t="s">
        <v>3284</v>
      </c>
      <c r="H443" s="661" t="s">
        <v>3285</v>
      </c>
      <c r="I443" s="663">
        <v>17135</v>
      </c>
      <c r="J443" s="663">
        <v>1</v>
      </c>
      <c r="K443" s="664">
        <v>17135</v>
      </c>
    </row>
    <row r="444" spans="1:11" ht="14.4" customHeight="1" x14ac:dyDescent="0.3">
      <c r="A444" s="659" t="s">
        <v>544</v>
      </c>
      <c r="B444" s="660" t="s">
        <v>545</v>
      </c>
      <c r="C444" s="661" t="s">
        <v>564</v>
      </c>
      <c r="D444" s="662" t="s">
        <v>2188</v>
      </c>
      <c r="E444" s="661" t="s">
        <v>3710</v>
      </c>
      <c r="F444" s="662" t="s">
        <v>3711</v>
      </c>
      <c r="G444" s="661" t="s">
        <v>3286</v>
      </c>
      <c r="H444" s="661" t="s">
        <v>3287</v>
      </c>
      <c r="I444" s="663">
        <v>5547.6</v>
      </c>
      <c r="J444" s="663">
        <v>7</v>
      </c>
      <c r="K444" s="664">
        <v>38833.199999999997</v>
      </c>
    </row>
    <row r="445" spans="1:11" ht="14.4" customHeight="1" x14ac:dyDescent="0.3">
      <c r="A445" s="659" t="s">
        <v>544</v>
      </c>
      <c r="B445" s="660" t="s">
        <v>545</v>
      </c>
      <c r="C445" s="661" t="s">
        <v>564</v>
      </c>
      <c r="D445" s="662" t="s">
        <v>2188</v>
      </c>
      <c r="E445" s="661" t="s">
        <v>3710</v>
      </c>
      <c r="F445" s="662" t="s">
        <v>3711</v>
      </c>
      <c r="G445" s="661" t="s">
        <v>3288</v>
      </c>
      <c r="H445" s="661" t="s">
        <v>3289</v>
      </c>
      <c r="I445" s="663">
        <v>3682.2</v>
      </c>
      <c r="J445" s="663">
        <v>1</v>
      </c>
      <c r="K445" s="664">
        <v>3682.2</v>
      </c>
    </row>
    <row r="446" spans="1:11" ht="14.4" customHeight="1" x14ac:dyDescent="0.3">
      <c r="A446" s="659" t="s">
        <v>544</v>
      </c>
      <c r="B446" s="660" t="s">
        <v>545</v>
      </c>
      <c r="C446" s="661" t="s">
        <v>564</v>
      </c>
      <c r="D446" s="662" t="s">
        <v>2188</v>
      </c>
      <c r="E446" s="661" t="s">
        <v>3710</v>
      </c>
      <c r="F446" s="662" t="s">
        <v>3711</v>
      </c>
      <c r="G446" s="661" t="s">
        <v>3290</v>
      </c>
      <c r="H446" s="661" t="s">
        <v>3291</v>
      </c>
      <c r="I446" s="663">
        <v>68977</v>
      </c>
      <c r="J446" s="663">
        <v>1</v>
      </c>
      <c r="K446" s="664">
        <v>68977</v>
      </c>
    </row>
    <row r="447" spans="1:11" ht="14.4" customHeight="1" x14ac:dyDescent="0.3">
      <c r="A447" s="659" t="s">
        <v>544</v>
      </c>
      <c r="B447" s="660" t="s">
        <v>545</v>
      </c>
      <c r="C447" s="661" t="s">
        <v>564</v>
      </c>
      <c r="D447" s="662" t="s">
        <v>2188</v>
      </c>
      <c r="E447" s="661" t="s">
        <v>3710</v>
      </c>
      <c r="F447" s="662" t="s">
        <v>3711</v>
      </c>
      <c r="G447" s="661" t="s">
        <v>3292</v>
      </c>
      <c r="H447" s="661" t="s">
        <v>3293</v>
      </c>
      <c r="I447" s="663">
        <v>7847.6000000000013</v>
      </c>
      <c r="J447" s="663">
        <v>10</v>
      </c>
      <c r="K447" s="664">
        <v>78476</v>
      </c>
    </row>
    <row r="448" spans="1:11" ht="14.4" customHeight="1" x14ac:dyDescent="0.3">
      <c r="A448" s="659" t="s">
        <v>544</v>
      </c>
      <c r="B448" s="660" t="s">
        <v>545</v>
      </c>
      <c r="C448" s="661" t="s">
        <v>564</v>
      </c>
      <c r="D448" s="662" t="s">
        <v>2188</v>
      </c>
      <c r="E448" s="661" t="s">
        <v>3710</v>
      </c>
      <c r="F448" s="662" t="s">
        <v>3711</v>
      </c>
      <c r="G448" s="661" t="s">
        <v>3294</v>
      </c>
      <c r="H448" s="661" t="s">
        <v>3295</v>
      </c>
      <c r="I448" s="663">
        <v>3928.34</v>
      </c>
      <c r="J448" s="663">
        <v>3</v>
      </c>
      <c r="K448" s="664">
        <v>11785.02</v>
      </c>
    </row>
    <row r="449" spans="1:11" ht="14.4" customHeight="1" x14ac:dyDescent="0.3">
      <c r="A449" s="659" t="s">
        <v>544</v>
      </c>
      <c r="B449" s="660" t="s">
        <v>545</v>
      </c>
      <c r="C449" s="661" t="s">
        <v>564</v>
      </c>
      <c r="D449" s="662" t="s">
        <v>2188</v>
      </c>
      <c r="E449" s="661" t="s">
        <v>3710</v>
      </c>
      <c r="F449" s="662" t="s">
        <v>3711</v>
      </c>
      <c r="G449" s="661" t="s">
        <v>3296</v>
      </c>
      <c r="H449" s="661" t="s">
        <v>3297</v>
      </c>
      <c r="I449" s="663">
        <v>59890.42</v>
      </c>
      <c r="J449" s="663">
        <v>1</v>
      </c>
      <c r="K449" s="664">
        <v>59890.42</v>
      </c>
    </row>
    <row r="450" spans="1:11" ht="14.4" customHeight="1" x14ac:dyDescent="0.3">
      <c r="A450" s="659" t="s">
        <v>544</v>
      </c>
      <c r="B450" s="660" t="s">
        <v>545</v>
      </c>
      <c r="C450" s="661" t="s">
        <v>564</v>
      </c>
      <c r="D450" s="662" t="s">
        <v>2188</v>
      </c>
      <c r="E450" s="661" t="s">
        <v>3710</v>
      </c>
      <c r="F450" s="662" t="s">
        <v>3711</v>
      </c>
      <c r="G450" s="661" t="s">
        <v>3298</v>
      </c>
      <c r="H450" s="661" t="s">
        <v>3299</v>
      </c>
      <c r="I450" s="663">
        <v>10120</v>
      </c>
      <c r="J450" s="663">
        <v>4</v>
      </c>
      <c r="K450" s="664">
        <v>40480</v>
      </c>
    </row>
    <row r="451" spans="1:11" ht="14.4" customHeight="1" x14ac:dyDescent="0.3">
      <c r="A451" s="659" t="s">
        <v>544</v>
      </c>
      <c r="B451" s="660" t="s">
        <v>545</v>
      </c>
      <c r="C451" s="661" t="s">
        <v>564</v>
      </c>
      <c r="D451" s="662" t="s">
        <v>2188</v>
      </c>
      <c r="E451" s="661" t="s">
        <v>3710</v>
      </c>
      <c r="F451" s="662" t="s">
        <v>3711</v>
      </c>
      <c r="G451" s="661" t="s">
        <v>3300</v>
      </c>
      <c r="H451" s="661" t="s">
        <v>3301</v>
      </c>
      <c r="I451" s="663">
        <v>5239</v>
      </c>
      <c r="J451" s="663">
        <v>1</v>
      </c>
      <c r="K451" s="664">
        <v>5239</v>
      </c>
    </row>
    <row r="452" spans="1:11" ht="14.4" customHeight="1" x14ac:dyDescent="0.3">
      <c r="A452" s="659" t="s">
        <v>544</v>
      </c>
      <c r="B452" s="660" t="s">
        <v>545</v>
      </c>
      <c r="C452" s="661" t="s">
        <v>564</v>
      </c>
      <c r="D452" s="662" t="s">
        <v>2188</v>
      </c>
      <c r="E452" s="661" t="s">
        <v>3710</v>
      </c>
      <c r="F452" s="662" t="s">
        <v>3711</v>
      </c>
      <c r="G452" s="661" t="s">
        <v>3302</v>
      </c>
      <c r="H452" s="661" t="s">
        <v>3303</v>
      </c>
      <c r="I452" s="663">
        <v>925.45</v>
      </c>
      <c r="J452" s="663">
        <v>27</v>
      </c>
      <c r="K452" s="664">
        <v>24987.159999999996</v>
      </c>
    </row>
    <row r="453" spans="1:11" ht="14.4" customHeight="1" x14ac:dyDescent="0.3">
      <c r="A453" s="659" t="s">
        <v>544</v>
      </c>
      <c r="B453" s="660" t="s">
        <v>545</v>
      </c>
      <c r="C453" s="661" t="s">
        <v>564</v>
      </c>
      <c r="D453" s="662" t="s">
        <v>2188</v>
      </c>
      <c r="E453" s="661" t="s">
        <v>3710</v>
      </c>
      <c r="F453" s="662" t="s">
        <v>3711</v>
      </c>
      <c r="G453" s="661" t="s">
        <v>3304</v>
      </c>
      <c r="H453" s="661" t="s">
        <v>3305</v>
      </c>
      <c r="I453" s="663">
        <v>59891</v>
      </c>
      <c r="J453" s="663">
        <v>1</v>
      </c>
      <c r="K453" s="664">
        <v>59891</v>
      </c>
    </row>
    <row r="454" spans="1:11" ht="14.4" customHeight="1" x14ac:dyDescent="0.3">
      <c r="A454" s="659" t="s">
        <v>544</v>
      </c>
      <c r="B454" s="660" t="s">
        <v>545</v>
      </c>
      <c r="C454" s="661" t="s">
        <v>564</v>
      </c>
      <c r="D454" s="662" t="s">
        <v>2188</v>
      </c>
      <c r="E454" s="661" t="s">
        <v>3710</v>
      </c>
      <c r="F454" s="662" t="s">
        <v>3711</v>
      </c>
      <c r="G454" s="661" t="s">
        <v>3306</v>
      </c>
      <c r="H454" s="661" t="s">
        <v>3307</v>
      </c>
      <c r="I454" s="663">
        <v>544.49</v>
      </c>
      <c r="J454" s="663">
        <v>4</v>
      </c>
      <c r="K454" s="664">
        <v>2177.96</v>
      </c>
    </row>
    <row r="455" spans="1:11" ht="14.4" customHeight="1" x14ac:dyDescent="0.3">
      <c r="A455" s="659" t="s">
        <v>544</v>
      </c>
      <c r="B455" s="660" t="s">
        <v>545</v>
      </c>
      <c r="C455" s="661" t="s">
        <v>564</v>
      </c>
      <c r="D455" s="662" t="s">
        <v>2188</v>
      </c>
      <c r="E455" s="661" t="s">
        <v>3710</v>
      </c>
      <c r="F455" s="662" t="s">
        <v>3711</v>
      </c>
      <c r="G455" s="661" t="s">
        <v>3308</v>
      </c>
      <c r="H455" s="661" t="s">
        <v>3309</v>
      </c>
      <c r="I455" s="663">
        <v>22006.400000000001</v>
      </c>
      <c r="J455" s="663">
        <v>2</v>
      </c>
      <c r="K455" s="664">
        <v>44012.800000000003</v>
      </c>
    </row>
    <row r="456" spans="1:11" ht="14.4" customHeight="1" x14ac:dyDescent="0.3">
      <c r="A456" s="659" t="s">
        <v>544</v>
      </c>
      <c r="B456" s="660" t="s">
        <v>545</v>
      </c>
      <c r="C456" s="661" t="s">
        <v>564</v>
      </c>
      <c r="D456" s="662" t="s">
        <v>2188</v>
      </c>
      <c r="E456" s="661" t="s">
        <v>3710</v>
      </c>
      <c r="F456" s="662" t="s">
        <v>3711</v>
      </c>
      <c r="G456" s="661" t="s">
        <v>3310</v>
      </c>
      <c r="H456" s="661" t="s">
        <v>3311</v>
      </c>
      <c r="I456" s="663">
        <v>12172.92</v>
      </c>
      <c r="J456" s="663">
        <v>4</v>
      </c>
      <c r="K456" s="664">
        <v>48691.68</v>
      </c>
    </row>
    <row r="457" spans="1:11" ht="14.4" customHeight="1" x14ac:dyDescent="0.3">
      <c r="A457" s="659" t="s">
        <v>544</v>
      </c>
      <c r="B457" s="660" t="s">
        <v>545</v>
      </c>
      <c r="C457" s="661" t="s">
        <v>564</v>
      </c>
      <c r="D457" s="662" t="s">
        <v>2188</v>
      </c>
      <c r="E457" s="661" t="s">
        <v>3710</v>
      </c>
      <c r="F457" s="662" t="s">
        <v>3711</v>
      </c>
      <c r="G457" s="661" t="s">
        <v>3312</v>
      </c>
      <c r="H457" s="661" t="s">
        <v>3313</v>
      </c>
      <c r="I457" s="663">
        <v>22006.400000000001</v>
      </c>
      <c r="J457" s="663">
        <v>2</v>
      </c>
      <c r="K457" s="664">
        <v>44012.800000000003</v>
      </c>
    </row>
    <row r="458" spans="1:11" ht="14.4" customHeight="1" x14ac:dyDescent="0.3">
      <c r="A458" s="659" t="s">
        <v>544</v>
      </c>
      <c r="B458" s="660" t="s">
        <v>545</v>
      </c>
      <c r="C458" s="661" t="s">
        <v>564</v>
      </c>
      <c r="D458" s="662" t="s">
        <v>2188</v>
      </c>
      <c r="E458" s="661" t="s">
        <v>3710</v>
      </c>
      <c r="F458" s="662" t="s">
        <v>3711</v>
      </c>
      <c r="G458" s="661" t="s">
        <v>3314</v>
      </c>
      <c r="H458" s="661" t="s">
        <v>3315</v>
      </c>
      <c r="I458" s="663">
        <v>2899.47</v>
      </c>
      <c r="J458" s="663">
        <v>2</v>
      </c>
      <c r="K458" s="664">
        <v>5798.94</v>
      </c>
    </row>
    <row r="459" spans="1:11" ht="14.4" customHeight="1" x14ac:dyDescent="0.3">
      <c r="A459" s="659" t="s">
        <v>544</v>
      </c>
      <c r="B459" s="660" t="s">
        <v>545</v>
      </c>
      <c r="C459" s="661" t="s">
        <v>564</v>
      </c>
      <c r="D459" s="662" t="s">
        <v>2188</v>
      </c>
      <c r="E459" s="661" t="s">
        <v>3710</v>
      </c>
      <c r="F459" s="662" t="s">
        <v>3711</v>
      </c>
      <c r="G459" s="661" t="s">
        <v>3316</v>
      </c>
      <c r="H459" s="661" t="s">
        <v>3317</v>
      </c>
      <c r="I459" s="663">
        <v>3682.2</v>
      </c>
      <c r="J459" s="663">
        <v>2</v>
      </c>
      <c r="K459" s="664">
        <v>7364.4</v>
      </c>
    </row>
    <row r="460" spans="1:11" ht="14.4" customHeight="1" x14ac:dyDescent="0.3">
      <c r="A460" s="659" t="s">
        <v>544</v>
      </c>
      <c r="B460" s="660" t="s">
        <v>545</v>
      </c>
      <c r="C460" s="661" t="s">
        <v>564</v>
      </c>
      <c r="D460" s="662" t="s">
        <v>2188</v>
      </c>
      <c r="E460" s="661" t="s">
        <v>3710</v>
      </c>
      <c r="F460" s="662" t="s">
        <v>3711</v>
      </c>
      <c r="G460" s="661" t="s">
        <v>3318</v>
      </c>
      <c r="H460" s="661" t="s">
        <v>3319</v>
      </c>
      <c r="I460" s="663">
        <v>7847.6533333333327</v>
      </c>
      <c r="J460" s="663">
        <v>4</v>
      </c>
      <c r="K460" s="664">
        <v>31390.720000000001</v>
      </c>
    </row>
    <row r="461" spans="1:11" ht="14.4" customHeight="1" x14ac:dyDescent="0.3">
      <c r="A461" s="659" t="s">
        <v>544</v>
      </c>
      <c r="B461" s="660" t="s">
        <v>545</v>
      </c>
      <c r="C461" s="661" t="s">
        <v>564</v>
      </c>
      <c r="D461" s="662" t="s">
        <v>2188</v>
      </c>
      <c r="E461" s="661" t="s">
        <v>3710</v>
      </c>
      <c r="F461" s="662" t="s">
        <v>3711</v>
      </c>
      <c r="G461" s="661" t="s">
        <v>3320</v>
      </c>
      <c r="H461" s="661" t="s">
        <v>3321</v>
      </c>
      <c r="I461" s="663">
        <v>68977</v>
      </c>
      <c r="J461" s="663">
        <v>1</v>
      </c>
      <c r="K461" s="664">
        <v>68977</v>
      </c>
    </row>
    <row r="462" spans="1:11" ht="14.4" customHeight="1" x14ac:dyDescent="0.3">
      <c r="A462" s="659" t="s">
        <v>544</v>
      </c>
      <c r="B462" s="660" t="s">
        <v>545</v>
      </c>
      <c r="C462" s="661" t="s">
        <v>564</v>
      </c>
      <c r="D462" s="662" t="s">
        <v>2188</v>
      </c>
      <c r="E462" s="661" t="s">
        <v>3710</v>
      </c>
      <c r="F462" s="662" t="s">
        <v>3711</v>
      </c>
      <c r="G462" s="661" t="s">
        <v>3322</v>
      </c>
      <c r="H462" s="661" t="s">
        <v>3323</v>
      </c>
      <c r="I462" s="663">
        <v>5680.62</v>
      </c>
      <c r="J462" s="663">
        <v>1</v>
      </c>
      <c r="K462" s="664">
        <v>5680.62</v>
      </c>
    </row>
    <row r="463" spans="1:11" ht="14.4" customHeight="1" x14ac:dyDescent="0.3">
      <c r="A463" s="659" t="s">
        <v>544</v>
      </c>
      <c r="B463" s="660" t="s">
        <v>545</v>
      </c>
      <c r="C463" s="661" t="s">
        <v>564</v>
      </c>
      <c r="D463" s="662" t="s">
        <v>2188</v>
      </c>
      <c r="E463" s="661" t="s">
        <v>3710</v>
      </c>
      <c r="F463" s="662" t="s">
        <v>3711</v>
      </c>
      <c r="G463" s="661" t="s">
        <v>3324</v>
      </c>
      <c r="H463" s="661" t="s">
        <v>3325</v>
      </c>
      <c r="I463" s="663">
        <v>10019.839999999998</v>
      </c>
      <c r="J463" s="663">
        <v>7</v>
      </c>
      <c r="K463" s="664">
        <v>70138.880000000005</v>
      </c>
    </row>
    <row r="464" spans="1:11" ht="14.4" customHeight="1" x14ac:dyDescent="0.3">
      <c r="A464" s="659" t="s">
        <v>544</v>
      </c>
      <c r="B464" s="660" t="s">
        <v>545</v>
      </c>
      <c r="C464" s="661" t="s">
        <v>564</v>
      </c>
      <c r="D464" s="662" t="s">
        <v>2188</v>
      </c>
      <c r="E464" s="661" t="s">
        <v>3710</v>
      </c>
      <c r="F464" s="662" t="s">
        <v>3711</v>
      </c>
      <c r="G464" s="661" t="s">
        <v>3326</v>
      </c>
      <c r="H464" s="661" t="s">
        <v>3327</v>
      </c>
      <c r="I464" s="663">
        <v>4385.38</v>
      </c>
      <c r="J464" s="663">
        <v>2</v>
      </c>
      <c r="K464" s="664">
        <v>8770.76</v>
      </c>
    </row>
    <row r="465" spans="1:11" ht="14.4" customHeight="1" x14ac:dyDescent="0.3">
      <c r="A465" s="659" t="s">
        <v>544</v>
      </c>
      <c r="B465" s="660" t="s">
        <v>545</v>
      </c>
      <c r="C465" s="661" t="s">
        <v>564</v>
      </c>
      <c r="D465" s="662" t="s">
        <v>2188</v>
      </c>
      <c r="E465" s="661" t="s">
        <v>3710</v>
      </c>
      <c r="F465" s="662" t="s">
        <v>3711</v>
      </c>
      <c r="G465" s="661" t="s">
        <v>3328</v>
      </c>
      <c r="H465" s="661" t="s">
        <v>3329</v>
      </c>
      <c r="I465" s="663">
        <v>4840</v>
      </c>
      <c r="J465" s="663">
        <v>2</v>
      </c>
      <c r="K465" s="664">
        <v>9680</v>
      </c>
    </row>
    <row r="466" spans="1:11" ht="14.4" customHeight="1" x14ac:dyDescent="0.3">
      <c r="A466" s="659" t="s">
        <v>544</v>
      </c>
      <c r="B466" s="660" t="s">
        <v>545</v>
      </c>
      <c r="C466" s="661" t="s">
        <v>564</v>
      </c>
      <c r="D466" s="662" t="s">
        <v>2188</v>
      </c>
      <c r="E466" s="661" t="s">
        <v>3710</v>
      </c>
      <c r="F466" s="662" t="s">
        <v>3711</v>
      </c>
      <c r="G466" s="661" t="s">
        <v>3330</v>
      </c>
      <c r="H466" s="661" t="s">
        <v>3331</v>
      </c>
      <c r="I466" s="663">
        <v>3928.34</v>
      </c>
      <c r="J466" s="663">
        <v>2</v>
      </c>
      <c r="K466" s="664">
        <v>7856.68</v>
      </c>
    </row>
    <row r="467" spans="1:11" ht="14.4" customHeight="1" x14ac:dyDescent="0.3">
      <c r="A467" s="659" t="s">
        <v>544</v>
      </c>
      <c r="B467" s="660" t="s">
        <v>545</v>
      </c>
      <c r="C467" s="661" t="s">
        <v>564</v>
      </c>
      <c r="D467" s="662" t="s">
        <v>2188</v>
      </c>
      <c r="E467" s="661" t="s">
        <v>3710</v>
      </c>
      <c r="F467" s="662" t="s">
        <v>3711</v>
      </c>
      <c r="G467" s="661" t="s">
        <v>3332</v>
      </c>
      <c r="H467" s="661" t="s">
        <v>3333</v>
      </c>
      <c r="I467" s="663">
        <v>5332.12</v>
      </c>
      <c r="J467" s="663">
        <v>6</v>
      </c>
      <c r="K467" s="664">
        <v>31992.730000000003</v>
      </c>
    </row>
    <row r="468" spans="1:11" ht="14.4" customHeight="1" x14ac:dyDescent="0.3">
      <c r="A468" s="659" t="s">
        <v>544</v>
      </c>
      <c r="B468" s="660" t="s">
        <v>545</v>
      </c>
      <c r="C468" s="661" t="s">
        <v>564</v>
      </c>
      <c r="D468" s="662" t="s">
        <v>2188</v>
      </c>
      <c r="E468" s="661" t="s">
        <v>3710</v>
      </c>
      <c r="F468" s="662" t="s">
        <v>3711</v>
      </c>
      <c r="G468" s="661" t="s">
        <v>3334</v>
      </c>
      <c r="H468" s="661" t="s">
        <v>3335</v>
      </c>
      <c r="I468" s="663">
        <v>5332.12</v>
      </c>
      <c r="J468" s="663">
        <v>11</v>
      </c>
      <c r="K468" s="664">
        <v>58653.33</v>
      </c>
    </row>
    <row r="469" spans="1:11" ht="14.4" customHeight="1" x14ac:dyDescent="0.3">
      <c r="A469" s="659" t="s">
        <v>544</v>
      </c>
      <c r="B469" s="660" t="s">
        <v>545</v>
      </c>
      <c r="C469" s="661" t="s">
        <v>564</v>
      </c>
      <c r="D469" s="662" t="s">
        <v>2188</v>
      </c>
      <c r="E469" s="661" t="s">
        <v>3710</v>
      </c>
      <c r="F469" s="662" t="s">
        <v>3711</v>
      </c>
      <c r="G469" s="661" t="s">
        <v>3336</v>
      </c>
      <c r="H469" s="661" t="s">
        <v>3337</v>
      </c>
      <c r="I469" s="663">
        <v>2167.14</v>
      </c>
      <c r="J469" s="663">
        <v>3</v>
      </c>
      <c r="K469" s="664">
        <v>6501.42</v>
      </c>
    </row>
    <row r="470" spans="1:11" ht="14.4" customHeight="1" x14ac:dyDescent="0.3">
      <c r="A470" s="659" t="s">
        <v>544</v>
      </c>
      <c r="B470" s="660" t="s">
        <v>545</v>
      </c>
      <c r="C470" s="661" t="s">
        <v>564</v>
      </c>
      <c r="D470" s="662" t="s">
        <v>2188</v>
      </c>
      <c r="E470" s="661" t="s">
        <v>3710</v>
      </c>
      <c r="F470" s="662" t="s">
        <v>3711</v>
      </c>
      <c r="G470" s="661" t="s">
        <v>3338</v>
      </c>
      <c r="H470" s="661" t="s">
        <v>3339</v>
      </c>
      <c r="I470" s="663">
        <v>62658</v>
      </c>
      <c r="J470" s="663">
        <v>3</v>
      </c>
      <c r="K470" s="664">
        <v>187974</v>
      </c>
    </row>
    <row r="471" spans="1:11" ht="14.4" customHeight="1" x14ac:dyDescent="0.3">
      <c r="A471" s="659" t="s">
        <v>544</v>
      </c>
      <c r="B471" s="660" t="s">
        <v>545</v>
      </c>
      <c r="C471" s="661" t="s">
        <v>564</v>
      </c>
      <c r="D471" s="662" t="s">
        <v>2188</v>
      </c>
      <c r="E471" s="661" t="s">
        <v>3710</v>
      </c>
      <c r="F471" s="662" t="s">
        <v>3711</v>
      </c>
      <c r="G471" s="661" t="s">
        <v>3340</v>
      </c>
      <c r="H471" s="661" t="s">
        <v>3341</v>
      </c>
      <c r="I471" s="663">
        <v>17135</v>
      </c>
      <c r="J471" s="663">
        <v>2</v>
      </c>
      <c r="K471" s="664">
        <v>34270</v>
      </c>
    </row>
    <row r="472" spans="1:11" ht="14.4" customHeight="1" x14ac:dyDescent="0.3">
      <c r="A472" s="659" t="s">
        <v>544</v>
      </c>
      <c r="B472" s="660" t="s">
        <v>545</v>
      </c>
      <c r="C472" s="661" t="s">
        <v>564</v>
      </c>
      <c r="D472" s="662" t="s">
        <v>2188</v>
      </c>
      <c r="E472" s="661" t="s">
        <v>3710</v>
      </c>
      <c r="F472" s="662" t="s">
        <v>3711</v>
      </c>
      <c r="G472" s="661" t="s">
        <v>3342</v>
      </c>
      <c r="H472" s="661" t="s">
        <v>3343</v>
      </c>
      <c r="I472" s="663">
        <v>3682.2</v>
      </c>
      <c r="J472" s="663">
        <v>3</v>
      </c>
      <c r="K472" s="664">
        <v>11046.599999999999</v>
      </c>
    </row>
    <row r="473" spans="1:11" ht="14.4" customHeight="1" x14ac:dyDescent="0.3">
      <c r="A473" s="659" t="s">
        <v>544</v>
      </c>
      <c r="B473" s="660" t="s">
        <v>545</v>
      </c>
      <c r="C473" s="661" t="s">
        <v>564</v>
      </c>
      <c r="D473" s="662" t="s">
        <v>2188</v>
      </c>
      <c r="E473" s="661" t="s">
        <v>3710</v>
      </c>
      <c r="F473" s="662" t="s">
        <v>3711</v>
      </c>
      <c r="G473" s="661" t="s">
        <v>3344</v>
      </c>
      <c r="H473" s="661" t="s">
        <v>3345</v>
      </c>
      <c r="I473" s="663">
        <v>17135</v>
      </c>
      <c r="J473" s="663">
        <v>1</v>
      </c>
      <c r="K473" s="664">
        <v>17135</v>
      </c>
    </row>
    <row r="474" spans="1:11" ht="14.4" customHeight="1" x14ac:dyDescent="0.3">
      <c r="A474" s="659" t="s">
        <v>544</v>
      </c>
      <c r="B474" s="660" t="s">
        <v>545</v>
      </c>
      <c r="C474" s="661" t="s">
        <v>564</v>
      </c>
      <c r="D474" s="662" t="s">
        <v>2188</v>
      </c>
      <c r="E474" s="661" t="s">
        <v>3710</v>
      </c>
      <c r="F474" s="662" t="s">
        <v>3711</v>
      </c>
      <c r="G474" s="661" t="s">
        <v>3346</v>
      </c>
      <c r="H474" s="661" t="s">
        <v>3347</v>
      </c>
      <c r="I474" s="663">
        <v>68977</v>
      </c>
      <c r="J474" s="663">
        <v>2</v>
      </c>
      <c r="K474" s="664">
        <v>137954</v>
      </c>
    </row>
    <row r="475" spans="1:11" ht="14.4" customHeight="1" x14ac:dyDescent="0.3">
      <c r="A475" s="659" t="s">
        <v>544</v>
      </c>
      <c r="B475" s="660" t="s">
        <v>545</v>
      </c>
      <c r="C475" s="661" t="s">
        <v>564</v>
      </c>
      <c r="D475" s="662" t="s">
        <v>2188</v>
      </c>
      <c r="E475" s="661" t="s">
        <v>3710</v>
      </c>
      <c r="F475" s="662" t="s">
        <v>3711</v>
      </c>
      <c r="G475" s="661" t="s">
        <v>3348</v>
      </c>
      <c r="H475" s="661" t="s">
        <v>3349</v>
      </c>
      <c r="I475" s="663">
        <v>2677.86</v>
      </c>
      <c r="J475" s="663">
        <v>4</v>
      </c>
      <c r="K475" s="664">
        <v>10711.44</v>
      </c>
    </row>
    <row r="476" spans="1:11" ht="14.4" customHeight="1" x14ac:dyDescent="0.3">
      <c r="A476" s="659" t="s">
        <v>544</v>
      </c>
      <c r="B476" s="660" t="s">
        <v>545</v>
      </c>
      <c r="C476" s="661" t="s">
        <v>564</v>
      </c>
      <c r="D476" s="662" t="s">
        <v>2188</v>
      </c>
      <c r="E476" s="661" t="s">
        <v>3710</v>
      </c>
      <c r="F476" s="662" t="s">
        <v>3711</v>
      </c>
      <c r="G476" s="661" t="s">
        <v>3350</v>
      </c>
      <c r="H476" s="661" t="s">
        <v>3351</v>
      </c>
      <c r="I476" s="663">
        <v>1230.5</v>
      </c>
      <c r="J476" s="663">
        <v>2</v>
      </c>
      <c r="K476" s="664">
        <v>2461</v>
      </c>
    </row>
    <row r="477" spans="1:11" ht="14.4" customHeight="1" x14ac:dyDescent="0.3">
      <c r="A477" s="659" t="s">
        <v>544</v>
      </c>
      <c r="B477" s="660" t="s">
        <v>545</v>
      </c>
      <c r="C477" s="661" t="s">
        <v>564</v>
      </c>
      <c r="D477" s="662" t="s">
        <v>2188</v>
      </c>
      <c r="E477" s="661" t="s">
        <v>3710</v>
      </c>
      <c r="F477" s="662" t="s">
        <v>3711</v>
      </c>
      <c r="G477" s="661" t="s">
        <v>3352</v>
      </c>
      <c r="H477" s="661" t="s">
        <v>3353</v>
      </c>
      <c r="I477" s="663">
        <v>27977.200000000001</v>
      </c>
      <c r="J477" s="663">
        <v>1</v>
      </c>
      <c r="K477" s="664">
        <v>27977.200000000001</v>
      </c>
    </row>
    <row r="478" spans="1:11" ht="14.4" customHeight="1" x14ac:dyDescent="0.3">
      <c r="A478" s="659" t="s">
        <v>544</v>
      </c>
      <c r="B478" s="660" t="s">
        <v>545</v>
      </c>
      <c r="C478" s="661" t="s">
        <v>564</v>
      </c>
      <c r="D478" s="662" t="s">
        <v>2188</v>
      </c>
      <c r="E478" s="661" t="s">
        <v>3710</v>
      </c>
      <c r="F478" s="662" t="s">
        <v>3711</v>
      </c>
      <c r="G478" s="661" t="s">
        <v>3354</v>
      </c>
      <c r="H478" s="661" t="s">
        <v>3355</v>
      </c>
      <c r="I478" s="663">
        <v>1580</v>
      </c>
      <c r="J478" s="663">
        <v>10</v>
      </c>
      <c r="K478" s="664">
        <v>15799.98</v>
      </c>
    </row>
    <row r="479" spans="1:11" ht="14.4" customHeight="1" x14ac:dyDescent="0.3">
      <c r="A479" s="659" t="s">
        <v>544</v>
      </c>
      <c r="B479" s="660" t="s">
        <v>545</v>
      </c>
      <c r="C479" s="661" t="s">
        <v>564</v>
      </c>
      <c r="D479" s="662" t="s">
        <v>2188</v>
      </c>
      <c r="E479" s="661" t="s">
        <v>3710</v>
      </c>
      <c r="F479" s="662" t="s">
        <v>3711</v>
      </c>
      <c r="G479" s="661" t="s">
        <v>3356</v>
      </c>
      <c r="H479" s="661" t="s">
        <v>3357</v>
      </c>
      <c r="I479" s="663">
        <v>5255.93</v>
      </c>
      <c r="J479" s="663">
        <v>1</v>
      </c>
      <c r="K479" s="664">
        <v>5255.93</v>
      </c>
    </row>
    <row r="480" spans="1:11" ht="14.4" customHeight="1" x14ac:dyDescent="0.3">
      <c r="A480" s="659" t="s">
        <v>544</v>
      </c>
      <c r="B480" s="660" t="s">
        <v>545</v>
      </c>
      <c r="C480" s="661" t="s">
        <v>564</v>
      </c>
      <c r="D480" s="662" t="s">
        <v>2188</v>
      </c>
      <c r="E480" s="661" t="s">
        <v>3710</v>
      </c>
      <c r="F480" s="662" t="s">
        <v>3711</v>
      </c>
      <c r="G480" s="661" t="s">
        <v>3358</v>
      </c>
      <c r="H480" s="661" t="s">
        <v>3359</v>
      </c>
      <c r="I480" s="663">
        <v>544.49</v>
      </c>
      <c r="J480" s="663">
        <v>4</v>
      </c>
      <c r="K480" s="664">
        <v>2177.96</v>
      </c>
    </row>
    <row r="481" spans="1:11" ht="14.4" customHeight="1" x14ac:dyDescent="0.3">
      <c r="A481" s="659" t="s">
        <v>544</v>
      </c>
      <c r="B481" s="660" t="s">
        <v>545</v>
      </c>
      <c r="C481" s="661" t="s">
        <v>564</v>
      </c>
      <c r="D481" s="662" t="s">
        <v>2188</v>
      </c>
      <c r="E481" s="661" t="s">
        <v>3710</v>
      </c>
      <c r="F481" s="662" t="s">
        <v>3711</v>
      </c>
      <c r="G481" s="661" t="s">
        <v>3360</v>
      </c>
      <c r="H481" s="661" t="s">
        <v>3361</v>
      </c>
      <c r="I481" s="663">
        <v>4518.55</v>
      </c>
      <c r="J481" s="663">
        <v>2</v>
      </c>
      <c r="K481" s="664">
        <v>9037.1</v>
      </c>
    </row>
    <row r="482" spans="1:11" ht="14.4" customHeight="1" x14ac:dyDescent="0.3">
      <c r="A482" s="659" t="s">
        <v>544</v>
      </c>
      <c r="B482" s="660" t="s">
        <v>545</v>
      </c>
      <c r="C482" s="661" t="s">
        <v>564</v>
      </c>
      <c r="D482" s="662" t="s">
        <v>2188</v>
      </c>
      <c r="E482" s="661" t="s">
        <v>3710</v>
      </c>
      <c r="F482" s="662" t="s">
        <v>3711</v>
      </c>
      <c r="G482" s="661" t="s">
        <v>3362</v>
      </c>
      <c r="H482" s="661" t="s">
        <v>3363</v>
      </c>
      <c r="I482" s="663">
        <v>18650.7</v>
      </c>
      <c r="J482" s="663">
        <v>3</v>
      </c>
      <c r="K482" s="664">
        <v>55952.100000000006</v>
      </c>
    </row>
    <row r="483" spans="1:11" ht="14.4" customHeight="1" x14ac:dyDescent="0.3">
      <c r="A483" s="659" t="s">
        <v>544</v>
      </c>
      <c r="B483" s="660" t="s">
        <v>545</v>
      </c>
      <c r="C483" s="661" t="s">
        <v>564</v>
      </c>
      <c r="D483" s="662" t="s">
        <v>2188</v>
      </c>
      <c r="E483" s="661" t="s">
        <v>3710</v>
      </c>
      <c r="F483" s="662" t="s">
        <v>3711</v>
      </c>
      <c r="G483" s="661" t="s">
        <v>3364</v>
      </c>
      <c r="H483" s="661" t="s">
        <v>3365</v>
      </c>
      <c r="I483" s="663">
        <v>5580</v>
      </c>
      <c r="J483" s="663">
        <v>2</v>
      </c>
      <c r="K483" s="664">
        <v>11160</v>
      </c>
    </row>
    <row r="484" spans="1:11" ht="14.4" customHeight="1" x14ac:dyDescent="0.3">
      <c r="A484" s="659" t="s">
        <v>544</v>
      </c>
      <c r="B484" s="660" t="s">
        <v>545</v>
      </c>
      <c r="C484" s="661" t="s">
        <v>564</v>
      </c>
      <c r="D484" s="662" t="s">
        <v>2188</v>
      </c>
      <c r="E484" s="661" t="s">
        <v>3710</v>
      </c>
      <c r="F484" s="662" t="s">
        <v>3711</v>
      </c>
      <c r="G484" s="661" t="s">
        <v>3366</v>
      </c>
      <c r="H484" s="661" t="s">
        <v>3367</v>
      </c>
      <c r="I484" s="663">
        <v>68977</v>
      </c>
      <c r="J484" s="663">
        <v>1</v>
      </c>
      <c r="K484" s="664">
        <v>68977</v>
      </c>
    </row>
    <row r="485" spans="1:11" ht="14.4" customHeight="1" x14ac:dyDescent="0.3">
      <c r="A485" s="659" t="s">
        <v>544</v>
      </c>
      <c r="B485" s="660" t="s">
        <v>545</v>
      </c>
      <c r="C485" s="661" t="s">
        <v>564</v>
      </c>
      <c r="D485" s="662" t="s">
        <v>2188</v>
      </c>
      <c r="E485" s="661" t="s">
        <v>3710</v>
      </c>
      <c r="F485" s="662" t="s">
        <v>3711</v>
      </c>
      <c r="G485" s="661" t="s">
        <v>3368</v>
      </c>
      <c r="H485" s="661" t="s">
        <v>3369</v>
      </c>
      <c r="I485" s="663">
        <v>805.77</v>
      </c>
      <c r="J485" s="663">
        <v>10</v>
      </c>
      <c r="K485" s="664">
        <v>8057.73</v>
      </c>
    </row>
    <row r="486" spans="1:11" ht="14.4" customHeight="1" x14ac:dyDescent="0.3">
      <c r="A486" s="659" t="s">
        <v>544</v>
      </c>
      <c r="B486" s="660" t="s">
        <v>545</v>
      </c>
      <c r="C486" s="661" t="s">
        <v>564</v>
      </c>
      <c r="D486" s="662" t="s">
        <v>2188</v>
      </c>
      <c r="E486" s="661" t="s">
        <v>3710</v>
      </c>
      <c r="F486" s="662" t="s">
        <v>3711</v>
      </c>
      <c r="G486" s="661" t="s">
        <v>3370</v>
      </c>
      <c r="H486" s="661" t="s">
        <v>3371</v>
      </c>
      <c r="I486" s="663">
        <v>5579.99</v>
      </c>
      <c r="J486" s="663">
        <v>1</v>
      </c>
      <c r="K486" s="664">
        <v>5579.99</v>
      </c>
    </row>
    <row r="487" spans="1:11" ht="14.4" customHeight="1" x14ac:dyDescent="0.3">
      <c r="A487" s="659" t="s">
        <v>544</v>
      </c>
      <c r="B487" s="660" t="s">
        <v>545</v>
      </c>
      <c r="C487" s="661" t="s">
        <v>564</v>
      </c>
      <c r="D487" s="662" t="s">
        <v>2188</v>
      </c>
      <c r="E487" s="661" t="s">
        <v>3710</v>
      </c>
      <c r="F487" s="662" t="s">
        <v>3711</v>
      </c>
      <c r="G487" s="661" t="s">
        <v>3372</v>
      </c>
      <c r="H487" s="661" t="s">
        <v>3373</v>
      </c>
      <c r="I487" s="663">
        <v>17135</v>
      </c>
      <c r="J487" s="663">
        <v>1</v>
      </c>
      <c r="K487" s="664">
        <v>17135</v>
      </c>
    </row>
    <row r="488" spans="1:11" ht="14.4" customHeight="1" x14ac:dyDescent="0.3">
      <c r="A488" s="659" t="s">
        <v>544</v>
      </c>
      <c r="B488" s="660" t="s">
        <v>545</v>
      </c>
      <c r="C488" s="661" t="s">
        <v>564</v>
      </c>
      <c r="D488" s="662" t="s">
        <v>2188</v>
      </c>
      <c r="E488" s="661" t="s">
        <v>3710</v>
      </c>
      <c r="F488" s="662" t="s">
        <v>3711</v>
      </c>
      <c r="G488" s="661" t="s">
        <v>3374</v>
      </c>
      <c r="H488" s="661" t="s">
        <v>3375</v>
      </c>
      <c r="I488" s="663">
        <v>5580</v>
      </c>
      <c r="J488" s="663">
        <v>1</v>
      </c>
      <c r="K488" s="664">
        <v>5580</v>
      </c>
    </row>
    <row r="489" spans="1:11" ht="14.4" customHeight="1" x14ac:dyDescent="0.3">
      <c r="A489" s="659" t="s">
        <v>544</v>
      </c>
      <c r="B489" s="660" t="s">
        <v>545</v>
      </c>
      <c r="C489" s="661" t="s">
        <v>564</v>
      </c>
      <c r="D489" s="662" t="s">
        <v>2188</v>
      </c>
      <c r="E489" s="661" t="s">
        <v>3710</v>
      </c>
      <c r="F489" s="662" t="s">
        <v>3711</v>
      </c>
      <c r="G489" s="661" t="s">
        <v>3376</v>
      </c>
      <c r="H489" s="661" t="s">
        <v>3377</v>
      </c>
      <c r="I489" s="663">
        <v>1230.5</v>
      </c>
      <c r="J489" s="663">
        <v>2</v>
      </c>
      <c r="K489" s="664">
        <v>2461</v>
      </c>
    </row>
    <row r="490" spans="1:11" ht="14.4" customHeight="1" x14ac:dyDescent="0.3">
      <c r="A490" s="659" t="s">
        <v>544</v>
      </c>
      <c r="B490" s="660" t="s">
        <v>545</v>
      </c>
      <c r="C490" s="661" t="s">
        <v>564</v>
      </c>
      <c r="D490" s="662" t="s">
        <v>2188</v>
      </c>
      <c r="E490" s="661" t="s">
        <v>3710</v>
      </c>
      <c r="F490" s="662" t="s">
        <v>3711</v>
      </c>
      <c r="G490" s="661" t="s">
        <v>3378</v>
      </c>
      <c r="H490" s="661" t="s">
        <v>3379</v>
      </c>
      <c r="I490" s="663">
        <v>10120</v>
      </c>
      <c r="J490" s="663">
        <v>4</v>
      </c>
      <c r="K490" s="664">
        <v>40480</v>
      </c>
    </row>
    <row r="491" spans="1:11" ht="14.4" customHeight="1" x14ac:dyDescent="0.3">
      <c r="A491" s="659" t="s">
        <v>544</v>
      </c>
      <c r="B491" s="660" t="s">
        <v>545</v>
      </c>
      <c r="C491" s="661" t="s">
        <v>564</v>
      </c>
      <c r="D491" s="662" t="s">
        <v>2188</v>
      </c>
      <c r="E491" s="661" t="s">
        <v>3710</v>
      </c>
      <c r="F491" s="662" t="s">
        <v>3711</v>
      </c>
      <c r="G491" s="661" t="s">
        <v>3380</v>
      </c>
      <c r="H491" s="661" t="s">
        <v>3381</v>
      </c>
      <c r="I491" s="663">
        <v>16900</v>
      </c>
      <c r="J491" s="663">
        <v>3</v>
      </c>
      <c r="K491" s="664">
        <v>50700</v>
      </c>
    </row>
    <row r="492" spans="1:11" ht="14.4" customHeight="1" x14ac:dyDescent="0.3">
      <c r="A492" s="659" t="s">
        <v>544</v>
      </c>
      <c r="B492" s="660" t="s">
        <v>545</v>
      </c>
      <c r="C492" s="661" t="s">
        <v>564</v>
      </c>
      <c r="D492" s="662" t="s">
        <v>2188</v>
      </c>
      <c r="E492" s="661" t="s">
        <v>3710</v>
      </c>
      <c r="F492" s="662" t="s">
        <v>3711</v>
      </c>
      <c r="G492" s="661" t="s">
        <v>3382</v>
      </c>
      <c r="H492" s="661" t="s">
        <v>3383</v>
      </c>
      <c r="I492" s="663">
        <v>17135</v>
      </c>
      <c r="J492" s="663">
        <v>2</v>
      </c>
      <c r="K492" s="664">
        <v>34270</v>
      </c>
    </row>
    <row r="493" spans="1:11" ht="14.4" customHeight="1" x14ac:dyDescent="0.3">
      <c r="A493" s="659" t="s">
        <v>544</v>
      </c>
      <c r="B493" s="660" t="s">
        <v>545</v>
      </c>
      <c r="C493" s="661" t="s">
        <v>564</v>
      </c>
      <c r="D493" s="662" t="s">
        <v>2188</v>
      </c>
      <c r="E493" s="661" t="s">
        <v>3710</v>
      </c>
      <c r="F493" s="662" t="s">
        <v>3711</v>
      </c>
      <c r="G493" s="661" t="s">
        <v>3384</v>
      </c>
      <c r="H493" s="661" t="s">
        <v>3385</v>
      </c>
      <c r="I493" s="663">
        <v>17135</v>
      </c>
      <c r="J493" s="663">
        <v>1</v>
      </c>
      <c r="K493" s="664">
        <v>17135</v>
      </c>
    </row>
    <row r="494" spans="1:11" ht="14.4" customHeight="1" x14ac:dyDescent="0.3">
      <c r="A494" s="659" t="s">
        <v>544</v>
      </c>
      <c r="B494" s="660" t="s">
        <v>545</v>
      </c>
      <c r="C494" s="661" t="s">
        <v>564</v>
      </c>
      <c r="D494" s="662" t="s">
        <v>2188</v>
      </c>
      <c r="E494" s="661" t="s">
        <v>3710</v>
      </c>
      <c r="F494" s="662" t="s">
        <v>3711</v>
      </c>
      <c r="G494" s="661" t="s">
        <v>3386</v>
      </c>
      <c r="H494" s="661" t="s">
        <v>3387</v>
      </c>
      <c r="I494" s="663">
        <v>17250</v>
      </c>
      <c r="J494" s="663">
        <v>1</v>
      </c>
      <c r="K494" s="664">
        <v>17250</v>
      </c>
    </row>
    <row r="495" spans="1:11" ht="14.4" customHeight="1" x14ac:dyDescent="0.3">
      <c r="A495" s="659" t="s">
        <v>544</v>
      </c>
      <c r="B495" s="660" t="s">
        <v>545</v>
      </c>
      <c r="C495" s="661" t="s">
        <v>564</v>
      </c>
      <c r="D495" s="662" t="s">
        <v>2188</v>
      </c>
      <c r="E495" s="661" t="s">
        <v>3710</v>
      </c>
      <c r="F495" s="662" t="s">
        <v>3711</v>
      </c>
      <c r="G495" s="661" t="s">
        <v>3388</v>
      </c>
      <c r="H495" s="661" t="s">
        <v>3389</v>
      </c>
      <c r="I495" s="663">
        <v>27977.200000000001</v>
      </c>
      <c r="J495" s="663">
        <v>1</v>
      </c>
      <c r="K495" s="664">
        <v>27977.200000000001</v>
      </c>
    </row>
    <row r="496" spans="1:11" ht="14.4" customHeight="1" x14ac:dyDescent="0.3">
      <c r="A496" s="659" t="s">
        <v>544</v>
      </c>
      <c r="B496" s="660" t="s">
        <v>545</v>
      </c>
      <c r="C496" s="661" t="s">
        <v>564</v>
      </c>
      <c r="D496" s="662" t="s">
        <v>2188</v>
      </c>
      <c r="E496" s="661" t="s">
        <v>3710</v>
      </c>
      <c r="F496" s="662" t="s">
        <v>3711</v>
      </c>
      <c r="G496" s="661" t="s">
        <v>3390</v>
      </c>
      <c r="H496" s="661" t="s">
        <v>3391</v>
      </c>
      <c r="I496" s="663">
        <v>0.77</v>
      </c>
      <c r="J496" s="663">
        <v>2</v>
      </c>
      <c r="K496" s="664">
        <v>1.54</v>
      </c>
    </row>
    <row r="497" spans="1:11" ht="14.4" customHeight="1" x14ac:dyDescent="0.3">
      <c r="A497" s="659" t="s">
        <v>544</v>
      </c>
      <c r="B497" s="660" t="s">
        <v>545</v>
      </c>
      <c r="C497" s="661" t="s">
        <v>564</v>
      </c>
      <c r="D497" s="662" t="s">
        <v>2188</v>
      </c>
      <c r="E497" s="661" t="s">
        <v>3710</v>
      </c>
      <c r="F497" s="662" t="s">
        <v>3711</v>
      </c>
      <c r="G497" s="661" t="s">
        <v>3392</v>
      </c>
      <c r="H497" s="661" t="s">
        <v>3393</v>
      </c>
      <c r="I497" s="663">
        <v>2</v>
      </c>
      <c r="J497" s="663">
        <v>1</v>
      </c>
      <c r="K497" s="664">
        <v>2</v>
      </c>
    </row>
    <row r="498" spans="1:11" ht="14.4" customHeight="1" x14ac:dyDescent="0.3">
      <c r="A498" s="659" t="s">
        <v>544</v>
      </c>
      <c r="B498" s="660" t="s">
        <v>545</v>
      </c>
      <c r="C498" s="661" t="s">
        <v>564</v>
      </c>
      <c r="D498" s="662" t="s">
        <v>2188</v>
      </c>
      <c r="E498" s="661" t="s">
        <v>3710</v>
      </c>
      <c r="F498" s="662" t="s">
        <v>3711</v>
      </c>
      <c r="G498" s="661" t="s">
        <v>3394</v>
      </c>
      <c r="H498" s="661" t="s">
        <v>3395</v>
      </c>
      <c r="I498" s="663">
        <v>2430.48</v>
      </c>
      <c r="J498" s="663">
        <v>3</v>
      </c>
      <c r="K498" s="664">
        <v>7291.44</v>
      </c>
    </row>
    <row r="499" spans="1:11" ht="14.4" customHeight="1" x14ac:dyDescent="0.3">
      <c r="A499" s="659" t="s">
        <v>544</v>
      </c>
      <c r="B499" s="660" t="s">
        <v>545</v>
      </c>
      <c r="C499" s="661" t="s">
        <v>564</v>
      </c>
      <c r="D499" s="662" t="s">
        <v>2188</v>
      </c>
      <c r="E499" s="661" t="s">
        <v>3710</v>
      </c>
      <c r="F499" s="662" t="s">
        <v>3711</v>
      </c>
      <c r="G499" s="661" t="s">
        <v>3396</v>
      </c>
      <c r="H499" s="661" t="s">
        <v>3397</v>
      </c>
      <c r="I499" s="663">
        <v>1.1499999999999999</v>
      </c>
      <c r="J499" s="663">
        <v>4</v>
      </c>
      <c r="K499" s="664">
        <v>4.5999999999999996</v>
      </c>
    </row>
    <row r="500" spans="1:11" ht="14.4" customHeight="1" x14ac:dyDescent="0.3">
      <c r="A500" s="659" t="s">
        <v>544</v>
      </c>
      <c r="B500" s="660" t="s">
        <v>545</v>
      </c>
      <c r="C500" s="661" t="s">
        <v>564</v>
      </c>
      <c r="D500" s="662" t="s">
        <v>2188</v>
      </c>
      <c r="E500" s="661" t="s">
        <v>3710</v>
      </c>
      <c r="F500" s="662" t="s">
        <v>3711</v>
      </c>
      <c r="G500" s="661" t="s">
        <v>3398</v>
      </c>
      <c r="H500" s="661" t="s">
        <v>3399</v>
      </c>
      <c r="I500" s="663">
        <v>8132.8</v>
      </c>
      <c r="J500" s="663">
        <v>1</v>
      </c>
      <c r="K500" s="664">
        <v>8132.8</v>
      </c>
    </row>
    <row r="501" spans="1:11" ht="14.4" customHeight="1" x14ac:dyDescent="0.3">
      <c r="A501" s="659" t="s">
        <v>544</v>
      </c>
      <c r="B501" s="660" t="s">
        <v>545</v>
      </c>
      <c r="C501" s="661" t="s">
        <v>564</v>
      </c>
      <c r="D501" s="662" t="s">
        <v>2188</v>
      </c>
      <c r="E501" s="661" t="s">
        <v>3710</v>
      </c>
      <c r="F501" s="662" t="s">
        <v>3711</v>
      </c>
      <c r="G501" s="661" t="s">
        <v>3400</v>
      </c>
      <c r="H501" s="661" t="s">
        <v>3401</v>
      </c>
      <c r="I501" s="663">
        <v>706.92</v>
      </c>
      <c r="J501" s="663">
        <v>1</v>
      </c>
      <c r="K501" s="664">
        <v>706.92</v>
      </c>
    </row>
    <row r="502" spans="1:11" ht="14.4" customHeight="1" x14ac:dyDescent="0.3">
      <c r="A502" s="659" t="s">
        <v>544</v>
      </c>
      <c r="B502" s="660" t="s">
        <v>545</v>
      </c>
      <c r="C502" s="661" t="s">
        <v>564</v>
      </c>
      <c r="D502" s="662" t="s">
        <v>2188</v>
      </c>
      <c r="E502" s="661" t="s">
        <v>3710</v>
      </c>
      <c r="F502" s="662" t="s">
        <v>3711</v>
      </c>
      <c r="G502" s="661" t="s">
        <v>3402</v>
      </c>
      <c r="H502" s="661" t="s">
        <v>3403</v>
      </c>
      <c r="I502" s="663">
        <v>19585.2</v>
      </c>
      <c r="J502" s="663">
        <v>1</v>
      </c>
      <c r="K502" s="664">
        <v>19585.2</v>
      </c>
    </row>
    <row r="503" spans="1:11" ht="14.4" customHeight="1" x14ac:dyDescent="0.3">
      <c r="A503" s="659" t="s">
        <v>544</v>
      </c>
      <c r="B503" s="660" t="s">
        <v>545</v>
      </c>
      <c r="C503" s="661" t="s">
        <v>564</v>
      </c>
      <c r="D503" s="662" t="s">
        <v>2188</v>
      </c>
      <c r="E503" s="661" t="s">
        <v>3710</v>
      </c>
      <c r="F503" s="662" t="s">
        <v>3711</v>
      </c>
      <c r="G503" s="661" t="s">
        <v>3404</v>
      </c>
      <c r="H503" s="661" t="s">
        <v>3405</v>
      </c>
      <c r="I503" s="663">
        <v>2677.86</v>
      </c>
      <c r="J503" s="663">
        <v>10</v>
      </c>
      <c r="K503" s="664">
        <v>26778.590000000004</v>
      </c>
    </row>
    <row r="504" spans="1:11" ht="14.4" customHeight="1" x14ac:dyDescent="0.3">
      <c r="A504" s="659" t="s">
        <v>544</v>
      </c>
      <c r="B504" s="660" t="s">
        <v>545</v>
      </c>
      <c r="C504" s="661" t="s">
        <v>564</v>
      </c>
      <c r="D504" s="662" t="s">
        <v>2188</v>
      </c>
      <c r="E504" s="661" t="s">
        <v>3710</v>
      </c>
      <c r="F504" s="662" t="s">
        <v>3711</v>
      </c>
      <c r="G504" s="661" t="s">
        <v>3406</v>
      </c>
      <c r="H504" s="661" t="s">
        <v>3407</v>
      </c>
      <c r="I504" s="663">
        <v>17250</v>
      </c>
      <c r="J504" s="663">
        <v>1</v>
      </c>
      <c r="K504" s="664">
        <v>17250</v>
      </c>
    </row>
    <row r="505" spans="1:11" ht="14.4" customHeight="1" x14ac:dyDescent="0.3">
      <c r="A505" s="659" t="s">
        <v>544</v>
      </c>
      <c r="B505" s="660" t="s">
        <v>545</v>
      </c>
      <c r="C505" s="661" t="s">
        <v>564</v>
      </c>
      <c r="D505" s="662" t="s">
        <v>2188</v>
      </c>
      <c r="E505" s="661" t="s">
        <v>3710</v>
      </c>
      <c r="F505" s="662" t="s">
        <v>3711</v>
      </c>
      <c r="G505" s="661" t="s">
        <v>3408</v>
      </c>
      <c r="H505" s="661" t="s">
        <v>3409</v>
      </c>
      <c r="I505" s="663">
        <v>3928.34</v>
      </c>
      <c r="J505" s="663">
        <v>1</v>
      </c>
      <c r="K505" s="664">
        <v>3928.34</v>
      </c>
    </row>
    <row r="506" spans="1:11" ht="14.4" customHeight="1" x14ac:dyDescent="0.3">
      <c r="A506" s="659" t="s">
        <v>544</v>
      </c>
      <c r="B506" s="660" t="s">
        <v>545</v>
      </c>
      <c r="C506" s="661" t="s">
        <v>564</v>
      </c>
      <c r="D506" s="662" t="s">
        <v>2188</v>
      </c>
      <c r="E506" s="661" t="s">
        <v>3710</v>
      </c>
      <c r="F506" s="662" t="s">
        <v>3711</v>
      </c>
      <c r="G506" s="661" t="s">
        <v>3410</v>
      </c>
      <c r="H506" s="661" t="s">
        <v>3411</v>
      </c>
      <c r="I506" s="663">
        <v>1437.5</v>
      </c>
      <c r="J506" s="663">
        <v>2</v>
      </c>
      <c r="K506" s="664">
        <v>2875</v>
      </c>
    </row>
    <row r="507" spans="1:11" ht="14.4" customHeight="1" x14ac:dyDescent="0.3">
      <c r="A507" s="659" t="s">
        <v>544</v>
      </c>
      <c r="B507" s="660" t="s">
        <v>545</v>
      </c>
      <c r="C507" s="661" t="s">
        <v>564</v>
      </c>
      <c r="D507" s="662" t="s">
        <v>2188</v>
      </c>
      <c r="E507" s="661" t="s">
        <v>3710</v>
      </c>
      <c r="F507" s="662" t="s">
        <v>3711</v>
      </c>
      <c r="G507" s="661" t="s">
        <v>3412</v>
      </c>
      <c r="H507" s="661" t="s">
        <v>3413</v>
      </c>
      <c r="I507" s="663">
        <v>11001</v>
      </c>
      <c r="J507" s="663">
        <v>2</v>
      </c>
      <c r="K507" s="664">
        <v>22002</v>
      </c>
    </row>
    <row r="508" spans="1:11" ht="14.4" customHeight="1" x14ac:dyDescent="0.3">
      <c r="A508" s="659" t="s">
        <v>544</v>
      </c>
      <c r="B508" s="660" t="s">
        <v>545</v>
      </c>
      <c r="C508" s="661" t="s">
        <v>564</v>
      </c>
      <c r="D508" s="662" t="s">
        <v>2188</v>
      </c>
      <c r="E508" s="661" t="s">
        <v>3710</v>
      </c>
      <c r="F508" s="662" t="s">
        <v>3711</v>
      </c>
      <c r="G508" s="661" t="s">
        <v>3414</v>
      </c>
      <c r="H508" s="661" t="s">
        <v>3415</v>
      </c>
      <c r="I508" s="663">
        <v>0.25</v>
      </c>
      <c r="J508" s="663">
        <v>4</v>
      </c>
      <c r="K508" s="664">
        <v>1.01</v>
      </c>
    </row>
    <row r="509" spans="1:11" ht="14.4" customHeight="1" x14ac:dyDescent="0.3">
      <c r="A509" s="659" t="s">
        <v>544</v>
      </c>
      <c r="B509" s="660" t="s">
        <v>545</v>
      </c>
      <c r="C509" s="661" t="s">
        <v>564</v>
      </c>
      <c r="D509" s="662" t="s">
        <v>2188</v>
      </c>
      <c r="E509" s="661" t="s">
        <v>3710</v>
      </c>
      <c r="F509" s="662" t="s">
        <v>3711</v>
      </c>
      <c r="G509" s="661" t="s">
        <v>3416</v>
      </c>
      <c r="H509" s="661" t="s">
        <v>3417</v>
      </c>
      <c r="I509" s="663">
        <v>68977</v>
      </c>
      <c r="J509" s="663">
        <v>1</v>
      </c>
      <c r="K509" s="664">
        <v>68977</v>
      </c>
    </row>
    <row r="510" spans="1:11" ht="14.4" customHeight="1" x14ac:dyDescent="0.3">
      <c r="A510" s="659" t="s">
        <v>544</v>
      </c>
      <c r="B510" s="660" t="s">
        <v>545</v>
      </c>
      <c r="C510" s="661" t="s">
        <v>564</v>
      </c>
      <c r="D510" s="662" t="s">
        <v>2188</v>
      </c>
      <c r="E510" s="661" t="s">
        <v>3710</v>
      </c>
      <c r="F510" s="662" t="s">
        <v>3711</v>
      </c>
      <c r="G510" s="661" t="s">
        <v>3418</v>
      </c>
      <c r="H510" s="661" t="s">
        <v>3419</v>
      </c>
      <c r="I510" s="663">
        <v>1.1200000000000001</v>
      </c>
      <c r="J510" s="663">
        <v>4</v>
      </c>
      <c r="K510" s="664">
        <v>4.4800000000000004</v>
      </c>
    </row>
    <row r="511" spans="1:11" ht="14.4" customHeight="1" x14ac:dyDescent="0.3">
      <c r="A511" s="659" t="s">
        <v>544</v>
      </c>
      <c r="B511" s="660" t="s">
        <v>545</v>
      </c>
      <c r="C511" s="661" t="s">
        <v>564</v>
      </c>
      <c r="D511" s="662" t="s">
        <v>2188</v>
      </c>
      <c r="E511" s="661" t="s">
        <v>3710</v>
      </c>
      <c r="F511" s="662" t="s">
        <v>3711</v>
      </c>
      <c r="G511" s="661" t="s">
        <v>3420</v>
      </c>
      <c r="H511" s="661" t="s">
        <v>3421</v>
      </c>
      <c r="I511" s="663">
        <v>6520.8</v>
      </c>
      <c r="J511" s="663">
        <v>4</v>
      </c>
      <c r="K511" s="664">
        <v>26083.200000000001</v>
      </c>
    </row>
    <row r="512" spans="1:11" ht="14.4" customHeight="1" x14ac:dyDescent="0.3">
      <c r="A512" s="659" t="s">
        <v>544</v>
      </c>
      <c r="B512" s="660" t="s">
        <v>545</v>
      </c>
      <c r="C512" s="661" t="s">
        <v>564</v>
      </c>
      <c r="D512" s="662" t="s">
        <v>2188</v>
      </c>
      <c r="E512" s="661" t="s">
        <v>3710</v>
      </c>
      <c r="F512" s="662" t="s">
        <v>3711</v>
      </c>
      <c r="G512" s="661" t="s">
        <v>3422</v>
      </c>
      <c r="H512" s="661" t="s">
        <v>3423</v>
      </c>
      <c r="I512" s="663">
        <v>17135</v>
      </c>
      <c r="J512" s="663">
        <v>1</v>
      </c>
      <c r="K512" s="664">
        <v>17135</v>
      </c>
    </row>
    <row r="513" spans="1:11" ht="14.4" customHeight="1" x14ac:dyDescent="0.3">
      <c r="A513" s="659" t="s">
        <v>544</v>
      </c>
      <c r="B513" s="660" t="s">
        <v>545</v>
      </c>
      <c r="C513" s="661" t="s">
        <v>564</v>
      </c>
      <c r="D513" s="662" t="s">
        <v>2188</v>
      </c>
      <c r="E513" s="661" t="s">
        <v>3710</v>
      </c>
      <c r="F513" s="662" t="s">
        <v>3711</v>
      </c>
      <c r="G513" s="661" t="s">
        <v>3424</v>
      </c>
      <c r="H513" s="661" t="s">
        <v>3425</v>
      </c>
      <c r="I513" s="663">
        <v>0.26</v>
      </c>
      <c r="J513" s="663">
        <v>2</v>
      </c>
      <c r="K513" s="664">
        <v>0.51</v>
      </c>
    </row>
    <row r="514" spans="1:11" ht="14.4" customHeight="1" x14ac:dyDescent="0.3">
      <c r="A514" s="659" t="s">
        <v>544</v>
      </c>
      <c r="B514" s="660" t="s">
        <v>545</v>
      </c>
      <c r="C514" s="661" t="s">
        <v>564</v>
      </c>
      <c r="D514" s="662" t="s">
        <v>2188</v>
      </c>
      <c r="E514" s="661" t="s">
        <v>3710</v>
      </c>
      <c r="F514" s="662" t="s">
        <v>3711</v>
      </c>
      <c r="G514" s="661" t="s">
        <v>3426</v>
      </c>
      <c r="H514" s="661" t="s">
        <v>3427</v>
      </c>
      <c r="I514" s="663">
        <v>785.46</v>
      </c>
      <c r="J514" s="663">
        <v>2</v>
      </c>
      <c r="K514" s="664">
        <v>1570.92</v>
      </c>
    </row>
    <row r="515" spans="1:11" ht="14.4" customHeight="1" x14ac:dyDescent="0.3">
      <c r="A515" s="659" t="s">
        <v>544</v>
      </c>
      <c r="B515" s="660" t="s">
        <v>545</v>
      </c>
      <c r="C515" s="661" t="s">
        <v>564</v>
      </c>
      <c r="D515" s="662" t="s">
        <v>2188</v>
      </c>
      <c r="E515" s="661" t="s">
        <v>3710</v>
      </c>
      <c r="F515" s="662" t="s">
        <v>3711</v>
      </c>
      <c r="G515" s="661" t="s">
        <v>3428</v>
      </c>
      <c r="H515" s="661" t="s">
        <v>3429</v>
      </c>
      <c r="I515" s="663">
        <v>1.1499999999999999</v>
      </c>
      <c r="J515" s="663">
        <v>2</v>
      </c>
      <c r="K515" s="664">
        <v>2.2999999999999998</v>
      </c>
    </row>
    <row r="516" spans="1:11" ht="14.4" customHeight="1" x14ac:dyDescent="0.3">
      <c r="A516" s="659" t="s">
        <v>544</v>
      </c>
      <c r="B516" s="660" t="s">
        <v>545</v>
      </c>
      <c r="C516" s="661" t="s">
        <v>564</v>
      </c>
      <c r="D516" s="662" t="s">
        <v>2188</v>
      </c>
      <c r="E516" s="661" t="s">
        <v>3710</v>
      </c>
      <c r="F516" s="662" t="s">
        <v>3711</v>
      </c>
      <c r="G516" s="661" t="s">
        <v>3430</v>
      </c>
      <c r="H516" s="661" t="s">
        <v>3431</v>
      </c>
      <c r="I516" s="663">
        <v>15618</v>
      </c>
      <c r="J516" s="663">
        <v>1</v>
      </c>
      <c r="K516" s="664">
        <v>15618</v>
      </c>
    </row>
    <row r="517" spans="1:11" ht="14.4" customHeight="1" x14ac:dyDescent="0.3">
      <c r="A517" s="659" t="s">
        <v>544</v>
      </c>
      <c r="B517" s="660" t="s">
        <v>545</v>
      </c>
      <c r="C517" s="661" t="s">
        <v>564</v>
      </c>
      <c r="D517" s="662" t="s">
        <v>2188</v>
      </c>
      <c r="E517" s="661" t="s">
        <v>3710</v>
      </c>
      <c r="F517" s="662" t="s">
        <v>3711</v>
      </c>
      <c r="G517" s="661" t="s">
        <v>3432</v>
      </c>
      <c r="H517" s="661" t="s">
        <v>3433</v>
      </c>
      <c r="I517" s="663">
        <v>785.46</v>
      </c>
      <c r="J517" s="663">
        <v>3</v>
      </c>
      <c r="K517" s="664">
        <v>2356.38</v>
      </c>
    </row>
    <row r="518" spans="1:11" ht="14.4" customHeight="1" x14ac:dyDescent="0.3">
      <c r="A518" s="659" t="s">
        <v>544</v>
      </c>
      <c r="B518" s="660" t="s">
        <v>545</v>
      </c>
      <c r="C518" s="661" t="s">
        <v>564</v>
      </c>
      <c r="D518" s="662" t="s">
        <v>2188</v>
      </c>
      <c r="E518" s="661" t="s">
        <v>3710</v>
      </c>
      <c r="F518" s="662" t="s">
        <v>3711</v>
      </c>
      <c r="G518" s="661" t="s">
        <v>3434</v>
      </c>
      <c r="H518" s="661" t="s">
        <v>3435</v>
      </c>
      <c r="I518" s="663">
        <v>785.46</v>
      </c>
      <c r="J518" s="663">
        <v>2</v>
      </c>
      <c r="K518" s="664">
        <v>1570.92</v>
      </c>
    </row>
    <row r="519" spans="1:11" ht="14.4" customHeight="1" x14ac:dyDescent="0.3">
      <c r="A519" s="659" t="s">
        <v>544</v>
      </c>
      <c r="B519" s="660" t="s">
        <v>545</v>
      </c>
      <c r="C519" s="661" t="s">
        <v>564</v>
      </c>
      <c r="D519" s="662" t="s">
        <v>2188</v>
      </c>
      <c r="E519" s="661" t="s">
        <v>3710</v>
      </c>
      <c r="F519" s="662" t="s">
        <v>3711</v>
      </c>
      <c r="G519" s="661" t="s">
        <v>3436</v>
      </c>
      <c r="H519" s="661" t="s">
        <v>3437</v>
      </c>
      <c r="I519" s="663">
        <v>5506.55</v>
      </c>
      <c r="J519" s="663">
        <v>2</v>
      </c>
      <c r="K519" s="664">
        <v>11013.09</v>
      </c>
    </row>
    <row r="520" spans="1:11" ht="14.4" customHeight="1" x14ac:dyDescent="0.3">
      <c r="A520" s="659" t="s">
        <v>544</v>
      </c>
      <c r="B520" s="660" t="s">
        <v>545</v>
      </c>
      <c r="C520" s="661" t="s">
        <v>564</v>
      </c>
      <c r="D520" s="662" t="s">
        <v>2188</v>
      </c>
      <c r="E520" s="661" t="s">
        <v>3710</v>
      </c>
      <c r="F520" s="662" t="s">
        <v>3711</v>
      </c>
      <c r="G520" s="661" t="s">
        <v>3438</v>
      </c>
      <c r="H520" s="661" t="s">
        <v>3439</v>
      </c>
      <c r="I520" s="663">
        <v>0.2</v>
      </c>
      <c r="J520" s="663">
        <v>4</v>
      </c>
      <c r="K520" s="664">
        <v>0.78</v>
      </c>
    </row>
    <row r="521" spans="1:11" ht="14.4" customHeight="1" x14ac:dyDescent="0.3">
      <c r="A521" s="659" t="s">
        <v>544</v>
      </c>
      <c r="B521" s="660" t="s">
        <v>545</v>
      </c>
      <c r="C521" s="661" t="s">
        <v>564</v>
      </c>
      <c r="D521" s="662" t="s">
        <v>2188</v>
      </c>
      <c r="E521" s="661" t="s">
        <v>3710</v>
      </c>
      <c r="F521" s="662" t="s">
        <v>3711</v>
      </c>
      <c r="G521" s="661" t="s">
        <v>3440</v>
      </c>
      <c r="H521" s="661" t="s">
        <v>3441</v>
      </c>
      <c r="I521" s="663">
        <v>1760.15</v>
      </c>
      <c r="J521" s="663">
        <v>4</v>
      </c>
      <c r="K521" s="664">
        <v>7040.62</v>
      </c>
    </row>
    <row r="522" spans="1:11" ht="14.4" customHeight="1" x14ac:dyDescent="0.3">
      <c r="A522" s="659" t="s">
        <v>544</v>
      </c>
      <c r="B522" s="660" t="s">
        <v>545</v>
      </c>
      <c r="C522" s="661" t="s">
        <v>564</v>
      </c>
      <c r="D522" s="662" t="s">
        <v>2188</v>
      </c>
      <c r="E522" s="661" t="s">
        <v>3710</v>
      </c>
      <c r="F522" s="662" t="s">
        <v>3711</v>
      </c>
      <c r="G522" s="661" t="s">
        <v>3442</v>
      </c>
      <c r="H522" s="661" t="s">
        <v>3443</v>
      </c>
      <c r="I522" s="663">
        <v>2761.08</v>
      </c>
      <c r="J522" s="663">
        <v>2</v>
      </c>
      <c r="K522" s="664">
        <v>5522.16</v>
      </c>
    </row>
    <row r="523" spans="1:11" ht="14.4" customHeight="1" x14ac:dyDescent="0.3">
      <c r="A523" s="659" t="s">
        <v>544</v>
      </c>
      <c r="B523" s="660" t="s">
        <v>545</v>
      </c>
      <c r="C523" s="661" t="s">
        <v>564</v>
      </c>
      <c r="D523" s="662" t="s">
        <v>2188</v>
      </c>
      <c r="E523" s="661" t="s">
        <v>3710</v>
      </c>
      <c r="F523" s="662" t="s">
        <v>3711</v>
      </c>
      <c r="G523" s="661" t="s">
        <v>3444</v>
      </c>
      <c r="H523" s="661" t="s">
        <v>3445</v>
      </c>
      <c r="I523" s="663">
        <v>9292.14</v>
      </c>
      <c r="J523" s="663">
        <v>1</v>
      </c>
      <c r="K523" s="664">
        <v>9292.14</v>
      </c>
    </row>
    <row r="524" spans="1:11" ht="14.4" customHeight="1" x14ac:dyDescent="0.3">
      <c r="A524" s="659" t="s">
        <v>544</v>
      </c>
      <c r="B524" s="660" t="s">
        <v>545</v>
      </c>
      <c r="C524" s="661" t="s">
        <v>564</v>
      </c>
      <c r="D524" s="662" t="s">
        <v>2188</v>
      </c>
      <c r="E524" s="661" t="s">
        <v>3710</v>
      </c>
      <c r="F524" s="662" t="s">
        <v>3711</v>
      </c>
      <c r="G524" s="661" t="s">
        <v>3446</v>
      </c>
      <c r="H524" s="661" t="s">
        <v>3447</v>
      </c>
      <c r="I524" s="663">
        <v>5332.13</v>
      </c>
      <c r="J524" s="663">
        <v>2</v>
      </c>
      <c r="K524" s="664">
        <v>10664.25</v>
      </c>
    </row>
    <row r="525" spans="1:11" ht="14.4" customHeight="1" x14ac:dyDescent="0.3">
      <c r="A525" s="659" t="s">
        <v>544</v>
      </c>
      <c r="B525" s="660" t="s">
        <v>545</v>
      </c>
      <c r="C525" s="661" t="s">
        <v>564</v>
      </c>
      <c r="D525" s="662" t="s">
        <v>2188</v>
      </c>
      <c r="E525" s="661" t="s">
        <v>3710</v>
      </c>
      <c r="F525" s="662" t="s">
        <v>3711</v>
      </c>
      <c r="G525" s="661" t="s">
        <v>3448</v>
      </c>
      <c r="H525" s="661" t="s">
        <v>3449</v>
      </c>
      <c r="I525" s="663">
        <v>27977.200000000001</v>
      </c>
      <c r="J525" s="663">
        <v>1</v>
      </c>
      <c r="K525" s="664">
        <v>27977.200000000001</v>
      </c>
    </row>
    <row r="526" spans="1:11" ht="14.4" customHeight="1" x14ac:dyDescent="0.3">
      <c r="A526" s="659" t="s">
        <v>544</v>
      </c>
      <c r="B526" s="660" t="s">
        <v>545</v>
      </c>
      <c r="C526" s="661" t="s">
        <v>564</v>
      </c>
      <c r="D526" s="662" t="s">
        <v>2188</v>
      </c>
      <c r="E526" s="661" t="s">
        <v>3710</v>
      </c>
      <c r="F526" s="662" t="s">
        <v>3711</v>
      </c>
      <c r="G526" s="661" t="s">
        <v>3450</v>
      </c>
      <c r="H526" s="661" t="s">
        <v>3451</v>
      </c>
      <c r="I526" s="663">
        <v>5680.62</v>
      </c>
      <c r="J526" s="663">
        <v>1</v>
      </c>
      <c r="K526" s="664">
        <v>5680.62</v>
      </c>
    </row>
    <row r="527" spans="1:11" ht="14.4" customHeight="1" x14ac:dyDescent="0.3">
      <c r="A527" s="659" t="s">
        <v>544</v>
      </c>
      <c r="B527" s="660" t="s">
        <v>545</v>
      </c>
      <c r="C527" s="661" t="s">
        <v>564</v>
      </c>
      <c r="D527" s="662" t="s">
        <v>2188</v>
      </c>
      <c r="E527" s="661" t="s">
        <v>3710</v>
      </c>
      <c r="F527" s="662" t="s">
        <v>3711</v>
      </c>
      <c r="G527" s="661" t="s">
        <v>3452</v>
      </c>
      <c r="H527" s="661" t="s">
        <v>3453</v>
      </c>
      <c r="I527" s="663">
        <v>15286.26</v>
      </c>
      <c r="J527" s="663">
        <v>2</v>
      </c>
      <c r="K527" s="664">
        <v>30572.52</v>
      </c>
    </row>
    <row r="528" spans="1:11" ht="14.4" customHeight="1" x14ac:dyDescent="0.3">
      <c r="A528" s="659" t="s">
        <v>544</v>
      </c>
      <c r="B528" s="660" t="s">
        <v>545</v>
      </c>
      <c r="C528" s="661" t="s">
        <v>564</v>
      </c>
      <c r="D528" s="662" t="s">
        <v>2188</v>
      </c>
      <c r="E528" s="661" t="s">
        <v>3710</v>
      </c>
      <c r="F528" s="662" t="s">
        <v>3711</v>
      </c>
      <c r="G528" s="661" t="s">
        <v>3454</v>
      </c>
      <c r="H528" s="661" t="s">
        <v>3455</v>
      </c>
      <c r="I528" s="663">
        <v>3929.585</v>
      </c>
      <c r="J528" s="663">
        <v>4</v>
      </c>
      <c r="K528" s="664">
        <v>15718.33</v>
      </c>
    </row>
    <row r="529" spans="1:11" ht="14.4" customHeight="1" x14ac:dyDescent="0.3">
      <c r="A529" s="659" t="s">
        <v>544</v>
      </c>
      <c r="B529" s="660" t="s">
        <v>545</v>
      </c>
      <c r="C529" s="661" t="s">
        <v>564</v>
      </c>
      <c r="D529" s="662" t="s">
        <v>2188</v>
      </c>
      <c r="E529" s="661" t="s">
        <v>3710</v>
      </c>
      <c r="F529" s="662" t="s">
        <v>3711</v>
      </c>
      <c r="G529" s="661" t="s">
        <v>3456</v>
      </c>
      <c r="H529" s="661" t="s">
        <v>3457</v>
      </c>
      <c r="I529" s="663">
        <v>5332.13</v>
      </c>
      <c r="J529" s="663">
        <v>2</v>
      </c>
      <c r="K529" s="664">
        <v>10664.25</v>
      </c>
    </row>
    <row r="530" spans="1:11" ht="14.4" customHeight="1" x14ac:dyDescent="0.3">
      <c r="A530" s="659" t="s">
        <v>544</v>
      </c>
      <c r="B530" s="660" t="s">
        <v>545</v>
      </c>
      <c r="C530" s="661" t="s">
        <v>564</v>
      </c>
      <c r="D530" s="662" t="s">
        <v>2188</v>
      </c>
      <c r="E530" s="661" t="s">
        <v>3710</v>
      </c>
      <c r="F530" s="662" t="s">
        <v>3711</v>
      </c>
      <c r="G530" s="661" t="s">
        <v>3458</v>
      </c>
      <c r="H530" s="661" t="s">
        <v>3459</v>
      </c>
      <c r="I530" s="663">
        <v>1.01</v>
      </c>
      <c r="J530" s="663">
        <v>1</v>
      </c>
      <c r="K530" s="664">
        <v>1.01</v>
      </c>
    </row>
    <row r="531" spans="1:11" ht="14.4" customHeight="1" x14ac:dyDescent="0.3">
      <c r="A531" s="659" t="s">
        <v>544</v>
      </c>
      <c r="B531" s="660" t="s">
        <v>545</v>
      </c>
      <c r="C531" s="661" t="s">
        <v>564</v>
      </c>
      <c r="D531" s="662" t="s">
        <v>2188</v>
      </c>
      <c r="E531" s="661" t="s">
        <v>3710</v>
      </c>
      <c r="F531" s="662" t="s">
        <v>3711</v>
      </c>
      <c r="G531" s="661" t="s">
        <v>3460</v>
      </c>
      <c r="H531" s="661" t="s">
        <v>3461</v>
      </c>
      <c r="I531" s="663">
        <v>1.1499999999999999</v>
      </c>
      <c r="J531" s="663">
        <v>4</v>
      </c>
      <c r="K531" s="664">
        <v>4.5999999999999996</v>
      </c>
    </row>
    <row r="532" spans="1:11" ht="14.4" customHeight="1" x14ac:dyDescent="0.3">
      <c r="A532" s="659" t="s">
        <v>544</v>
      </c>
      <c r="B532" s="660" t="s">
        <v>545</v>
      </c>
      <c r="C532" s="661" t="s">
        <v>564</v>
      </c>
      <c r="D532" s="662" t="s">
        <v>2188</v>
      </c>
      <c r="E532" s="661" t="s">
        <v>3710</v>
      </c>
      <c r="F532" s="662" t="s">
        <v>3711</v>
      </c>
      <c r="G532" s="661" t="s">
        <v>3462</v>
      </c>
      <c r="H532" s="661" t="s">
        <v>3463</v>
      </c>
      <c r="I532" s="663">
        <v>15634.25</v>
      </c>
      <c r="J532" s="663">
        <v>2</v>
      </c>
      <c r="K532" s="664">
        <v>31268.5</v>
      </c>
    </row>
    <row r="533" spans="1:11" ht="14.4" customHeight="1" x14ac:dyDescent="0.3">
      <c r="A533" s="659" t="s">
        <v>544</v>
      </c>
      <c r="B533" s="660" t="s">
        <v>545</v>
      </c>
      <c r="C533" s="661" t="s">
        <v>564</v>
      </c>
      <c r="D533" s="662" t="s">
        <v>2188</v>
      </c>
      <c r="E533" s="661" t="s">
        <v>3710</v>
      </c>
      <c r="F533" s="662" t="s">
        <v>3711</v>
      </c>
      <c r="G533" s="661" t="s">
        <v>3464</v>
      </c>
      <c r="H533" s="661" t="s">
        <v>3465</v>
      </c>
      <c r="I533" s="663">
        <v>5332.12</v>
      </c>
      <c r="J533" s="663">
        <v>1</v>
      </c>
      <c r="K533" s="664">
        <v>5332.12</v>
      </c>
    </row>
    <row r="534" spans="1:11" ht="14.4" customHeight="1" x14ac:dyDescent="0.3">
      <c r="A534" s="659" t="s">
        <v>544</v>
      </c>
      <c r="B534" s="660" t="s">
        <v>545</v>
      </c>
      <c r="C534" s="661" t="s">
        <v>564</v>
      </c>
      <c r="D534" s="662" t="s">
        <v>2188</v>
      </c>
      <c r="E534" s="661" t="s">
        <v>3710</v>
      </c>
      <c r="F534" s="662" t="s">
        <v>3711</v>
      </c>
      <c r="G534" s="661" t="s">
        <v>3466</v>
      </c>
      <c r="H534" s="661" t="s">
        <v>3467</v>
      </c>
      <c r="I534" s="663">
        <v>4646.54</v>
      </c>
      <c r="J534" s="663">
        <v>1</v>
      </c>
      <c r="K534" s="664">
        <v>4646.54</v>
      </c>
    </row>
    <row r="535" spans="1:11" ht="14.4" customHeight="1" x14ac:dyDescent="0.3">
      <c r="A535" s="659" t="s">
        <v>544</v>
      </c>
      <c r="B535" s="660" t="s">
        <v>545</v>
      </c>
      <c r="C535" s="661" t="s">
        <v>564</v>
      </c>
      <c r="D535" s="662" t="s">
        <v>2188</v>
      </c>
      <c r="E535" s="661" t="s">
        <v>3710</v>
      </c>
      <c r="F535" s="662" t="s">
        <v>3711</v>
      </c>
      <c r="G535" s="661" t="s">
        <v>3468</v>
      </c>
      <c r="H535" s="661" t="s">
        <v>3469</v>
      </c>
      <c r="I535" s="663">
        <v>5255.93</v>
      </c>
      <c r="J535" s="663">
        <v>1</v>
      </c>
      <c r="K535" s="664">
        <v>5255.93</v>
      </c>
    </row>
    <row r="536" spans="1:11" ht="14.4" customHeight="1" x14ac:dyDescent="0.3">
      <c r="A536" s="659" t="s">
        <v>544</v>
      </c>
      <c r="B536" s="660" t="s">
        <v>545</v>
      </c>
      <c r="C536" s="661" t="s">
        <v>564</v>
      </c>
      <c r="D536" s="662" t="s">
        <v>2188</v>
      </c>
      <c r="E536" s="661" t="s">
        <v>3710</v>
      </c>
      <c r="F536" s="662" t="s">
        <v>3711</v>
      </c>
      <c r="G536" s="661" t="s">
        <v>3470</v>
      </c>
      <c r="H536" s="661" t="s">
        <v>3471</v>
      </c>
      <c r="I536" s="663">
        <v>3928.34</v>
      </c>
      <c r="J536" s="663">
        <v>3</v>
      </c>
      <c r="K536" s="664">
        <v>11785.029999999999</v>
      </c>
    </row>
    <row r="537" spans="1:11" ht="14.4" customHeight="1" x14ac:dyDescent="0.3">
      <c r="A537" s="659" t="s">
        <v>544</v>
      </c>
      <c r="B537" s="660" t="s">
        <v>545</v>
      </c>
      <c r="C537" s="661" t="s">
        <v>564</v>
      </c>
      <c r="D537" s="662" t="s">
        <v>2188</v>
      </c>
      <c r="E537" s="661" t="s">
        <v>3710</v>
      </c>
      <c r="F537" s="662" t="s">
        <v>3711</v>
      </c>
      <c r="G537" s="661" t="s">
        <v>3472</v>
      </c>
      <c r="H537" s="661" t="s">
        <v>3473</v>
      </c>
      <c r="I537" s="663">
        <v>5506.54</v>
      </c>
      <c r="J537" s="663">
        <v>1</v>
      </c>
      <c r="K537" s="664">
        <v>5506.54</v>
      </c>
    </row>
    <row r="538" spans="1:11" ht="14.4" customHeight="1" x14ac:dyDescent="0.3">
      <c r="A538" s="659" t="s">
        <v>544</v>
      </c>
      <c r="B538" s="660" t="s">
        <v>545</v>
      </c>
      <c r="C538" s="661" t="s">
        <v>564</v>
      </c>
      <c r="D538" s="662" t="s">
        <v>2188</v>
      </c>
      <c r="E538" s="661" t="s">
        <v>3710</v>
      </c>
      <c r="F538" s="662" t="s">
        <v>3711</v>
      </c>
      <c r="G538" s="661" t="s">
        <v>3474</v>
      </c>
      <c r="H538" s="661" t="s">
        <v>3475</v>
      </c>
      <c r="I538" s="663">
        <v>3</v>
      </c>
      <c r="J538" s="663">
        <v>1</v>
      </c>
      <c r="K538" s="664">
        <v>3</v>
      </c>
    </row>
    <row r="539" spans="1:11" ht="14.4" customHeight="1" x14ac:dyDescent="0.3">
      <c r="A539" s="659" t="s">
        <v>544</v>
      </c>
      <c r="B539" s="660" t="s">
        <v>545</v>
      </c>
      <c r="C539" s="661" t="s">
        <v>564</v>
      </c>
      <c r="D539" s="662" t="s">
        <v>2188</v>
      </c>
      <c r="E539" s="661" t="s">
        <v>3710</v>
      </c>
      <c r="F539" s="662" t="s">
        <v>3711</v>
      </c>
      <c r="G539" s="661" t="s">
        <v>3476</v>
      </c>
      <c r="H539" s="661" t="s">
        <v>3477</v>
      </c>
      <c r="I539" s="663">
        <v>0.89</v>
      </c>
      <c r="J539" s="663">
        <v>2</v>
      </c>
      <c r="K539" s="664">
        <v>1.77</v>
      </c>
    </row>
    <row r="540" spans="1:11" ht="14.4" customHeight="1" x14ac:dyDescent="0.3">
      <c r="A540" s="659" t="s">
        <v>544</v>
      </c>
      <c r="B540" s="660" t="s">
        <v>545</v>
      </c>
      <c r="C540" s="661" t="s">
        <v>564</v>
      </c>
      <c r="D540" s="662" t="s">
        <v>2188</v>
      </c>
      <c r="E540" s="661" t="s">
        <v>3710</v>
      </c>
      <c r="F540" s="662" t="s">
        <v>3711</v>
      </c>
      <c r="G540" s="661" t="s">
        <v>3478</v>
      </c>
      <c r="H540" s="661" t="s">
        <v>3479</v>
      </c>
      <c r="I540" s="663">
        <v>0.45</v>
      </c>
      <c r="J540" s="663">
        <v>2</v>
      </c>
      <c r="K540" s="664">
        <v>0.9</v>
      </c>
    </row>
    <row r="541" spans="1:11" ht="14.4" customHeight="1" x14ac:dyDescent="0.3">
      <c r="A541" s="659" t="s">
        <v>544</v>
      </c>
      <c r="B541" s="660" t="s">
        <v>545</v>
      </c>
      <c r="C541" s="661" t="s">
        <v>564</v>
      </c>
      <c r="D541" s="662" t="s">
        <v>2188</v>
      </c>
      <c r="E541" s="661" t="s">
        <v>3710</v>
      </c>
      <c r="F541" s="662" t="s">
        <v>3711</v>
      </c>
      <c r="G541" s="661" t="s">
        <v>3480</v>
      </c>
      <c r="H541" s="661" t="s">
        <v>3481</v>
      </c>
      <c r="I541" s="663">
        <v>3929.58</v>
      </c>
      <c r="J541" s="663">
        <v>2</v>
      </c>
      <c r="K541" s="664">
        <v>7859.16</v>
      </c>
    </row>
    <row r="542" spans="1:11" ht="14.4" customHeight="1" x14ac:dyDescent="0.3">
      <c r="A542" s="659" t="s">
        <v>544</v>
      </c>
      <c r="B542" s="660" t="s">
        <v>545</v>
      </c>
      <c r="C542" s="661" t="s">
        <v>564</v>
      </c>
      <c r="D542" s="662" t="s">
        <v>2188</v>
      </c>
      <c r="E542" s="661" t="s">
        <v>3710</v>
      </c>
      <c r="F542" s="662" t="s">
        <v>3711</v>
      </c>
      <c r="G542" s="661" t="s">
        <v>3482</v>
      </c>
      <c r="H542" s="661" t="s">
        <v>3483</v>
      </c>
      <c r="I542" s="663">
        <v>4385.38</v>
      </c>
      <c r="J542" s="663">
        <v>1</v>
      </c>
      <c r="K542" s="664">
        <v>4385.38</v>
      </c>
    </row>
    <row r="543" spans="1:11" ht="14.4" customHeight="1" x14ac:dyDescent="0.3">
      <c r="A543" s="659" t="s">
        <v>544</v>
      </c>
      <c r="B543" s="660" t="s">
        <v>545</v>
      </c>
      <c r="C543" s="661" t="s">
        <v>564</v>
      </c>
      <c r="D543" s="662" t="s">
        <v>2188</v>
      </c>
      <c r="E543" s="661" t="s">
        <v>3710</v>
      </c>
      <c r="F543" s="662" t="s">
        <v>3711</v>
      </c>
      <c r="G543" s="661" t="s">
        <v>3484</v>
      </c>
      <c r="H543" s="661" t="s">
        <v>3485</v>
      </c>
      <c r="I543" s="663">
        <v>7952.64</v>
      </c>
      <c r="J543" s="663">
        <v>1</v>
      </c>
      <c r="K543" s="664">
        <v>7952.64</v>
      </c>
    </row>
    <row r="544" spans="1:11" ht="14.4" customHeight="1" x14ac:dyDescent="0.3">
      <c r="A544" s="659" t="s">
        <v>544</v>
      </c>
      <c r="B544" s="660" t="s">
        <v>545</v>
      </c>
      <c r="C544" s="661" t="s">
        <v>564</v>
      </c>
      <c r="D544" s="662" t="s">
        <v>2188</v>
      </c>
      <c r="E544" s="661" t="s">
        <v>3710</v>
      </c>
      <c r="F544" s="662" t="s">
        <v>3711</v>
      </c>
      <c r="G544" s="661" t="s">
        <v>3486</v>
      </c>
      <c r="H544" s="661" t="s">
        <v>3487</v>
      </c>
      <c r="I544" s="663">
        <v>7847.6</v>
      </c>
      <c r="J544" s="663">
        <v>2</v>
      </c>
      <c r="K544" s="664">
        <v>15695.2</v>
      </c>
    </row>
    <row r="545" spans="1:11" ht="14.4" customHeight="1" x14ac:dyDescent="0.3">
      <c r="A545" s="659" t="s">
        <v>544</v>
      </c>
      <c r="B545" s="660" t="s">
        <v>545</v>
      </c>
      <c r="C545" s="661" t="s">
        <v>564</v>
      </c>
      <c r="D545" s="662" t="s">
        <v>2188</v>
      </c>
      <c r="E545" s="661" t="s">
        <v>3710</v>
      </c>
      <c r="F545" s="662" t="s">
        <v>3711</v>
      </c>
      <c r="G545" s="661" t="s">
        <v>3488</v>
      </c>
      <c r="H545" s="661" t="s">
        <v>3489</v>
      </c>
      <c r="I545" s="663">
        <v>7847.6</v>
      </c>
      <c r="J545" s="663">
        <v>2</v>
      </c>
      <c r="K545" s="664">
        <v>15695.2</v>
      </c>
    </row>
    <row r="546" spans="1:11" ht="14.4" customHeight="1" x14ac:dyDescent="0.3">
      <c r="A546" s="659" t="s">
        <v>544</v>
      </c>
      <c r="B546" s="660" t="s">
        <v>545</v>
      </c>
      <c r="C546" s="661" t="s">
        <v>564</v>
      </c>
      <c r="D546" s="662" t="s">
        <v>2188</v>
      </c>
      <c r="E546" s="661" t="s">
        <v>3710</v>
      </c>
      <c r="F546" s="662" t="s">
        <v>3711</v>
      </c>
      <c r="G546" s="661" t="s">
        <v>3490</v>
      </c>
      <c r="H546" s="661" t="s">
        <v>3491</v>
      </c>
      <c r="I546" s="663">
        <v>16900</v>
      </c>
      <c r="J546" s="663">
        <v>1</v>
      </c>
      <c r="K546" s="664">
        <v>16900</v>
      </c>
    </row>
    <row r="547" spans="1:11" ht="14.4" customHeight="1" x14ac:dyDescent="0.3">
      <c r="A547" s="659" t="s">
        <v>544</v>
      </c>
      <c r="B547" s="660" t="s">
        <v>545</v>
      </c>
      <c r="C547" s="661" t="s">
        <v>564</v>
      </c>
      <c r="D547" s="662" t="s">
        <v>2188</v>
      </c>
      <c r="E547" s="661" t="s">
        <v>3710</v>
      </c>
      <c r="F547" s="662" t="s">
        <v>3711</v>
      </c>
      <c r="G547" s="661" t="s">
        <v>3492</v>
      </c>
      <c r="H547" s="661" t="s">
        <v>3493</v>
      </c>
      <c r="I547" s="663">
        <v>46000</v>
      </c>
      <c r="J547" s="663">
        <v>1</v>
      </c>
      <c r="K547" s="664">
        <v>46000</v>
      </c>
    </row>
    <row r="548" spans="1:11" ht="14.4" customHeight="1" x14ac:dyDescent="0.3">
      <c r="A548" s="659" t="s">
        <v>544</v>
      </c>
      <c r="B548" s="660" t="s">
        <v>545</v>
      </c>
      <c r="C548" s="661" t="s">
        <v>564</v>
      </c>
      <c r="D548" s="662" t="s">
        <v>2188</v>
      </c>
      <c r="E548" s="661" t="s">
        <v>3710</v>
      </c>
      <c r="F548" s="662" t="s">
        <v>3711</v>
      </c>
      <c r="G548" s="661" t="s">
        <v>3494</v>
      </c>
      <c r="H548" s="661" t="s">
        <v>3495</v>
      </c>
      <c r="I548" s="663">
        <v>46000</v>
      </c>
      <c r="J548" s="663">
        <v>1</v>
      </c>
      <c r="K548" s="664">
        <v>46000</v>
      </c>
    </row>
    <row r="549" spans="1:11" ht="14.4" customHeight="1" x14ac:dyDescent="0.3">
      <c r="A549" s="659" t="s">
        <v>544</v>
      </c>
      <c r="B549" s="660" t="s">
        <v>545</v>
      </c>
      <c r="C549" s="661" t="s">
        <v>564</v>
      </c>
      <c r="D549" s="662" t="s">
        <v>2188</v>
      </c>
      <c r="E549" s="661" t="s">
        <v>3710</v>
      </c>
      <c r="F549" s="662" t="s">
        <v>3711</v>
      </c>
      <c r="G549" s="661" t="s">
        <v>3496</v>
      </c>
      <c r="H549" s="661" t="s">
        <v>3497</v>
      </c>
      <c r="I549" s="663">
        <v>17135</v>
      </c>
      <c r="J549" s="663">
        <v>1</v>
      </c>
      <c r="K549" s="664">
        <v>17135</v>
      </c>
    </row>
    <row r="550" spans="1:11" ht="14.4" customHeight="1" x14ac:dyDescent="0.3">
      <c r="A550" s="659" t="s">
        <v>544</v>
      </c>
      <c r="B550" s="660" t="s">
        <v>545</v>
      </c>
      <c r="C550" s="661" t="s">
        <v>564</v>
      </c>
      <c r="D550" s="662" t="s">
        <v>2188</v>
      </c>
      <c r="E550" s="661" t="s">
        <v>3710</v>
      </c>
      <c r="F550" s="662" t="s">
        <v>3711</v>
      </c>
      <c r="G550" s="661" t="s">
        <v>3498</v>
      </c>
      <c r="H550" s="661" t="s">
        <v>3499</v>
      </c>
      <c r="I550" s="663">
        <v>17135</v>
      </c>
      <c r="J550" s="663">
        <v>1</v>
      </c>
      <c r="K550" s="664">
        <v>17135</v>
      </c>
    </row>
    <row r="551" spans="1:11" ht="14.4" customHeight="1" x14ac:dyDescent="0.3">
      <c r="A551" s="659" t="s">
        <v>544</v>
      </c>
      <c r="B551" s="660" t="s">
        <v>545</v>
      </c>
      <c r="C551" s="661" t="s">
        <v>564</v>
      </c>
      <c r="D551" s="662" t="s">
        <v>2188</v>
      </c>
      <c r="E551" s="661" t="s">
        <v>3710</v>
      </c>
      <c r="F551" s="662" t="s">
        <v>3711</v>
      </c>
      <c r="G551" s="661" t="s">
        <v>3500</v>
      </c>
      <c r="H551" s="661" t="s">
        <v>3501</v>
      </c>
      <c r="I551" s="663">
        <v>17135</v>
      </c>
      <c r="J551" s="663">
        <v>1</v>
      </c>
      <c r="K551" s="664">
        <v>17135</v>
      </c>
    </row>
    <row r="552" spans="1:11" ht="14.4" customHeight="1" x14ac:dyDescent="0.3">
      <c r="A552" s="659" t="s">
        <v>544</v>
      </c>
      <c r="B552" s="660" t="s">
        <v>545</v>
      </c>
      <c r="C552" s="661" t="s">
        <v>564</v>
      </c>
      <c r="D552" s="662" t="s">
        <v>2188</v>
      </c>
      <c r="E552" s="661" t="s">
        <v>3710</v>
      </c>
      <c r="F552" s="662" t="s">
        <v>3711</v>
      </c>
      <c r="G552" s="661" t="s">
        <v>3502</v>
      </c>
      <c r="H552" s="661" t="s">
        <v>3503</v>
      </c>
      <c r="I552" s="663">
        <v>32437</v>
      </c>
      <c r="J552" s="663">
        <v>1</v>
      </c>
      <c r="K552" s="664">
        <v>32437</v>
      </c>
    </row>
    <row r="553" spans="1:11" ht="14.4" customHeight="1" x14ac:dyDescent="0.3">
      <c r="A553" s="659" t="s">
        <v>544</v>
      </c>
      <c r="B553" s="660" t="s">
        <v>545</v>
      </c>
      <c r="C553" s="661" t="s">
        <v>564</v>
      </c>
      <c r="D553" s="662" t="s">
        <v>2188</v>
      </c>
      <c r="E553" s="661" t="s">
        <v>3710</v>
      </c>
      <c r="F553" s="662" t="s">
        <v>3711</v>
      </c>
      <c r="G553" s="661" t="s">
        <v>3504</v>
      </c>
      <c r="H553" s="661" t="s">
        <v>3505</v>
      </c>
      <c r="I553" s="663">
        <v>27977.200000000001</v>
      </c>
      <c r="J553" s="663">
        <v>1</v>
      </c>
      <c r="K553" s="664">
        <v>27977.200000000001</v>
      </c>
    </row>
    <row r="554" spans="1:11" ht="14.4" customHeight="1" x14ac:dyDescent="0.3">
      <c r="A554" s="659" t="s">
        <v>544</v>
      </c>
      <c r="B554" s="660" t="s">
        <v>545</v>
      </c>
      <c r="C554" s="661" t="s">
        <v>564</v>
      </c>
      <c r="D554" s="662" t="s">
        <v>2188</v>
      </c>
      <c r="E554" s="661" t="s">
        <v>3712</v>
      </c>
      <c r="F554" s="662" t="s">
        <v>3713</v>
      </c>
      <c r="G554" s="661" t="s">
        <v>3506</v>
      </c>
      <c r="H554" s="661" t="s">
        <v>3507</v>
      </c>
      <c r="I554" s="663">
        <v>80025.952000000005</v>
      </c>
      <c r="J554" s="663">
        <v>19</v>
      </c>
      <c r="K554" s="664">
        <v>1520493.1</v>
      </c>
    </row>
    <row r="555" spans="1:11" ht="14.4" customHeight="1" x14ac:dyDescent="0.3">
      <c r="A555" s="659" t="s">
        <v>544</v>
      </c>
      <c r="B555" s="660" t="s">
        <v>545</v>
      </c>
      <c r="C555" s="661" t="s">
        <v>564</v>
      </c>
      <c r="D555" s="662" t="s">
        <v>2188</v>
      </c>
      <c r="E555" s="661" t="s">
        <v>3712</v>
      </c>
      <c r="F555" s="662" t="s">
        <v>3713</v>
      </c>
      <c r="G555" s="661" t="s">
        <v>3508</v>
      </c>
      <c r="H555" s="661" t="s">
        <v>3509</v>
      </c>
      <c r="I555" s="663">
        <v>8.5714285714285719E-3</v>
      </c>
      <c r="J555" s="663">
        <v>35</v>
      </c>
      <c r="K555" s="664">
        <v>0.36000000000000004</v>
      </c>
    </row>
    <row r="556" spans="1:11" ht="14.4" customHeight="1" x14ac:dyDescent="0.3">
      <c r="A556" s="659" t="s">
        <v>544</v>
      </c>
      <c r="B556" s="660" t="s">
        <v>545</v>
      </c>
      <c r="C556" s="661" t="s">
        <v>564</v>
      </c>
      <c r="D556" s="662" t="s">
        <v>2188</v>
      </c>
      <c r="E556" s="661" t="s">
        <v>3712</v>
      </c>
      <c r="F556" s="662" t="s">
        <v>3713</v>
      </c>
      <c r="G556" s="661" t="s">
        <v>3510</v>
      </c>
      <c r="H556" s="661" t="s">
        <v>3511</v>
      </c>
      <c r="I556" s="663">
        <v>738983.69846153841</v>
      </c>
      <c r="J556" s="663">
        <v>13</v>
      </c>
      <c r="K556" s="664">
        <v>9606788.0800000001</v>
      </c>
    </row>
    <row r="557" spans="1:11" ht="14.4" customHeight="1" x14ac:dyDescent="0.3">
      <c r="A557" s="659" t="s">
        <v>544</v>
      </c>
      <c r="B557" s="660" t="s">
        <v>545</v>
      </c>
      <c r="C557" s="661" t="s">
        <v>564</v>
      </c>
      <c r="D557" s="662" t="s">
        <v>2188</v>
      </c>
      <c r="E557" s="661" t="s">
        <v>3712</v>
      </c>
      <c r="F557" s="662" t="s">
        <v>3713</v>
      </c>
      <c r="G557" s="661" t="s">
        <v>3512</v>
      </c>
      <c r="H557" s="661" t="s">
        <v>3513</v>
      </c>
      <c r="I557" s="663">
        <v>29198.809999999998</v>
      </c>
      <c r="J557" s="663">
        <v>19</v>
      </c>
      <c r="K557" s="664">
        <v>530887.59000000008</v>
      </c>
    </row>
    <row r="558" spans="1:11" ht="14.4" customHeight="1" x14ac:dyDescent="0.3">
      <c r="A558" s="659" t="s">
        <v>544</v>
      </c>
      <c r="B558" s="660" t="s">
        <v>545</v>
      </c>
      <c r="C558" s="661" t="s">
        <v>564</v>
      </c>
      <c r="D558" s="662" t="s">
        <v>2188</v>
      </c>
      <c r="E558" s="661" t="s">
        <v>3712</v>
      </c>
      <c r="F558" s="662" t="s">
        <v>3713</v>
      </c>
      <c r="G558" s="661" t="s">
        <v>3514</v>
      </c>
      <c r="H558" s="661" t="s">
        <v>3515</v>
      </c>
      <c r="I558" s="663">
        <v>2.2307692307692306E-2</v>
      </c>
      <c r="J558" s="663">
        <v>13</v>
      </c>
      <c r="K558" s="664">
        <v>0.28999999999999998</v>
      </c>
    </row>
    <row r="559" spans="1:11" ht="14.4" customHeight="1" x14ac:dyDescent="0.3">
      <c r="A559" s="659" t="s">
        <v>544</v>
      </c>
      <c r="B559" s="660" t="s">
        <v>545</v>
      </c>
      <c r="C559" s="661" t="s">
        <v>564</v>
      </c>
      <c r="D559" s="662" t="s">
        <v>2188</v>
      </c>
      <c r="E559" s="661" t="s">
        <v>3712</v>
      </c>
      <c r="F559" s="662" t="s">
        <v>3713</v>
      </c>
      <c r="G559" s="661" t="s">
        <v>3516</v>
      </c>
      <c r="H559" s="661" t="s">
        <v>3517</v>
      </c>
      <c r="I559" s="663">
        <v>1.4000000000000002E-2</v>
      </c>
      <c r="J559" s="663">
        <v>10</v>
      </c>
      <c r="K559" s="664">
        <v>0.14000000000000001</v>
      </c>
    </row>
    <row r="560" spans="1:11" ht="14.4" customHeight="1" x14ac:dyDescent="0.3">
      <c r="A560" s="659" t="s">
        <v>544</v>
      </c>
      <c r="B560" s="660" t="s">
        <v>545</v>
      </c>
      <c r="C560" s="661" t="s">
        <v>564</v>
      </c>
      <c r="D560" s="662" t="s">
        <v>2188</v>
      </c>
      <c r="E560" s="661" t="s">
        <v>3712</v>
      </c>
      <c r="F560" s="662" t="s">
        <v>3713</v>
      </c>
      <c r="G560" s="661" t="s">
        <v>3518</v>
      </c>
      <c r="H560" s="661" t="s">
        <v>3519</v>
      </c>
      <c r="I560" s="663">
        <v>0.01</v>
      </c>
      <c r="J560" s="663">
        <v>6</v>
      </c>
      <c r="K560" s="664">
        <v>0.06</v>
      </c>
    </row>
    <row r="561" spans="1:11" ht="14.4" customHeight="1" x14ac:dyDescent="0.3">
      <c r="A561" s="659" t="s">
        <v>544</v>
      </c>
      <c r="B561" s="660" t="s">
        <v>545</v>
      </c>
      <c r="C561" s="661" t="s">
        <v>564</v>
      </c>
      <c r="D561" s="662" t="s">
        <v>2188</v>
      </c>
      <c r="E561" s="661" t="s">
        <v>3712</v>
      </c>
      <c r="F561" s="662" t="s">
        <v>3713</v>
      </c>
      <c r="G561" s="661" t="s">
        <v>3520</v>
      </c>
      <c r="H561" s="661" t="s">
        <v>3521</v>
      </c>
      <c r="I561" s="663">
        <v>99690.341250000012</v>
      </c>
      <c r="J561" s="663">
        <v>8</v>
      </c>
      <c r="K561" s="664">
        <v>797522.7300000001</v>
      </c>
    </row>
    <row r="562" spans="1:11" ht="14.4" customHeight="1" x14ac:dyDescent="0.3">
      <c r="A562" s="659" t="s">
        <v>544</v>
      </c>
      <c r="B562" s="660" t="s">
        <v>545</v>
      </c>
      <c r="C562" s="661" t="s">
        <v>564</v>
      </c>
      <c r="D562" s="662" t="s">
        <v>2188</v>
      </c>
      <c r="E562" s="661" t="s">
        <v>3712</v>
      </c>
      <c r="F562" s="662" t="s">
        <v>3713</v>
      </c>
      <c r="G562" s="661" t="s">
        <v>3522</v>
      </c>
      <c r="H562" s="661" t="s">
        <v>3523</v>
      </c>
      <c r="I562" s="663">
        <v>0.02</v>
      </c>
      <c r="J562" s="663">
        <v>3</v>
      </c>
      <c r="K562" s="664">
        <v>0.06</v>
      </c>
    </row>
    <row r="563" spans="1:11" ht="14.4" customHeight="1" x14ac:dyDescent="0.3">
      <c r="A563" s="659" t="s">
        <v>544</v>
      </c>
      <c r="B563" s="660" t="s">
        <v>545</v>
      </c>
      <c r="C563" s="661" t="s">
        <v>564</v>
      </c>
      <c r="D563" s="662" t="s">
        <v>2188</v>
      </c>
      <c r="E563" s="661" t="s">
        <v>3712</v>
      </c>
      <c r="F563" s="662" t="s">
        <v>3713</v>
      </c>
      <c r="G563" s="661" t="s">
        <v>3524</v>
      </c>
      <c r="H563" s="661" t="s">
        <v>3525</v>
      </c>
      <c r="I563" s="663">
        <v>17220.174999999999</v>
      </c>
      <c r="J563" s="663">
        <v>2</v>
      </c>
      <c r="K563" s="664">
        <v>34440.35</v>
      </c>
    </row>
    <row r="564" spans="1:11" ht="14.4" customHeight="1" x14ac:dyDescent="0.3">
      <c r="A564" s="659" t="s">
        <v>544</v>
      </c>
      <c r="B564" s="660" t="s">
        <v>545</v>
      </c>
      <c r="C564" s="661" t="s">
        <v>564</v>
      </c>
      <c r="D564" s="662" t="s">
        <v>2188</v>
      </c>
      <c r="E564" s="661" t="s">
        <v>3712</v>
      </c>
      <c r="F564" s="662" t="s">
        <v>3713</v>
      </c>
      <c r="G564" s="661" t="s">
        <v>3526</v>
      </c>
      <c r="H564" s="661" t="s">
        <v>3527</v>
      </c>
      <c r="I564" s="663">
        <v>814705.24</v>
      </c>
      <c r="J564" s="663">
        <v>2</v>
      </c>
      <c r="K564" s="664">
        <v>1629410.48</v>
      </c>
    </row>
    <row r="565" spans="1:11" ht="14.4" customHeight="1" x14ac:dyDescent="0.3">
      <c r="A565" s="659" t="s">
        <v>544</v>
      </c>
      <c r="B565" s="660" t="s">
        <v>545</v>
      </c>
      <c r="C565" s="661" t="s">
        <v>564</v>
      </c>
      <c r="D565" s="662" t="s">
        <v>2188</v>
      </c>
      <c r="E565" s="661" t="s">
        <v>3712</v>
      </c>
      <c r="F565" s="662" t="s">
        <v>3713</v>
      </c>
      <c r="G565" s="661" t="s">
        <v>3528</v>
      </c>
      <c r="H565" s="661" t="s">
        <v>3529</v>
      </c>
      <c r="I565" s="663">
        <v>1.2499999999999999E-2</v>
      </c>
      <c r="J565" s="663">
        <v>15</v>
      </c>
      <c r="K565" s="664">
        <v>0.19</v>
      </c>
    </row>
    <row r="566" spans="1:11" ht="14.4" customHeight="1" x14ac:dyDescent="0.3">
      <c r="A566" s="659" t="s">
        <v>544</v>
      </c>
      <c r="B566" s="660" t="s">
        <v>545</v>
      </c>
      <c r="C566" s="661" t="s">
        <v>564</v>
      </c>
      <c r="D566" s="662" t="s">
        <v>2188</v>
      </c>
      <c r="E566" s="661" t="s">
        <v>3712</v>
      </c>
      <c r="F566" s="662" t="s">
        <v>3713</v>
      </c>
      <c r="G566" s="661" t="s">
        <v>3530</v>
      </c>
      <c r="H566" s="661" t="s">
        <v>3531</v>
      </c>
      <c r="I566" s="663">
        <v>1.4285714285714287E-2</v>
      </c>
      <c r="J566" s="663">
        <v>7</v>
      </c>
      <c r="K566" s="664">
        <v>0.1</v>
      </c>
    </row>
    <row r="567" spans="1:11" ht="14.4" customHeight="1" x14ac:dyDescent="0.3">
      <c r="A567" s="659" t="s">
        <v>544</v>
      </c>
      <c r="B567" s="660" t="s">
        <v>545</v>
      </c>
      <c r="C567" s="661" t="s">
        <v>564</v>
      </c>
      <c r="D567" s="662" t="s">
        <v>2188</v>
      </c>
      <c r="E567" s="661" t="s">
        <v>3712</v>
      </c>
      <c r="F567" s="662" t="s">
        <v>3713</v>
      </c>
      <c r="G567" s="661" t="s">
        <v>3532</v>
      </c>
      <c r="H567" s="661" t="s">
        <v>3533</v>
      </c>
      <c r="I567" s="663">
        <v>1.4999999999999999E-2</v>
      </c>
      <c r="J567" s="663">
        <v>2</v>
      </c>
      <c r="K567" s="664">
        <v>0.03</v>
      </c>
    </row>
    <row r="568" spans="1:11" ht="14.4" customHeight="1" x14ac:dyDescent="0.3">
      <c r="A568" s="659" t="s">
        <v>544</v>
      </c>
      <c r="B568" s="660" t="s">
        <v>545</v>
      </c>
      <c r="C568" s="661" t="s">
        <v>564</v>
      </c>
      <c r="D568" s="662" t="s">
        <v>2188</v>
      </c>
      <c r="E568" s="661" t="s">
        <v>3712</v>
      </c>
      <c r="F568" s="662" t="s">
        <v>3713</v>
      </c>
      <c r="G568" s="661" t="s">
        <v>3534</v>
      </c>
      <c r="H568" s="661" t="s">
        <v>3535</v>
      </c>
      <c r="I568" s="663">
        <v>0.04</v>
      </c>
      <c r="J568" s="663">
        <v>2</v>
      </c>
      <c r="K568" s="664">
        <v>0.08</v>
      </c>
    </row>
    <row r="569" spans="1:11" ht="14.4" customHeight="1" x14ac:dyDescent="0.3">
      <c r="A569" s="659" t="s">
        <v>544</v>
      </c>
      <c r="B569" s="660" t="s">
        <v>545</v>
      </c>
      <c r="C569" s="661" t="s">
        <v>564</v>
      </c>
      <c r="D569" s="662" t="s">
        <v>2188</v>
      </c>
      <c r="E569" s="661" t="s">
        <v>3712</v>
      </c>
      <c r="F569" s="662" t="s">
        <v>3713</v>
      </c>
      <c r="G569" s="661" t="s">
        <v>3536</v>
      </c>
      <c r="H569" s="661" t="s">
        <v>3537</v>
      </c>
      <c r="I569" s="663">
        <v>0.01</v>
      </c>
      <c r="J569" s="663">
        <v>15</v>
      </c>
      <c r="K569" s="664">
        <v>0.16999999999999998</v>
      </c>
    </row>
    <row r="570" spans="1:11" ht="14.4" customHeight="1" x14ac:dyDescent="0.3">
      <c r="A570" s="659" t="s">
        <v>544</v>
      </c>
      <c r="B570" s="660" t="s">
        <v>545</v>
      </c>
      <c r="C570" s="661" t="s">
        <v>564</v>
      </c>
      <c r="D570" s="662" t="s">
        <v>2188</v>
      </c>
      <c r="E570" s="661" t="s">
        <v>3712</v>
      </c>
      <c r="F570" s="662" t="s">
        <v>3713</v>
      </c>
      <c r="G570" s="661" t="s">
        <v>3538</v>
      </c>
      <c r="H570" s="661" t="s">
        <v>3539</v>
      </c>
      <c r="I570" s="663">
        <v>80025.94</v>
      </c>
      <c r="J570" s="663">
        <v>1</v>
      </c>
      <c r="K570" s="664">
        <v>80025.94</v>
      </c>
    </row>
    <row r="571" spans="1:11" ht="14.4" customHeight="1" x14ac:dyDescent="0.3">
      <c r="A571" s="659" t="s">
        <v>544</v>
      </c>
      <c r="B571" s="660" t="s">
        <v>545</v>
      </c>
      <c r="C571" s="661" t="s">
        <v>564</v>
      </c>
      <c r="D571" s="662" t="s">
        <v>2188</v>
      </c>
      <c r="E571" s="661" t="s">
        <v>3706</v>
      </c>
      <c r="F571" s="662" t="s">
        <v>3707</v>
      </c>
      <c r="G571" s="661" t="s">
        <v>3540</v>
      </c>
      <c r="H571" s="661" t="s">
        <v>3541</v>
      </c>
      <c r="I571" s="663">
        <v>3661.57</v>
      </c>
      <c r="J571" s="663">
        <v>2</v>
      </c>
      <c r="K571" s="664">
        <v>7323.14</v>
      </c>
    </row>
    <row r="572" spans="1:11" ht="14.4" customHeight="1" x14ac:dyDescent="0.3">
      <c r="A572" s="659" t="s">
        <v>544</v>
      </c>
      <c r="B572" s="660" t="s">
        <v>545</v>
      </c>
      <c r="C572" s="661" t="s">
        <v>564</v>
      </c>
      <c r="D572" s="662" t="s">
        <v>2188</v>
      </c>
      <c r="E572" s="661" t="s">
        <v>3706</v>
      </c>
      <c r="F572" s="662" t="s">
        <v>3707</v>
      </c>
      <c r="G572" s="661" t="s">
        <v>3542</v>
      </c>
      <c r="H572" s="661" t="s">
        <v>3543</v>
      </c>
      <c r="I572" s="663">
        <v>5708.2950000000001</v>
      </c>
      <c r="J572" s="663">
        <v>21</v>
      </c>
      <c r="K572" s="664">
        <v>119874.20999999999</v>
      </c>
    </row>
    <row r="573" spans="1:11" ht="14.4" customHeight="1" x14ac:dyDescent="0.3">
      <c r="A573" s="659" t="s">
        <v>544</v>
      </c>
      <c r="B573" s="660" t="s">
        <v>545</v>
      </c>
      <c r="C573" s="661" t="s">
        <v>564</v>
      </c>
      <c r="D573" s="662" t="s">
        <v>2188</v>
      </c>
      <c r="E573" s="661" t="s">
        <v>3706</v>
      </c>
      <c r="F573" s="662" t="s">
        <v>3707</v>
      </c>
      <c r="G573" s="661" t="s">
        <v>3544</v>
      </c>
      <c r="H573" s="661" t="s">
        <v>3545</v>
      </c>
      <c r="I573" s="663">
        <v>62658</v>
      </c>
      <c r="J573" s="663">
        <v>1</v>
      </c>
      <c r="K573" s="664">
        <v>62658</v>
      </c>
    </row>
    <row r="574" spans="1:11" ht="14.4" customHeight="1" x14ac:dyDescent="0.3">
      <c r="A574" s="659" t="s">
        <v>544</v>
      </c>
      <c r="B574" s="660" t="s">
        <v>545</v>
      </c>
      <c r="C574" s="661" t="s">
        <v>564</v>
      </c>
      <c r="D574" s="662" t="s">
        <v>2188</v>
      </c>
      <c r="E574" s="661" t="s">
        <v>3706</v>
      </c>
      <c r="F574" s="662" t="s">
        <v>3707</v>
      </c>
      <c r="G574" s="661" t="s">
        <v>3546</v>
      </c>
      <c r="H574" s="661" t="s">
        <v>3547</v>
      </c>
      <c r="I574" s="663">
        <v>11974.75</v>
      </c>
      <c r="J574" s="663">
        <v>2</v>
      </c>
      <c r="K574" s="664">
        <v>23949.5</v>
      </c>
    </row>
    <row r="575" spans="1:11" ht="14.4" customHeight="1" x14ac:dyDescent="0.3">
      <c r="A575" s="659" t="s">
        <v>544</v>
      </c>
      <c r="B575" s="660" t="s">
        <v>545</v>
      </c>
      <c r="C575" s="661" t="s">
        <v>564</v>
      </c>
      <c r="D575" s="662" t="s">
        <v>2188</v>
      </c>
      <c r="E575" s="661" t="s">
        <v>3706</v>
      </c>
      <c r="F575" s="662" t="s">
        <v>3707</v>
      </c>
      <c r="G575" s="661" t="s">
        <v>3548</v>
      </c>
      <c r="H575" s="661" t="s">
        <v>3549</v>
      </c>
      <c r="I575" s="663">
        <v>61920</v>
      </c>
      <c r="J575" s="663">
        <v>1</v>
      </c>
      <c r="K575" s="664">
        <v>61920</v>
      </c>
    </row>
    <row r="576" spans="1:11" ht="14.4" customHeight="1" x14ac:dyDescent="0.3">
      <c r="A576" s="659" t="s">
        <v>544</v>
      </c>
      <c r="B576" s="660" t="s">
        <v>545</v>
      </c>
      <c r="C576" s="661" t="s">
        <v>564</v>
      </c>
      <c r="D576" s="662" t="s">
        <v>2188</v>
      </c>
      <c r="E576" s="661" t="s">
        <v>3706</v>
      </c>
      <c r="F576" s="662" t="s">
        <v>3707</v>
      </c>
      <c r="G576" s="661" t="s">
        <v>3550</v>
      </c>
      <c r="H576" s="661" t="s">
        <v>3551</v>
      </c>
      <c r="I576" s="663">
        <v>3320.24</v>
      </c>
      <c r="J576" s="663">
        <v>1</v>
      </c>
      <c r="K576" s="664">
        <v>3320.24</v>
      </c>
    </row>
    <row r="577" spans="1:11" ht="14.4" customHeight="1" x14ac:dyDescent="0.3">
      <c r="A577" s="659" t="s">
        <v>544</v>
      </c>
      <c r="B577" s="660" t="s">
        <v>545</v>
      </c>
      <c r="C577" s="661" t="s">
        <v>564</v>
      </c>
      <c r="D577" s="662" t="s">
        <v>2188</v>
      </c>
      <c r="E577" s="661" t="s">
        <v>3706</v>
      </c>
      <c r="F577" s="662" t="s">
        <v>3707</v>
      </c>
      <c r="G577" s="661" t="s">
        <v>3552</v>
      </c>
      <c r="H577" s="661" t="s">
        <v>3553</v>
      </c>
      <c r="I577" s="663">
        <v>55245</v>
      </c>
      <c r="J577" s="663">
        <v>1</v>
      </c>
      <c r="K577" s="664">
        <v>55245</v>
      </c>
    </row>
    <row r="578" spans="1:11" ht="14.4" customHeight="1" x14ac:dyDescent="0.3">
      <c r="A578" s="659" t="s">
        <v>544</v>
      </c>
      <c r="B578" s="660" t="s">
        <v>545</v>
      </c>
      <c r="C578" s="661" t="s">
        <v>564</v>
      </c>
      <c r="D578" s="662" t="s">
        <v>2188</v>
      </c>
      <c r="E578" s="661" t="s">
        <v>3706</v>
      </c>
      <c r="F578" s="662" t="s">
        <v>3707</v>
      </c>
      <c r="G578" s="661" t="s">
        <v>3554</v>
      </c>
      <c r="H578" s="661" t="s">
        <v>3555</v>
      </c>
      <c r="I578" s="663">
        <v>11150</v>
      </c>
      <c r="J578" s="663">
        <v>2</v>
      </c>
      <c r="K578" s="664">
        <v>22300</v>
      </c>
    </row>
    <row r="579" spans="1:11" ht="14.4" customHeight="1" x14ac:dyDescent="0.3">
      <c r="A579" s="659" t="s">
        <v>544</v>
      </c>
      <c r="B579" s="660" t="s">
        <v>545</v>
      </c>
      <c r="C579" s="661" t="s">
        <v>564</v>
      </c>
      <c r="D579" s="662" t="s">
        <v>2188</v>
      </c>
      <c r="E579" s="661" t="s">
        <v>3706</v>
      </c>
      <c r="F579" s="662" t="s">
        <v>3707</v>
      </c>
      <c r="G579" s="661" t="s">
        <v>3556</v>
      </c>
      <c r="H579" s="661" t="s">
        <v>3557</v>
      </c>
      <c r="I579" s="663">
        <v>6424.99</v>
      </c>
      <c r="J579" s="663">
        <v>2</v>
      </c>
      <c r="K579" s="664">
        <v>12849.98</v>
      </c>
    </row>
    <row r="580" spans="1:11" ht="14.4" customHeight="1" x14ac:dyDescent="0.3">
      <c r="A580" s="659" t="s">
        <v>544</v>
      </c>
      <c r="B580" s="660" t="s">
        <v>545</v>
      </c>
      <c r="C580" s="661" t="s">
        <v>564</v>
      </c>
      <c r="D580" s="662" t="s">
        <v>2188</v>
      </c>
      <c r="E580" s="661" t="s">
        <v>3706</v>
      </c>
      <c r="F580" s="662" t="s">
        <v>3707</v>
      </c>
      <c r="G580" s="661" t="s">
        <v>3558</v>
      </c>
      <c r="H580" s="661" t="s">
        <v>3559</v>
      </c>
      <c r="I580" s="663">
        <v>3938.1725000000001</v>
      </c>
      <c r="J580" s="663">
        <v>4</v>
      </c>
      <c r="K580" s="664">
        <v>15752.69</v>
      </c>
    </row>
    <row r="581" spans="1:11" ht="14.4" customHeight="1" x14ac:dyDescent="0.3">
      <c r="A581" s="659" t="s">
        <v>544</v>
      </c>
      <c r="B581" s="660" t="s">
        <v>545</v>
      </c>
      <c r="C581" s="661" t="s">
        <v>564</v>
      </c>
      <c r="D581" s="662" t="s">
        <v>2188</v>
      </c>
      <c r="E581" s="661" t="s">
        <v>3706</v>
      </c>
      <c r="F581" s="662" t="s">
        <v>3707</v>
      </c>
      <c r="G581" s="661" t="s">
        <v>3560</v>
      </c>
      <c r="H581" s="661" t="s">
        <v>3561</v>
      </c>
      <c r="I581" s="663">
        <v>10478.01</v>
      </c>
      <c r="J581" s="663">
        <v>1</v>
      </c>
      <c r="K581" s="664">
        <v>10478.01</v>
      </c>
    </row>
    <row r="582" spans="1:11" ht="14.4" customHeight="1" x14ac:dyDescent="0.3">
      <c r="A582" s="659" t="s">
        <v>544</v>
      </c>
      <c r="B582" s="660" t="s">
        <v>545</v>
      </c>
      <c r="C582" s="661" t="s">
        <v>564</v>
      </c>
      <c r="D582" s="662" t="s">
        <v>2188</v>
      </c>
      <c r="E582" s="661" t="s">
        <v>3706</v>
      </c>
      <c r="F582" s="662" t="s">
        <v>3707</v>
      </c>
      <c r="G582" s="661" t="s">
        <v>3562</v>
      </c>
      <c r="H582" s="661" t="s">
        <v>3563</v>
      </c>
      <c r="I582" s="663">
        <v>7323.13</v>
      </c>
      <c r="J582" s="663">
        <v>1</v>
      </c>
      <c r="K582" s="664">
        <v>7323.13</v>
      </c>
    </row>
    <row r="583" spans="1:11" ht="14.4" customHeight="1" x14ac:dyDescent="0.3">
      <c r="A583" s="659" t="s">
        <v>544</v>
      </c>
      <c r="B583" s="660" t="s">
        <v>545</v>
      </c>
      <c r="C583" s="661" t="s">
        <v>564</v>
      </c>
      <c r="D583" s="662" t="s">
        <v>2188</v>
      </c>
      <c r="E583" s="661" t="s">
        <v>3706</v>
      </c>
      <c r="F583" s="662" t="s">
        <v>3707</v>
      </c>
      <c r="G583" s="661" t="s">
        <v>3564</v>
      </c>
      <c r="H583" s="661" t="s">
        <v>3565</v>
      </c>
      <c r="I583" s="663">
        <v>3993</v>
      </c>
      <c r="J583" s="663">
        <v>4</v>
      </c>
      <c r="K583" s="664">
        <v>15972</v>
      </c>
    </row>
    <row r="584" spans="1:11" ht="14.4" customHeight="1" x14ac:dyDescent="0.3">
      <c r="A584" s="659" t="s">
        <v>544</v>
      </c>
      <c r="B584" s="660" t="s">
        <v>545</v>
      </c>
      <c r="C584" s="661" t="s">
        <v>564</v>
      </c>
      <c r="D584" s="662" t="s">
        <v>2188</v>
      </c>
      <c r="E584" s="661" t="s">
        <v>3706</v>
      </c>
      <c r="F584" s="662" t="s">
        <v>3707</v>
      </c>
      <c r="G584" s="661" t="s">
        <v>3566</v>
      </c>
      <c r="H584" s="661" t="s">
        <v>3567</v>
      </c>
      <c r="I584" s="663">
        <v>13001.9</v>
      </c>
      <c r="J584" s="663">
        <v>1</v>
      </c>
      <c r="K584" s="664">
        <v>13001.9</v>
      </c>
    </row>
    <row r="585" spans="1:11" ht="14.4" customHeight="1" x14ac:dyDescent="0.3">
      <c r="A585" s="659" t="s">
        <v>544</v>
      </c>
      <c r="B585" s="660" t="s">
        <v>545</v>
      </c>
      <c r="C585" s="661" t="s">
        <v>564</v>
      </c>
      <c r="D585" s="662" t="s">
        <v>2188</v>
      </c>
      <c r="E585" s="661" t="s">
        <v>3714</v>
      </c>
      <c r="F585" s="662" t="s">
        <v>3715</v>
      </c>
      <c r="G585" s="661" t="s">
        <v>3568</v>
      </c>
      <c r="H585" s="661" t="s">
        <v>3569</v>
      </c>
      <c r="I585" s="663">
        <v>34.5</v>
      </c>
      <c r="J585" s="663">
        <v>504</v>
      </c>
      <c r="K585" s="664">
        <v>17388</v>
      </c>
    </row>
    <row r="586" spans="1:11" ht="14.4" customHeight="1" x14ac:dyDescent="0.3">
      <c r="A586" s="659" t="s">
        <v>544</v>
      </c>
      <c r="B586" s="660" t="s">
        <v>545</v>
      </c>
      <c r="C586" s="661" t="s">
        <v>564</v>
      </c>
      <c r="D586" s="662" t="s">
        <v>2188</v>
      </c>
      <c r="E586" s="661" t="s">
        <v>3714</v>
      </c>
      <c r="F586" s="662" t="s">
        <v>3715</v>
      </c>
      <c r="G586" s="661" t="s">
        <v>3570</v>
      </c>
      <c r="H586" s="661" t="s">
        <v>3571</v>
      </c>
      <c r="I586" s="663">
        <v>343.85</v>
      </c>
      <c r="J586" s="663">
        <v>132</v>
      </c>
      <c r="K586" s="664">
        <v>45388.2</v>
      </c>
    </row>
    <row r="587" spans="1:11" ht="14.4" customHeight="1" x14ac:dyDescent="0.3">
      <c r="A587" s="659" t="s">
        <v>544</v>
      </c>
      <c r="B587" s="660" t="s">
        <v>545</v>
      </c>
      <c r="C587" s="661" t="s">
        <v>564</v>
      </c>
      <c r="D587" s="662" t="s">
        <v>2188</v>
      </c>
      <c r="E587" s="661" t="s">
        <v>3714</v>
      </c>
      <c r="F587" s="662" t="s">
        <v>3715</v>
      </c>
      <c r="G587" s="661" t="s">
        <v>3572</v>
      </c>
      <c r="H587" s="661" t="s">
        <v>3573</v>
      </c>
      <c r="I587" s="663">
        <v>307.33999999999997</v>
      </c>
      <c r="J587" s="663">
        <v>264</v>
      </c>
      <c r="K587" s="664">
        <v>81138.38</v>
      </c>
    </row>
    <row r="588" spans="1:11" ht="14.4" customHeight="1" x14ac:dyDescent="0.3">
      <c r="A588" s="659" t="s">
        <v>544</v>
      </c>
      <c r="B588" s="660" t="s">
        <v>545</v>
      </c>
      <c r="C588" s="661" t="s">
        <v>564</v>
      </c>
      <c r="D588" s="662" t="s">
        <v>2188</v>
      </c>
      <c r="E588" s="661" t="s">
        <v>3714</v>
      </c>
      <c r="F588" s="662" t="s">
        <v>3715</v>
      </c>
      <c r="G588" s="661" t="s">
        <v>3574</v>
      </c>
      <c r="H588" s="661" t="s">
        <v>3575</v>
      </c>
      <c r="I588" s="663">
        <v>27.21</v>
      </c>
      <c r="J588" s="663">
        <v>400</v>
      </c>
      <c r="K588" s="664">
        <v>10883.15</v>
      </c>
    </row>
    <row r="589" spans="1:11" ht="14.4" customHeight="1" x14ac:dyDescent="0.3">
      <c r="A589" s="659" t="s">
        <v>544</v>
      </c>
      <c r="B589" s="660" t="s">
        <v>545</v>
      </c>
      <c r="C589" s="661" t="s">
        <v>564</v>
      </c>
      <c r="D589" s="662" t="s">
        <v>2188</v>
      </c>
      <c r="E589" s="661" t="s">
        <v>3714</v>
      </c>
      <c r="F589" s="662" t="s">
        <v>3715</v>
      </c>
      <c r="G589" s="661" t="s">
        <v>3576</v>
      </c>
      <c r="H589" s="661" t="s">
        <v>3577</v>
      </c>
      <c r="I589" s="663">
        <v>29.7</v>
      </c>
      <c r="J589" s="663">
        <v>440</v>
      </c>
      <c r="K589" s="664">
        <v>13066.460000000001</v>
      </c>
    </row>
    <row r="590" spans="1:11" ht="14.4" customHeight="1" x14ac:dyDescent="0.3">
      <c r="A590" s="659" t="s">
        <v>544</v>
      </c>
      <c r="B590" s="660" t="s">
        <v>545</v>
      </c>
      <c r="C590" s="661" t="s">
        <v>564</v>
      </c>
      <c r="D590" s="662" t="s">
        <v>2188</v>
      </c>
      <c r="E590" s="661" t="s">
        <v>3714</v>
      </c>
      <c r="F590" s="662" t="s">
        <v>3715</v>
      </c>
      <c r="G590" s="661" t="s">
        <v>3578</v>
      </c>
      <c r="H590" s="661" t="s">
        <v>3579</v>
      </c>
      <c r="I590" s="663">
        <v>123.65</v>
      </c>
      <c r="J590" s="663">
        <v>396</v>
      </c>
      <c r="K590" s="664">
        <v>48966.63</v>
      </c>
    </row>
    <row r="591" spans="1:11" ht="14.4" customHeight="1" x14ac:dyDescent="0.3">
      <c r="A591" s="659" t="s">
        <v>544</v>
      </c>
      <c r="B591" s="660" t="s">
        <v>545</v>
      </c>
      <c r="C591" s="661" t="s">
        <v>564</v>
      </c>
      <c r="D591" s="662" t="s">
        <v>2188</v>
      </c>
      <c r="E591" s="661" t="s">
        <v>3714</v>
      </c>
      <c r="F591" s="662" t="s">
        <v>3715</v>
      </c>
      <c r="G591" s="661" t="s">
        <v>3580</v>
      </c>
      <c r="H591" s="661" t="s">
        <v>3581</v>
      </c>
      <c r="I591" s="663">
        <v>38.909999999999997</v>
      </c>
      <c r="J591" s="663">
        <v>576</v>
      </c>
      <c r="K591" s="664">
        <v>22411.200000000004</v>
      </c>
    </row>
    <row r="592" spans="1:11" ht="14.4" customHeight="1" x14ac:dyDescent="0.3">
      <c r="A592" s="659" t="s">
        <v>544</v>
      </c>
      <c r="B592" s="660" t="s">
        <v>545</v>
      </c>
      <c r="C592" s="661" t="s">
        <v>564</v>
      </c>
      <c r="D592" s="662" t="s">
        <v>2188</v>
      </c>
      <c r="E592" s="661" t="s">
        <v>3714</v>
      </c>
      <c r="F592" s="662" t="s">
        <v>3715</v>
      </c>
      <c r="G592" s="661" t="s">
        <v>3582</v>
      </c>
      <c r="H592" s="661" t="s">
        <v>3583</v>
      </c>
      <c r="I592" s="663">
        <v>113.25</v>
      </c>
      <c r="J592" s="663">
        <v>612</v>
      </c>
      <c r="K592" s="664">
        <v>69311.61</v>
      </c>
    </row>
    <row r="593" spans="1:11" ht="14.4" customHeight="1" x14ac:dyDescent="0.3">
      <c r="A593" s="659" t="s">
        <v>544</v>
      </c>
      <c r="B593" s="660" t="s">
        <v>545</v>
      </c>
      <c r="C593" s="661" t="s">
        <v>564</v>
      </c>
      <c r="D593" s="662" t="s">
        <v>2188</v>
      </c>
      <c r="E593" s="661" t="s">
        <v>3714</v>
      </c>
      <c r="F593" s="662" t="s">
        <v>3715</v>
      </c>
      <c r="G593" s="661" t="s">
        <v>3584</v>
      </c>
      <c r="H593" s="661" t="s">
        <v>3585</v>
      </c>
      <c r="I593" s="663">
        <v>176.93</v>
      </c>
      <c r="J593" s="663">
        <v>12</v>
      </c>
      <c r="K593" s="664">
        <v>2123.13</v>
      </c>
    </row>
    <row r="594" spans="1:11" ht="14.4" customHeight="1" x14ac:dyDescent="0.3">
      <c r="A594" s="659" t="s">
        <v>544</v>
      </c>
      <c r="B594" s="660" t="s">
        <v>545</v>
      </c>
      <c r="C594" s="661" t="s">
        <v>564</v>
      </c>
      <c r="D594" s="662" t="s">
        <v>2188</v>
      </c>
      <c r="E594" s="661" t="s">
        <v>3714</v>
      </c>
      <c r="F594" s="662" t="s">
        <v>3715</v>
      </c>
      <c r="G594" s="661" t="s">
        <v>3586</v>
      </c>
      <c r="H594" s="661" t="s">
        <v>3587</v>
      </c>
      <c r="I594" s="663">
        <v>79.760000000000005</v>
      </c>
      <c r="J594" s="663">
        <v>108</v>
      </c>
      <c r="K594" s="664">
        <v>8614.5</v>
      </c>
    </row>
    <row r="595" spans="1:11" ht="14.4" customHeight="1" x14ac:dyDescent="0.3">
      <c r="A595" s="659" t="s">
        <v>544</v>
      </c>
      <c r="B595" s="660" t="s">
        <v>545</v>
      </c>
      <c r="C595" s="661" t="s">
        <v>564</v>
      </c>
      <c r="D595" s="662" t="s">
        <v>2188</v>
      </c>
      <c r="E595" s="661" t="s">
        <v>3714</v>
      </c>
      <c r="F595" s="662" t="s">
        <v>3715</v>
      </c>
      <c r="G595" s="661" t="s">
        <v>3588</v>
      </c>
      <c r="H595" s="661" t="s">
        <v>3589</v>
      </c>
      <c r="I595" s="663">
        <v>149.5</v>
      </c>
      <c r="J595" s="663">
        <v>24</v>
      </c>
      <c r="K595" s="664">
        <v>3588</v>
      </c>
    </row>
    <row r="596" spans="1:11" ht="14.4" customHeight="1" x14ac:dyDescent="0.3">
      <c r="A596" s="659" t="s">
        <v>544</v>
      </c>
      <c r="B596" s="660" t="s">
        <v>545</v>
      </c>
      <c r="C596" s="661" t="s">
        <v>564</v>
      </c>
      <c r="D596" s="662" t="s">
        <v>2188</v>
      </c>
      <c r="E596" s="661" t="s">
        <v>3698</v>
      </c>
      <c r="F596" s="662" t="s">
        <v>3699</v>
      </c>
      <c r="G596" s="661" t="s">
        <v>3590</v>
      </c>
      <c r="H596" s="661" t="s">
        <v>3591</v>
      </c>
      <c r="I596" s="663">
        <v>10.45</v>
      </c>
      <c r="J596" s="663">
        <v>100</v>
      </c>
      <c r="K596" s="664">
        <v>1045.44</v>
      </c>
    </row>
    <row r="597" spans="1:11" ht="14.4" customHeight="1" x14ac:dyDescent="0.3">
      <c r="A597" s="659" t="s">
        <v>544</v>
      </c>
      <c r="B597" s="660" t="s">
        <v>545</v>
      </c>
      <c r="C597" s="661" t="s">
        <v>564</v>
      </c>
      <c r="D597" s="662" t="s">
        <v>2188</v>
      </c>
      <c r="E597" s="661" t="s">
        <v>3698</v>
      </c>
      <c r="F597" s="662" t="s">
        <v>3699</v>
      </c>
      <c r="G597" s="661" t="s">
        <v>3592</v>
      </c>
      <c r="H597" s="661" t="s">
        <v>3593</v>
      </c>
      <c r="I597" s="663">
        <v>10.99</v>
      </c>
      <c r="J597" s="663">
        <v>100</v>
      </c>
      <c r="K597" s="664">
        <v>1098.68</v>
      </c>
    </row>
    <row r="598" spans="1:11" ht="14.4" customHeight="1" x14ac:dyDescent="0.3">
      <c r="A598" s="659" t="s">
        <v>544</v>
      </c>
      <c r="B598" s="660" t="s">
        <v>545</v>
      </c>
      <c r="C598" s="661" t="s">
        <v>564</v>
      </c>
      <c r="D598" s="662" t="s">
        <v>2188</v>
      </c>
      <c r="E598" s="661" t="s">
        <v>3698</v>
      </c>
      <c r="F598" s="662" t="s">
        <v>3699</v>
      </c>
      <c r="G598" s="661" t="s">
        <v>3594</v>
      </c>
      <c r="H598" s="661" t="s">
        <v>3595</v>
      </c>
      <c r="I598" s="663">
        <v>10.99</v>
      </c>
      <c r="J598" s="663">
        <v>50</v>
      </c>
      <c r="K598" s="664">
        <v>549.5</v>
      </c>
    </row>
    <row r="599" spans="1:11" ht="14.4" customHeight="1" x14ac:dyDescent="0.3">
      <c r="A599" s="659" t="s">
        <v>544</v>
      </c>
      <c r="B599" s="660" t="s">
        <v>545</v>
      </c>
      <c r="C599" s="661" t="s">
        <v>564</v>
      </c>
      <c r="D599" s="662" t="s">
        <v>2188</v>
      </c>
      <c r="E599" s="661" t="s">
        <v>3698</v>
      </c>
      <c r="F599" s="662" t="s">
        <v>3699</v>
      </c>
      <c r="G599" s="661" t="s">
        <v>3596</v>
      </c>
      <c r="H599" s="661" t="s">
        <v>3597</v>
      </c>
      <c r="I599" s="663">
        <v>10.16</v>
      </c>
      <c r="J599" s="663">
        <v>100</v>
      </c>
      <c r="K599" s="664">
        <v>1016.4</v>
      </c>
    </row>
    <row r="600" spans="1:11" ht="14.4" customHeight="1" x14ac:dyDescent="0.3">
      <c r="A600" s="659" t="s">
        <v>544</v>
      </c>
      <c r="B600" s="660" t="s">
        <v>545</v>
      </c>
      <c r="C600" s="661" t="s">
        <v>564</v>
      </c>
      <c r="D600" s="662" t="s">
        <v>2188</v>
      </c>
      <c r="E600" s="661" t="s">
        <v>3698</v>
      </c>
      <c r="F600" s="662" t="s">
        <v>3699</v>
      </c>
      <c r="G600" s="661" t="s">
        <v>3598</v>
      </c>
      <c r="H600" s="661" t="s">
        <v>3599</v>
      </c>
      <c r="I600" s="663">
        <v>10.99</v>
      </c>
      <c r="J600" s="663">
        <v>300</v>
      </c>
      <c r="K600" s="664">
        <v>3296.6800000000003</v>
      </c>
    </row>
    <row r="601" spans="1:11" ht="14.4" customHeight="1" x14ac:dyDescent="0.3">
      <c r="A601" s="659" t="s">
        <v>544</v>
      </c>
      <c r="B601" s="660" t="s">
        <v>545</v>
      </c>
      <c r="C601" s="661" t="s">
        <v>564</v>
      </c>
      <c r="D601" s="662" t="s">
        <v>2188</v>
      </c>
      <c r="E601" s="661" t="s">
        <v>3698</v>
      </c>
      <c r="F601" s="662" t="s">
        <v>3699</v>
      </c>
      <c r="G601" s="661" t="s">
        <v>2722</v>
      </c>
      <c r="H601" s="661" t="s">
        <v>2723</v>
      </c>
      <c r="I601" s="663">
        <v>0.48249999999999998</v>
      </c>
      <c r="J601" s="663">
        <v>1500</v>
      </c>
      <c r="K601" s="664">
        <v>724</v>
      </c>
    </row>
    <row r="602" spans="1:11" ht="14.4" customHeight="1" x14ac:dyDescent="0.3">
      <c r="A602" s="659" t="s">
        <v>544</v>
      </c>
      <c r="B602" s="660" t="s">
        <v>545</v>
      </c>
      <c r="C602" s="661" t="s">
        <v>564</v>
      </c>
      <c r="D602" s="662" t="s">
        <v>2188</v>
      </c>
      <c r="E602" s="661" t="s">
        <v>3698</v>
      </c>
      <c r="F602" s="662" t="s">
        <v>3699</v>
      </c>
      <c r="G602" s="661" t="s">
        <v>2798</v>
      </c>
      <c r="H602" s="661" t="s">
        <v>2799</v>
      </c>
      <c r="I602" s="663">
        <v>48.82</v>
      </c>
      <c r="J602" s="663">
        <v>25</v>
      </c>
      <c r="K602" s="664">
        <v>1220.5</v>
      </c>
    </row>
    <row r="603" spans="1:11" ht="14.4" customHeight="1" x14ac:dyDescent="0.3">
      <c r="A603" s="659" t="s">
        <v>544</v>
      </c>
      <c r="B603" s="660" t="s">
        <v>545</v>
      </c>
      <c r="C603" s="661" t="s">
        <v>564</v>
      </c>
      <c r="D603" s="662" t="s">
        <v>2188</v>
      </c>
      <c r="E603" s="661" t="s">
        <v>3698</v>
      </c>
      <c r="F603" s="662" t="s">
        <v>3699</v>
      </c>
      <c r="G603" s="661" t="s">
        <v>3600</v>
      </c>
      <c r="H603" s="661" t="s">
        <v>3601</v>
      </c>
      <c r="I603" s="663">
        <v>12879.605</v>
      </c>
      <c r="J603" s="663">
        <v>2</v>
      </c>
      <c r="K603" s="664">
        <v>25759.21</v>
      </c>
    </row>
    <row r="604" spans="1:11" ht="14.4" customHeight="1" x14ac:dyDescent="0.3">
      <c r="A604" s="659" t="s">
        <v>544</v>
      </c>
      <c r="B604" s="660" t="s">
        <v>545</v>
      </c>
      <c r="C604" s="661" t="s">
        <v>564</v>
      </c>
      <c r="D604" s="662" t="s">
        <v>2188</v>
      </c>
      <c r="E604" s="661" t="s">
        <v>3698</v>
      </c>
      <c r="F604" s="662" t="s">
        <v>3699</v>
      </c>
      <c r="G604" s="661" t="s">
        <v>3602</v>
      </c>
      <c r="H604" s="661" t="s">
        <v>3603</v>
      </c>
      <c r="I604" s="663">
        <v>10.99</v>
      </c>
      <c r="J604" s="663">
        <v>100</v>
      </c>
      <c r="K604" s="664">
        <v>1099</v>
      </c>
    </row>
    <row r="605" spans="1:11" ht="14.4" customHeight="1" x14ac:dyDescent="0.3">
      <c r="A605" s="659" t="s">
        <v>544</v>
      </c>
      <c r="B605" s="660" t="s">
        <v>545</v>
      </c>
      <c r="C605" s="661" t="s">
        <v>564</v>
      </c>
      <c r="D605" s="662" t="s">
        <v>2188</v>
      </c>
      <c r="E605" s="661" t="s">
        <v>3700</v>
      </c>
      <c r="F605" s="662" t="s">
        <v>3701</v>
      </c>
      <c r="G605" s="661" t="s">
        <v>3604</v>
      </c>
      <c r="H605" s="661" t="s">
        <v>3605</v>
      </c>
      <c r="I605" s="663">
        <v>10.55</v>
      </c>
      <c r="J605" s="663">
        <v>160</v>
      </c>
      <c r="K605" s="664">
        <v>1688.1499999999999</v>
      </c>
    </row>
    <row r="606" spans="1:11" ht="14.4" customHeight="1" x14ac:dyDescent="0.3">
      <c r="A606" s="659" t="s">
        <v>544</v>
      </c>
      <c r="B606" s="660" t="s">
        <v>545</v>
      </c>
      <c r="C606" s="661" t="s">
        <v>564</v>
      </c>
      <c r="D606" s="662" t="s">
        <v>2188</v>
      </c>
      <c r="E606" s="661" t="s">
        <v>3700</v>
      </c>
      <c r="F606" s="662" t="s">
        <v>3701</v>
      </c>
      <c r="G606" s="661" t="s">
        <v>3606</v>
      </c>
      <c r="H606" s="661" t="s">
        <v>3607</v>
      </c>
      <c r="I606" s="663">
        <v>10.55</v>
      </c>
      <c r="J606" s="663">
        <v>1040</v>
      </c>
      <c r="K606" s="664">
        <v>10972.96</v>
      </c>
    </row>
    <row r="607" spans="1:11" ht="14.4" customHeight="1" x14ac:dyDescent="0.3">
      <c r="A607" s="659" t="s">
        <v>544</v>
      </c>
      <c r="B607" s="660" t="s">
        <v>545</v>
      </c>
      <c r="C607" s="661" t="s">
        <v>564</v>
      </c>
      <c r="D607" s="662" t="s">
        <v>2188</v>
      </c>
      <c r="E607" s="661" t="s">
        <v>3700</v>
      </c>
      <c r="F607" s="662" t="s">
        <v>3701</v>
      </c>
      <c r="G607" s="661" t="s">
        <v>3608</v>
      </c>
      <c r="H607" s="661" t="s">
        <v>3609</v>
      </c>
      <c r="I607" s="663">
        <v>16.21</v>
      </c>
      <c r="J607" s="663">
        <v>100</v>
      </c>
      <c r="K607" s="664">
        <v>1621.2</v>
      </c>
    </row>
    <row r="608" spans="1:11" ht="14.4" customHeight="1" x14ac:dyDescent="0.3">
      <c r="A608" s="659" t="s">
        <v>544</v>
      </c>
      <c r="B608" s="660" t="s">
        <v>545</v>
      </c>
      <c r="C608" s="661" t="s">
        <v>564</v>
      </c>
      <c r="D608" s="662" t="s">
        <v>2188</v>
      </c>
      <c r="E608" s="661" t="s">
        <v>3700</v>
      </c>
      <c r="F608" s="662" t="s">
        <v>3701</v>
      </c>
      <c r="G608" s="661" t="s">
        <v>2986</v>
      </c>
      <c r="H608" s="661" t="s">
        <v>2987</v>
      </c>
      <c r="I608" s="663">
        <v>11.013333333333334</v>
      </c>
      <c r="J608" s="663">
        <v>280</v>
      </c>
      <c r="K608" s="664">
        <v>3083.6000000000004</v>
      </c>
    </row>
    <row r="609" spans="1:11" ht="14.4" customHeight="1" x14ac:dyDescent="0.3">
      <c r="A609" s="659" t="s">
        <v>544</v>
      </c>
      <c r="B609" s="660" t="s">
        <v>545</v>
      </c>
      <c r="C609" s="661" t="s">
        <v>564</v>
      </c>
      <c r="D609" s="662" t="s">
        <v>2188</v>
      </c>
      <c r="E609" s="661" t="s">
        <v>3700</v>
      </c>
      <c r="F609" s="662" t="s">
        <v>3701</v>
      </c>
      <c r="G609" s="661" t="s">
        <v>3610</v>
      </c>
      <c r="H609" s="661" t="s">
        <v>3611</v>
      </c>
      <c r="I609" s="663">
        <v>10.55</v>
      </c>
      <c r="J609" s="663">
        <v>360</v>
      </c>
      <c r="K609" s="664">
        <v>3798.2400000000007</v>
      </c>
    </row>
    <row r="610" spans="1:11" ht="14.4" customHeight="1" x14ac:dyDescent="0.3">
      <c r="A610" s="659" t="s">
        <v>544</v>
      </c>
      <c r="B610" s="660" t="s">
        <v>545</v>
      </c>
      <c r="C610" s="661" t="s">
        <v>564</v>
      </c>
      <c r="D610" s="662" t="s">
        <v>2188</v>
      </c>
      <c r="E610" s="661" t="s">
        <v>3700</v>
      </c>
      <c r="F610" s="662" t="s">
        <v>3701</v>
      </c>
      <c r="G610" s="661" t="s">
        <v>3612</v>
      </c>
      <c r="H610" s="661" t="s">
        <v>3613</v>
      </c>
      <c r="I610" s="663">
        <v>10.55</v>
      </c>
      <c r="J610" s="663">
        <v>1480</v>
      </c>
      <c r="K610" s="664">
        <v>15615</v>
      </c>
    </row>
    <row r="611" spans="1:11" ht="14.4" customHeight="1" x14ac:dyDescent="0.3">
      <c r="A611" s="659" t="s">
        <v>544</v>
      </c>
      <c r="B611" s="660" t="s">
        <v>545</v>
      </c>
      <c r="C611" s="661" t="s">
        <v>564</v>
      </c>
      <c r="D611" s="662" t="s">
        <v>2188</v>
      </c>
      <c r="E611" s="661" t="s">
        <v>3700</v>
      </c>
      <c r="F611" s="662" t="s">
        <v>3701</v>
      </c>
      <c r="G611" s="661" t="s">
        <v>2730</v>
      </c>
      <c r="H611" s="661" t="s">
        <v>2731</v>
      </c>
      <c r="I611" s="663">
        <v>0.71</v>
      </c>
      <c r="J611" s="663">
        <v>4600</v>
      </c>
      <c r="K611" s="664">
        <v>3266</v>
      </c>
    </row>
    <row r="612" spans="1:11" ht="14.4" customHeight="1" x14ac:dyDescent="0.3">
      <c r="A612" s="659" t="s">
        <v>544</v>
      </c>
      <c r="B612" s="660" t="s">
        <v>545</v>
      </c>
      <c r="C612" s="661" t="s">
        <v>564</v>
      </c>
      <c r="D612" s="662" t="s">
        <v>2188</v>
      </c>
      <c r="E612" s="661" t="s">
        <v>3700</v>
      </c>
      <c r="F612" s="662" t="s">
        <v>3701</v>
      </c>
      <c r="G612" s="661" t="s">
        <v>2994</v>
      </c>
      <c r="H612" s="661" t="s">
        <v>2995</v>
      </c>
      <c r="I612" s="663">
        <v>0.71</v>
      </c>
      <c r="J612" s="663">
        <v>3600</v>
      </c>
      <c r="K612" s="664">
        <v>2556</v>
      </c>
    </row>
    <row r="613" spans="1:11" ht="14.4" customHeight="1" x14ac:dyDescent="0.3">
      <c r="A613" s="659" t="s">
        <v>544</v>
      </c>
      <c r="B613" s="660" t="s">
        <v>545</v>
      </c>
      <c r="C613" s="661" t="s">
        <v>564</v>
      </c>
      <c r="D613" s="662" t="s">
        <v>2188</v>
      </c>
      <c r="E613" s="661" t="s">
        <v>3700</v>
      </c>
      <c r="F613" s="662" t="s">
        <v>3701</v>
      </c>
      <c r="G613" s="661" t="s">
        <v>2732</v>
      </c>
      <c r="H613" s="661" t="s">
        <v>2733</v>
      </c>
      <c r="I613" s="663">
        <v>0.71</v>
      </c>
      <c r="J613" s="663">
        <v>7400</v>
      </c>
      <c r="K613" s="664">
        <v>5254</v>
      </c>
    </row>
    <row r="614" spans="1:11" ht="14.4" customHeight="1" x14ac:dyDescent="0.3">
      <c r="A614" s="659" t="s">
        <v>544</v>
      </c>
      <c r="B614" s="660" t="s">
        <v>545</v>
      </c>
      <c r="C614" s="661" t="s">
        <v>564</v>
      </c>
      <c r="D614" s="662" t="s">
        <v>2188</v>
      </c>
      <c r="E614" s="661" t="s">
        <v>3716</v>
      </c>
      <c r="F614" s="662" t="s">
        <v>3717</v>
      </c>
      <c r="G614" s="661" t="s">
        <v>3614</v>
      </c>
      <c r="H614" s="661" t="s">
        <v>3615</v>
      </c>
      <c r="I614" s="663">
        <v>313539.53000000003</v>
      </c>
      <c r="J614" s="663">
        <v>1</v>
      </c>
      <c r="K614" s="664">
        <v>313539.53000000003</v>
      </c>
    </row>
    <row r="615" spans="1:11" ht="14.4" customHeight="1" x14ac:dyDescent="0.3">
      <c r="A615" s="659" t="s">
        <v>544</v>
      </c>
      <c r="B615" s="660" t="s">
        <v>545</v>
      </c>
      <c r="C615" s="661" t="s">
        <v>564</v>
      </c>
      <c r="D615" s="662" t="s">
        <v>2188</v>
      </c>
      <c r="E615" s="661" t="s">
        <v>3716</v>
      </c>
      <c r="F615" s="662" t="s">
        <v>3717</v>
      </c>
      <c r="G615" s="661" t="s">
        <v>3616</v>
      </c>
      <c r="H615" s="661" t="s">
        <v>3617</v>
      </c>
      <c r="I615" s="663">
        <v>437015.31</v>
      </c>
      <c r="J615" s="663">
        <v>1</v>
      </c>
      <c r="K615" s="664">
        <v>437015.31</v>
      </c>
    </row>
    <row r="616" spans="1:11" ht="14.4" customHeight="1" x14ac:dyDescent="0.3">
      <c r="A616" s="659" t="s">
        <v>544</v>
      </c>
      <c r="B616" s="660" t="s">
        <v>545</v>
      </c>
      <c r="C616" s="661" t="s">
        <v>564</v>
      </c>
      <c r="D616" s="662" t="s">
        <v>2188</v>
      </c>
      <c r="E616" s="661" t="s">
        <v>3716</v>
      </c>
      <c r="F616" s="662" t="s">
        <v>3717</v>
      </c>
      <c r="G616" s="661" t="s">
        <v>3618</v>
      </c>
      <c r="H616" s="661" t="s">
        <v>3619</v>
      </c>
      <c r="I616" s="663">
        <v>361801.30666666664</v>
      </c>
      <c r="J616" s="663">
        <v>6</v>
      </c>
      <c r="K616" s="664">
        <v>2170807.84</v>
      </c>
    </row>
    <row r="617" spans="1:11" ht="14.4" customHeight="1" x14ac:dyDescent="0.3">
      <c r="A617" s="659" t="s">
        <v>544</v>
      </c>
      <c r="B617" s="660" t="s">
        <v>545</v>
      </c>
      <c r="C617" s="661" t="s">
        <v>564</v>
      </c>
      <c r="D617" s="662" t="s">
        <v>2188</v>
      </c>
      <c r="E617" s="661" t="s">
        <v>3716</v>
      </c>
      <c r="F617" s="662" t="s">
        <v>3717</v>
      </c>
      <c r="G617" s="661" t="s">
        <v>3620</v>
      </c>
      <c r="H617" s="661" t="s">
        <v>3621</v>
      </c>
      <c r="I617" s="663">
        <v>26544.3</v>
      </c>
      <c r="J617" s="663">
        <v>3</v>
      </c>
      <c r="K617" s="664">
        <v>79632.899999999994</v>
      </c>
    </row>
    <row r="618" spans="1:11" ht="14.4" customHeight="1" x14ac:dyDescent="0.3">
      <c r="A618" s="659" t="s">
        <v>544</v>
      </c>
      <c r="B618" s="660" t="s">
        <v>545</v>
      </c>
      <c r="C618" s="661" t="s">
        <v>564</v>
      </c>
      <c r="D618" s="662" t="s">
        <v>2188</v>
      </c>
      <c r="E618" s="661" t="s">
        <v>3716</v>
      </c>
      <c r="F618" s="662" t="s">
        <v>3717</v>
      </c>
      <c r="G618" s="661" t="s">
        <v>3622</v>
      </c>
      <c r="H618" s="661" t="s">
        <v>3623</v>
      </c>
      <c r="I618" s="663">
        <v>1.5714285714285715E-2</v>
      </c>
      <c r="J618" s="663">
        <v>7</v>
      </c>
      <c r="K618" s="664">
        <v>0.11000000000000001</v>
      </c>
    </row>
    <row r="619" spans="1:11" ht="14.4" customHeight="1" x14ac:dyDescent="0.3">
      <c r="A619" s="659" t="s">
        <v>544</v>
      </c>
      <c r="B619" s="660" t="s">
        <v>545</v>
      </c>
      <c r="C619" s="661" t="s">
        <v>564</v>
      </c>
      <c r="D619" s="662" t="s">
        <v>2188</v>
      </c>
      <c r="E619" s="661" t="s">
        <v>3716</v>
      </c>
      <c r="F619" s="662" t="s">
        <v>3717</v>
      </c>
      <c r="G619" s="661" t="s">
        <v>3624</v>
      </c>
      <c r="H619" s="661" t="s">
        <v>3625</v>
      </c>
      <c r="I619" s="663">
        <v>0.01</v>
      </c>
      <c r="J619" s="663">
        <v>4</v>
      </c>
      <c r="K619" s="664">
        <v>0.04</v>
      </c>
    </row>
    <row r="620" spans="1:11" ht="14.4" customHeight="1" x14ac:dyDescent="0.3">
      <c r="A620" s="659" t="s">
        <v>544</v>
      </c>
      <c r="B620" s="660" t="s">
        <v>545</v>
      </c>
      <c r="C620" s="661" t="s">
        <v>564</v>
      </c>
      <c r="D620" s="662" t="s">
        <v>2188</v>
      </c>
      <c r="E620" s="661" t="s">
        <v>3716</v>
      </c>
      <c r="F620" s="662" t="s">
        <v>3717</v>
      </c>
      <c r="G620" s="661" t="s">
        <v>3626</v>
      </c>
      <c r="H620" s="661" t="s">
        <v>3627</v>
      </c>
      <c r="I620" s="663">
        <v>26544.3</v>
      </c>
      <c r="J620" s="663">
        <v>3</v>
      </c>
      <c r="K620" s="664">
        <v>79632.899999999994</v>
      </c>
    </row>
    <row r="621" spans="1:11" ht="14.4" customHeight="1" x14ac:dyDescent="0.3">
      <c r="A621" s="659" t="s">
        <v>544</v>
      </c>
      <c r="B621" s="660" t="s">
        <v>545</v>
      </c>
      <c r="C621" s="661" t="s">
        <v>564</v>
      </c>
      <c r="D621" s="662" t="s">
        <v>2188</v>
      </c>
      <c r="E621" s="661" t="s">
        <v>3716</v>
      </c>
      <c r="F621" s="662" t="s">
        <v>3717</v>
      </c>
      <c r="G621" s="661" t="s">
        <v>3628</v>
      </c>
      <c r="H621" s="661" t="s">
        <v>3629</v>
      </c>
      <c r="I621" s="663">
        <v>60984.82</v>
      </c>
      <c r="J621" s="663">
        <v>6</v>
      </c>
      <c r="K621" s="664">
        <v>365908.94999999995</v>
      </c>
    </row>
    <row r="622" spans="1:11" ht="14.4" customHeight="1" x14ac:dyDescent="0.3">
      <c r="A622" s="659" t="s">
        <v>544</v>
      </c>
      <c r="B622" s="660" t="s">
        <v>545</v>
      </c>
      <c r="C622" s="661" t="s">
        <v>564</v>
      </c>
      <c r="D622" s="662" t="s">
        <v>2188</v>
      </c>
      <c r="E622" s="661" t="s">
        <v>3716</v>
      </c>
      <c r="F622" s="662" t="s">
        <v>3717</v>
      </c>
      <c r="G622" s="661" t="s">
        <v>3630</v>
      </c>
      <c r="H622" s="661" t="s">
        <v>3631</v>
      </c>
      <c r="I622" s="663">
        <v>0.01</v>
      </c>
      <c r="J622" s="663">
        <v>1</v>
      </c>
      <c r="K622" s="664">
        <v>0.01</v>
      </c>
    </row>
    <row r="623" spans="1:11" ht="14.4" customHeight="1" x14ac:dyDescent="0.3">
      <c r="A623" s="659" t="s">
        <v>544</v>
      </c>
      <c r="B623" s="660" t="s">
        <v>545</v>
      </c>
      <c r="C623" s="661" t="s">
        <v>564</v>
      </c>
      <c r="D623" s="662" t="s">
        <v>2188</v>
      </c>
      <c r="E623" s="661" t="s">
        <v>3716</v>
      </c>
      <c r="F623" s="662" t="s">
        <v>3717</v>
      </c>
      <c r="G623" s="661" t="s">
        <v>3632</v>
      </c>
      <c r="H623" s="661" t="s">
        <v>3633</v>
      </c>
      <c r="I623" s="663">
        <v>20540.650000000001</v>
      </c>
      <c r="J623" s="663">
        <v>1</v>
      </c>
      <c r="K623" s="664">
        <v>20540.650000000001</v>
      </c>
    </row>
    <row r="624" spans="1:11" ht="14.4" customHeight="1" x14ac:dyDescent="0.3">
      <c r="A624" s="659" t="s">
        <v>544</v>
      </c>
      <c r="B624" s="660" t="s">
        <v>545</v>
      </c>
      <c r="C624" s="661" t="s">
        <v>564</v>
      </c>
      <c r="D624" s="662" t="s">
        <v>2188</v>
      </c>
      <c r="E624" s="661" t="s">
        <v>3716</v>
      </c>
      <c r="F624" s="662" t="s">
        <v>3717</v>
      </c>
      <c r="G624" s="661" t="s">
        <v>3634</v>
      </c>
      <c r="H624" s="661" t="s">
        <v>3635</v>
      </c>
      <c r="I624" s="663">
        <v>0.01</v>
      </c>
      <c r="J624" s="663">
        <v>1</v>
      </c>
      <c r="K624" s="664">
        <v>0.01</v>
      </c>
    </row>
    <row r="625" spans="1:11" ht="14.4" customHeight="1" x14ac:dyDescent="0.3">
      <c r="A625" s="659" t="s">
        <v>544</v>
      </c>
      <c r="B625" s="660" t="s">
        <v>545</v>
      </c>
      <c r="C625" s="661" t="s">
        <v>564</v>
      </c>
      <c r="D625" s="662" t="s">
        <v>2188</v>
      </c>
      <c r="E625" s="661" t="s">
        <v>3716</v>
      </c>
      <c r="F625" s="662" t="s">
        <v>3717</v>
      </c>
      <c r="G625" s="661" t="s">
        <v>3636</v>
      </c>
      <c r="H625" s="661" t="s">
        <v>3637</v>
      </c>
      <c r="I625" s="663">
        <v>20540.650000000001</v>
      </c>
      <c r="J625" s="663">
        <v>1</v>
      </c>
      <c r="K625" s="664">
        <v>20540.650000000001</v>
      </c>
    </row>
    <row r="626" spans="1:11" ht="14.4" customHeight="1" x14ac:dyDescent="0.3">
      <c r="A626" s="659" t="s">
        <v>544</v>
      </c>
      <c r="B626" s="660" t="s">
        <v>545</v>
      </c>
      <c r="C626" s="661" t="s">
        <v>564</v>
      </c>
      <c r="D626" s="662" t="s">
        <v>2188</v>
      </c>
      <c r="E626" s="661" t="s">
        <v>3716</v>
      </c>
      <c r="F626" s="662" t="s">
        <v>3717</v>
      </c>
      <c r="G626" s="661" t="s">
        <v>3638</v>
      </c>
      <c r="H626" s="661" t="s">
        <v>3639</v>
      </c>
      <c r="I626" s="663">
        <v>60984.81</v>
      </c>
      <c r="J626" s="663">
        <v>4</v>
      </c>
      <c r="K626" s="664">
        <v>243939.25</v>
      </c>
    </row>
    <row r="627" spans="1:11" ht="14.4" customHeight="1" x14ac:dyDescent="0.3">
      <c r="A627" s="659" t="s">
        <v>544</v>
      </c>
      <c r="B627" s="660" t="s">
        <v>545</v>
      </c>
      <c r="C627" s="661" t="s">
        <v>564</v>
      </c>
      <c r="D627" s="662" t="s">
        <v>2188</v>
      </c>
      <c r="E627" s="661" t="s">
        <v>3716</v>
      </c>
      <c r="F627" s="662" t="s">
        <v>3717</v>
      </c>
      <c r="G627" s="661" t="s">
        <v>3640</v>
      </c>
      <c r="H627" s="661" t="s">
        <v>3641</v>
      </c>
      <c r="I627" s="663">
        <v>1.4285714285714285E-2</v>
      </c>
      <c r="J627" s="663">
        <v>7</v>
      </c>
      <c r="K627" s="664">
        <v>9.9999999999999992E-2</v>
      </c>
    </row>
    <row r="628" spans="1:11" ht="14.4" customHeight="1" x14ac:dyDescent="0.3">
      <c r="A628" s="659" t="s">
        <v>544</v>
      </c>
      <c r="B628" s="660" t="s">
        <v>545</v>
      </c>
      <c r="C628" s="661" t="s">
        <v>564</v>
      </c>
      <c r="D628" s="662" t="s">
        <v>2188</v>
      </c>
      <c r="E628" s="661" t="s">
        <v>3716</v>
      </c>
      <c r="F628" s="662" t="s">
        <v>3717</v>
      </c>
      <c r="G628" s="661" t="s">
        <v>3642</v>
      </c>
      <c r="H628" s="661" t="s">
        <v>3643</v>
      </c>
      <c r="I628" s="663">
        <v>0.01</v>
      </c>
      <c r="J628" s="663">
        <v>1</v>
      </c>
      <c r="K628" s="664">
        <v>0.01</v>
      </c>
    </row>
    <row r="629" spans="1:11" ht="14.4" customHeight="1" x14ac:dyDescent="0.3">
      <c r="A629" s="659" t="s">
        <v>544</v>
      </c>
      <c r="B629" s="660" t="s">
        <v>545</v>
      </c>
      <c r="C629" s="661" t="s">
        <v>564</v>
      </c>
      <c r="D629" s="662" t="s">
        <v>2188</v>
      </c>
      <c r="E629" s="661" t="s">
        <v>3716</v>
      </c>
      <c r="F629" s="662" t="s">
        <v>3717</v>
      </c>
      <c r="G629" s="661" t="s">
        <v>3644</v>
      </c>
      <c r="H629" s="661" t="s">
        <v>3645</v>
      </c>
      <c r="I629" s="663">
        <v>59683.794999999998</v>
      </c>
      <c r="J629" s="663">
        <v>5</v>
      </c>
      <c r="K629" s="664">
        <v>298419</v>
      </c>
    </row>
    <row r="630" spans="1:11" ht="14.4" customHeight="1" x14ac:dyDescent="0.3">
      <c r="A630" s="659" t="s">
        <v>544</v>
      </c>
      <c r="B630" s="660" t="s">
        <v>545</v>
      </c>
      <c r="C630" s="661" t="s">
        <v>564</v>
      </c>
      <c r="D630" s="662" t="s">
        <v>2188</v>
      </c>
      <c r="E630" s="661" t="s">
        <v>3716</v>
      </c>
      <c r="F630" s="662" t="s">
        <v>3717</v>
      </c>
      <c r="G630" s="661" t="s">
        <v>3646</v>
      </c>
      <c r="H630" s="661" t="s">
        <v>3647</v>
      </c>
      <c r="I630" s="663">
        <v>1.5000000000000001E-2</v>
      </c>
      <c r="J630" s="663">
        <v>6</v>
      </c>
      <c r="K630" s="664">
        <v>9.0000000000000011E-2</v>
      </c>
    </row>
    <row r="631" spans="1:11" ht="14.4" customHeight="1" x14ac:dyDescent="0.3">
      <c r="A631" s="659" t="s">
        <v>544</v>
      </c>
      <c r="B631" s="660" t="s">
        <v>545</v>
      </c>
      <c r="C631" s="661" t="s">
        <v>564</v>
      </c>
      <c r="D631" s="662" t="s">
        <v>2188</v>
      </c>
      <c r="E631" s="661" t="s">
        <v>3716</v>
      </c>
      <c r="F631" s="662" t="s">
        <v>3717</v>
      </c>
      <c r="G631" s="661" t="s">
        <v>3648</v>
      </c>
      <c r="H631" s="661" t="s">
        <v>3649</v>
      </c>
      <c r="I631" s="663">
        <v>26544.3</v>
      </c>
      <c r="J631" s="663">
        <v>2</v>
      </c>
      <c r="K631" s="664">
        <v>53088.6</v>
      </c>
    </row>
    <row r="632" spans="1:11" ht="14.4" customHeight="1" x14ac:dyDescent="0.3">
      <c r="A632" s="659" t="s">
        <v>544</v>
      </c>
      <c r="B632" s="660" t="s">
        <v>545</v>
      </c>
      <c r="C632" s="661" t="s">
        <v>564</v>
      </c>
      <c r="D632" s="662" t="s">
        <v>2188</v>
      </c>
      <c r="E632" s="661" t="s">
        <v>3716</v>
      </c>
      <c r="F632" s="662" t="s">
        <v>3717</v>
      </c>
      <c r="G632" s="661" t="s">
        <v>3650</v>
      </c>
      <c r="H632" s="661" t="s">
        <v>3651</v>
      </c>
      <c r="I632" s="663">
        <v>0.02</v>
      </c>
      <c r="J632" s="663">
        <v>1</v>
      </c>
      <c r="K632" s="664">
        <v>0.02</v>
      </c>
    </row>
    <row r="633" spans="1:11" ht="14.4" customHeight="1" x14ac:dyDescent="0.3">
      <c r="A633" s="659" t="s">
        <v>544</v>
      </c>
      <c r="B633" s="660" t="s">
        <v>545</v>
      </c>
      <c r="C633" s="661" t="s">
        <v>564</v>
      </c>
      <c r="D633" s="662" t="s">
        <v>2188</v>
      </c>
      <c r="E633" s="661" t="s">
        <v>3716</v>
      </c>
      <c r="F633" s="662" t="s">
        <v>3717</v>
      </c>
      <c r="G633" s="661" t="s">
        <v>3652</v>
      </c>
      <c r="H633" s="661" t="s">
        <v>3653</v>
      </c>
      <c r="I633" s="663">
        <v>26544.3</v>
      </c>
      <c r="J633" s="663">
        <v>1</v>
      </c>
      <c r="K633" s="664">
        <v>26544.3</v>
      </c>
    </row>
    <row r="634" spans="1:11" ht="14.4" customHeight="1" x14ac:dyDescent="0.3">
      <c r="A634" s="659" t="s">
        <v>544</v>
      </c>
      <c r="B634" s="660" t="s">
        <v>545</v>
      </c>
      <c r="C634" s="661" t="s">
        <v>564</v>
      </c>
      <c r="D634" s="662" t="s">
        <v>2188</v>
      </c>
      <c r="E634" s="661" t="s">
        <v>3716</v>
      </c>
      <c r="F634" s="662" t="s">
        <v>3717</v>
      </c>
      <c r="G634" s="661" t="s">
        <v>3654</v>
      </c>
      <c r="H634" s="661" t="s">
        <v>3655</v>
      </c>
      <c r="I634" s="663">
        <v>0.01</v>
      </c>
      <c r="J634" s="663">
        <v>1</v>
      </c>
      <c r="K634" s="664">
        <v>0.01</v>
      </c>
    </row>
    <row r="635" spans="1:11" ht="14.4" customHeight="1" x14ac:dyDescent="0.3">
      <c r="A635" s="659" t="s">
        <v>544</v>
      </c>
      <c r="B635" s="660" t="s">
        <v>545</v>
      </c>
      <c r="C635" s="661" t="s">
        <v>564</v>
      </c>
      <c r="D635" s="662" t="s">
        <v>2188</v>
      </c>
      <c r="E635" s="661" t="s">
        <v>3716</v>
      </c>
      <c r="F635" s="662" t="s">
        <v>3717</v>
      </c>
      <c r="G635" s="661" t="s">
        <v>3656</v>
      </c>
      <c r="H635" s="661" t="s">
        <v>3657</v>
      </c>
      <c r="I635" s="663">
        <v>26544.3</v>
      </c>
      <c r="J635" s="663">
        <v>3</v>
      </c>
      <c r="K635" s="664">
        <v>79632.899999999994</v>
      </c>
    </row>
    <row r="636" spans="1:11" ht="14.4" customHeight="1" x14ac:dyDescent="0.3">
      <c r="A636" s="659" t="s">
        <v>544</v>
      </c>
      <c r="B636" s="660" t="s">
        <v>545</v>
      </c>
      <c r="C636" s="661" t="s">
        <v>564</v>
      </c>
      <c r="D636" s="662" t="s">
        <v>2188</v>
      </c>
      <c r="E636" s="661" t="s">
        <v>3716</v>
      </c>
      <c r="F636" s="662" t="s">
        <v>3717</v>
      </c>
      <c r="G636" s="661" t="s">
        <v>3658</v>
      </c>
      <c r="H636" s="661" t="s">
        <v>3659</v>
      </c>
      <c r="I636" s="663">
        <v>60984.79</v>
      </c>
      <c r="J636" s="663">
        <v>1</v>
      </c>
      <c r="K636" s="664">
        <v>60984.79</v>
      </c>
    </row>
    <row r="637" spans="1:11" ht="14.4" customHeight="1" x14ac:dyDescent="0.3">
      <c r="A637" s="659" t="s">
        <v>544</v>
      </c>
      <c r="B637" s="660" t="s">
        <v>545</v>
      </c>
      <c r="C637" s="661" t="s">
        <v>564</v>
      </c>
      <c r="D637" s="662" t="s">
        <v>2188</v>
      </c>
      <c r="E637" s="661" t="s">
        <v>3718</v>
      </c>
      <c r="F637" s="662" t="s">
        <v>3719</v>
      </c>
      <c r="G637" s="661" t="s">
        <v>3660</v>
      </c>
      <c r="H637" s="661" t="s">
        <v>3661</v>
      </c>
      <c r="I637" s="663">
        <v>5043.8</v>
      </c>
      <c r="J637" s="663">
        <v>3</v>
      </c>
      <c r="K637" s="664">
        <v>15131.400000000001</v>
      </c>
    </row>
    <row r="638" spans="1:11" ht="14.4" customHeight="1" x14ac:dyDescent="0.3">
      <c r="A638" s="659" t="s">
        <v>544</v>
      </c>
      <c r="B638" s="660" t="s">
        <v>545</v>
      </c>
      <c r="C638" s="661" t="s">
        <v>564</v>
      </c>
      <c r="D638" s="662" t="s">
        <v>2188</v>
      </c>
      <c r="E638" s="661" t="s">
        <v>3718</v>
      </c>
      <c r="F638" s="662" t="s">
        <v>3719</v>
      </c>
      <c r="G638" s="661" t="s">
        <v>3662</v>
      </c>
      <c r="H638" s="661" t="s">
        <v>3663</v>
      </c>
      <c r="I638" s="663">
        <v>64.8</v>
      </c>
      <c r="J638" s="663">
        <v>480</v>
      </c>
      <c r="K638" s="664">
        <v>31104.959999999999</v>
      </c>
    </row>
    <row r="639" spans="1:11" ht="14.4" customHeight="1" x14ac:dyDescent="0.3">
      <c r="A639" s="659" t="s">
        <v>544</v>
      </c>
      <c r="B639" s="660" t="s">
        <v>545</v>
      </c>
      <c r="C639" s="661" t="s">
        <v>564</v>
      </c>
      <c r="D639" s="662" t="s">
        <v>2188</v>
      </c>
      <c r="E639" s="661" t="s">
        <v>3718</v>
      </c>
      <c r="F639" s="662" t="s">
        <v>3719</v>
      </c>
      <c r="G639" s="661" t="s">
        <v>3664</v>
      </c>
      <c r="H639" s="661" t="s">
        <v>3665</v>
      </c>
      <c r="I639" s="663">
        <v>6355.2666666666673</v>
      </c>
      <c r="J639" s="663">
        <v>5</v>
      </c>
      <c r="K639" s="664">
        <v>31776.340000000004</v>
      </c>
    </row>
    <row r="640" spans="1:11" ht="14.4" customHeight="1" x14ac:dyDescent="0.3">
      <c r="A640" s="659" t="s">
        <v>544</v>
      </c>
      <c r="B640" s="660" t="s">
        <v>545</v>
      </c>
      <c r="C640" s="661" t="s">
        <v>564</v>
      </c>
      <c r="D640" s="662" t="s">
        <v>2188</v>
      </c>
      <c r="E640" s="661" t="s">
        <v>3718</v>
      </c>
      <c r="F640" s="662" t="s">
        <v>3719</v>
      </c>
      <c r="G640" s="661" t="s">
        <v>3666</v>
      </c>
      <c r="H640" s="661" t="s">
        <v>3667</v>
      </c>
      <c r="I640" s="663">
        <v>5523.3</v>
      </c>
      <c r="J640" s="663">
        <v>1</v>
      </c>
      <c r="K640" s="664">
        <v>5523.3</v>
      </c>
    </row>
    <row r="641" spans="1:11" ht="14.4" customHeight="1" x14ac:dyDescent="0.3">
      <c r="A641" s="659" t="s">
        <v>544</v>
      </c>
      <c r="B641" s="660" t="s">
        <v>545</v>
      </c>
      <c r="C641" s="661" t="s">
        <v>564</v>
      </c>
      <c r="D641" s="662" t="s">
        <v>2188</v>
      </c>
      <c r="E641" s="661" t="s">
        <v>3718</v>
      </c>
      <c r="F641" s="662" t="s">
        <v>3719</v>
      </c>
      <c r="G641" s="661" t="s">
        <v>3668</v>
      </c>
      <c r="H641" s="661" t="s">
        <v>3669</v>
      </c>
      <c r="I641" s="663">
        <v>27014.5</v>
      </c>
      <c r="J641" s="663">
        <v>1</v>
      </c>
      <c r="K641" s="664">
        <v>27014.5</v>
      </c>
    </row>
    <row r="642" spans="1:11" ht="14.4" customHeight="1" x14ac:dyDescent="0.3">
      <c r="A642" s="659" t="s">
        <v>544</v>
      </c>
      <c r="B642" s="660" t="s">
        <v>545</v>
      </c>
      <c r="C642" s="661" t="s">
        <v>564</v>
      </c>
      <c r="D642" s="662" t="s">
        <v>2188</v>
      </c>
      <c r="E642" s="661" t="s">
        <v>3718</v>
      </c>
      <c r="F642" s="662" t="s">
        <v>3719</v>
      </c>
      <c r="G642" s="661" t="s">
        <v>3670</v>
      </c>
      <c r="H642" s="661" t="s">
        <v>3671</v>
      </c>
      <c r="I642" s="663">
        <v>2656.929999999998</v>
      </c>
      <c r="J642" s="663">
        <v>34</v>
      </c>
      <c r="K642" s="664">
        <v>90335.619999999937</v>
      </c>
    </row>
    <row r="643" spans="1:11" ht="14.4" customHeight="1" x14ac:dyDescent="0.3">
      <c r="A643" s="659" t="s">
        <v>544</v>
      </c>
      <c r="B643" s="660" t="s">
        <v>545</v>
      </c>
      <c r="C643" s="661" t="s">
        <v>564</v>
      </c>
      <c r="D643" s="662" t="s">
        <v>2188</v>
      </c>
      <c r="E643" s="661" t="s">
        <v>3718</v>
      </c>
      <c r="F643" s="662" t="s">
        <v>3719</v>
      </c>
      <c r="G643" s="661" t="s">
        <v>3672</v>
      </c>
      <c r="H643" s="661" t="s">
        <v>3673</v>
      </c>
      <c r="I643" s="663">
        <v>11495.503030303031</v>
      </c>
      <c r="J643" s="663">
        <v>33</v>
      </c>
      <c r="K643" s="664">
        <v>379351.60000000003</v>
      </c>
    </row>
    <row r="644" spans="1:11" ht="14.4" customHeight="1" x14ac:dyDescent="0.3">
      <c r="A644" s="659" t="s">
        <v>544</v>
      </c>
      <c r="B644" s="660" t="s">
        <v>545</v>
      </c>
      <c r="C644" s="661" t="s">
        <v>564</v>
      </c>
      <c r="D644" s="662" t="s">
        <v>2188</v>
      </c>
      <c r="E644" s="661" t="s">
        <v>3718</v>
      </c>
      <c r="F644" s="662" t="s">
        <v>3719</v>
      </c>
      <c r="G644" s="661" t="s">
        <v>3674</v>
      </c>
      <c r="H644" s="661" t="s">
        <v>3675</v>
      </c>
      <c r="I644" s="663">
        <v>3335</v>
      </c>
      <c r="J644" s="663">
        <v>13</v>
      </c>
      <c r="K644" s="664">
        <v>43355</v>
      </c>
    </row>
    <row r="645" spans="1:11" ht="14.4" customHeight="1" x14ac:dyDescent="0.3">
      <c r="A645" s="659" t="s">
        <v>544</v>
      </c>
      <c r="B645" s="660" t="s">
        <v>545</v>
      </c>
      <c r="C645" s="661" t="s">
        <v>564</v>
      </c>
      <c r="D645" s="662" t="s">
        <v>2188</v>
      </c>
      <c r="E645" s="661" t="s">
        <v>3718</v>
      </c>
      <c r="F645" s="662" t="s">
        <v>3719</v>
      </c>
      <c r="G645" s="661" t="s">
        <v>3676</v>
      </c>
      <c r="H645" s="661" t="s">
        <v>3677</v>
      </c>
      <c r="I645" s="663">
        <v>19560.009999999998</v>
      </c>
      <c r="J645" s="663">
        <v>2</v>
      </c>
      <c r="K645" s="664">
        <v>39120.019999999997</v>
      </c>
    </row>
    <row r="646" spans="1:11" ht="14.4" customHeight="1" x14ac:dyDescent="0.3">
      <c r="A646" s="659" t="s">
        <v>544</v>
      </c>
      <c r="B646" s="660" t="s">
        <v>545</v>
      </c>
      <c r="C646" s="661" t="s">
        <v>564</v>
      </c>
      <c r="D646" s="662" t="s">
        <v>2188</v>
      </c>
      <c r="E646" s="661" t="s">
        <v>3718</v>
      </c>
      <c r="F646" s="662" t="s">
        <v>3719</v>
      </c>
      <c r="G646" s="661" t="s">
        <v>3678</v>
      </c>
      <c r="H646" s="661" t="s">
        <v>3679</v>
      </c>
      <c r="I646" s="663">
        <v>3107.74</v>
      </c>
      <c r="J646" s="663">
        <v>1</v>
      </c>
      <c r="K646" s="664">
        <v>3107.74</v>
      </c>
    </row>
    <row r="647" spans="1:11" ht="14.4" customHeight="1" x14ac:dyDescent="0.3">
      <c r="A647" s="659" t="s">
        <v>544</v>
      </c>
      <c r="B647" s="660" t="s">
        <v>545</v>
      </c>
      <c r="C647" s="661" t="s">
        <v>564</v>
      </c>
      <c r="D647" s="662" t="s">
        <v>2188</v>
      </c>
      <c r="E647" s="661" t="s">
        <v>3718</v>
      </c>
      <c r="F647" s="662" t="s">
        <v>3719</v>
      </c>
      <c r="G647" s="661" t="s">
        <v>3680</v>
      </c>
      <c r="H647" s="661" t="s">
        <v>3681</v>
      </c>
      <c r="I647" s="663">
        <v>13317</v>
      </c>
      <c r="J647" s="663">
        <v>4</v>
      </c>
      <c r="K647" s="664">
        <v>53268</v>
      </c>
    </row>
    <row r="648" spans="1:11" ht="14.4" customHeight="1" x14ac:dyDescent="0.3">
      <c r="A648" s="659" t="s">
        <v>544</v>
      </c>
      <c r="B648" s="660" t="s">
        <v>545</v>
      </c>
      <c r="C648" s="661" t="s">
        <v>564</v>
      </c>
      <c r="D648" s="662" t="s">
        <v>2188</v>
      </c>
      <c r="E648" s="661" t="s">
        <v>3718</v>
      </c>
      <c r="F648" s="662" t="s">
        <v>3719</v>
      </c>
      <c r="G648" s="661" t="s">
        <v>3682</v>
      </c>
      <c r="H648" s="661" t="s">
        <v>3683</v>
      </c>
      <c r="I648" s="663">
        <v>9592.15</v>
      </c>
      <c r="J648" s="663">
        <v>16</v>
      </c>
      <c r="K648" s="664">
        <v>153474.4</v>
      </c>
    </row>
    <row r="649" spans="1:11" ht="14.4" customHeight="1" x14ac:dyDescent="0.3">
      <c r="A649" s="659" t="s">
        <v>544</v>
      </c>
      <c r="B649" s="660" t="s">
        <v>545</v>
      </c>
      <c r="C649" s="661" t="s">
        <v>564</v>
      </c>
      <c r="D649" s="662" t="s">
        <v>2188</v>
      </c>
      <c r="E649" s="661" t="s">
        <v>3718</v>
      </c>
      <c r="F649" s="662" t="s">
        <v>3719</v>
      </c>
      <c r="G649" s="661" t="s">
        <v>3684</v>
      </c>
      <c r="H649" s="661" t="s">
        <v>3685</v>
      </c>
      <c r="I649" s="663">
        <v>7865.02</v>
      </c>
      <c r="J649" s="663">
        <v>2</v>
      </c>
      <c r="K649" s="664">
        <v>15730.04</v>
      </c>
    </row>
    <row r="650" spans="1:11" ht="14.4" customHeight="1" x14ac:dyDescent="0.3">
      <c r="A650" s="659" t="s">
        <v>544</v>
      </c>
      <c r="B650" s="660" t="s">
        <v>545</v>
      </c>
      <c r="C650" s="661" t="s">
        <v>564</v>
      </c>
      <c r="D650" s="662" t="s">
        <v>2188</v>
      </c>
      <c r="E650" s="661" t="s">
        <v>3718</v>
      </c>
      <c r="F650" s="662" t="s">
        <v>3719</v>
      </c>
      <c r="G650" s="661" t="s">
        <v>3686</v>
      </c>
      <c r="H650" s="661" t="s">
        <v>3687</v>
      </c>
      <c r="I650" s="663">
        <v>6562.99</v>
      </c>
      <c r="J650" s="663">
        <v>4</v>
      </c>
      <c r="K650" s="664">
        <v>26251.96</v>
      </c>
    </row>
    <row r="651" spans="1:11" ht="14.4" customHeight="1" x14ac:dyDescent="0.3">
      <c r="A651" s="659" t="s">
        <v>544</v>
      </c>
      <c r="B651" s="660" t="s">
        <v>545</v>
      </c>
      <c r="C651" s="661" t="s">
        <v>564</v>
      </c>
      <c r="D651" s="662" t="s">
        <v>2188</v>
      </c>
      <c r="E651" s="661" t="s">
        <v>3718</v>
      </c>
      <c r="F651" s="662" t="s">
        <v>3719</v>
      </c>
      <c r="G651" s="661" t="s">
        <v>3688</v>
      </c>
      <c r="H651" s="661" t="s">
        <v>3689</v>
      </c>
      <c r="I651" s="663">
        <v>41520.01</v>
      </c>
      <c r="J651" s="663">
        <v>1</v>
      </c>
      <c r="K651" s="664">
        <v>41520.01</v>
      </c>
    </row>
    <row r="652" spans="1:11" ht="14.4" customHeight="1" x14ac:dyDescent="0.3">
      <c r="A652" s="659" t="s">
        <v>544</v>
      </c>
      <c r="B652" s="660" t="s">
        <v>545</v>
      </c>
      <c r="C652" s="661" t="s">
        <v>564</v>
      </c>
      <c r="D652" s="662" t="s">
        <v>2188</v>
      </c>
      <c r="E652" s="661" t="s">
        <v>3718</v>
      </c>
      <c r="F652" s="662" t="s">
        <v>3719</v>
      </c>
      <c r="G652" s="661" t="s">
        <v>3690</v>
      </c>
      <c r="H652" s="661" t="s">
        <v>3691</v>
      </c>
      <c r="I652" s="663">
        <v>2903.18</v>
      </c>
      <c r="J652" s="663">
        <v>2</v>
      </c>
      <c r="K652" s="664">
        <v>5806.35</v>
      </c>
    </row>
    <row r="653" spans="1:11" ht="14.4" customHeight="1" thickBot="1" x14ac:dyDescent="0.35">
      <c r="A653" s="665" t="s">
        <v>544</v>
      </c>
      <c r="B653" s="666" t="s">
        <v>545</v>
      </c>
      <c r="C653" s="667" t="s">
        <v>564</v>
      </c>
      <c r="D653" s="668" t="s">
        <v>2188</v>
      </c>
      <c r="E653" s="667" t="s">
        <v>3702</v>
      </c>
      <c r="F653" s="668" t="s">
        <v>3703</v>
      </c>
      <c r="G653" s="667" t="s">
        <v>3692</v>
      </c>
      <c r="H653" s="667" t="s">
        <v>3693</v>
      </c>
      <c r="I653" s="669">
        <v>28.8</v>
      </c>
      <c r="J653" s="669">
        <v>900</v>
      </c>
      <c r="K653" s="670">
        <v>25918.200000000004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47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</row>
    <row r="2" spans="1:35" ht="15" thickBot="1" x14ac:dyDescent="0.35">
      <c r="A2" s="383" t="s">
        <v>335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</row>
    <row r="3" spans="1:35" x14ac:dyDescent="0.3">
      <c r="A3" s="402" t="s">
        <v>251</v>
      </c>
      <c r="B3" s="548" t="s">
        <v>232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407</v>
      </c>
      <c r="I3" s="405">
        <v>408</v>
      </c>
      <c r="J3" s="405">
        <v>409</v>
      </c>
      <c r="K3" s="405">
        <v>410</v>
      </c>
      <c r="L3" s="405">
        <v>415</v>
      </c>
      <c r="M3" s="405">
        <v>416</v>
      </c>
      <c r="N3" s="405">
        <v>418</v>
      </c>
      <c r="O3" s="405">
        <v>419</v>
      </c>
      <c r="P3" s="405">
        <v>420</v>
      </c>
      <c r="Q3" s="405">
        <v>421</v>
      </c>
      <c r="R3" s="405">
        <v>522</v>
      </c>
      <c r="S3" s="405">
        <v>523</v>
      </c>
      <c r="T3" s="405">
        <v>524</v>
      </c>
      <c r="U3" s="405">
        <v>525</v>
      </c>
      <c r="V3" s="405">
        <v>526</v>
      </c>
      <c r="W3" s="405">
        <v>527</v>
      </c>
      <c r="X3" s="405">
        <v>528</v>
      </c>
      <c r="Y3" s="405">
        <v>629</v>
      </c>
      <c r="Z3" s="405">
        <v>630</v>
      </c>
      <c r="AA3" s="405">
        <v>636</v>
      </c>
      <c r="AB3" s="405">
        <v>637</v>
      </c>
      <c r="AC3" s="405">
        <v>640</v>
      </c>
      <c r="AD3" s="405">
        <v>642</v>
      </c>
      <c r="AE3" s="405">
        <v>743</v>
      </c>
      <c r="AF3" s="386">
        <v>745</v>
      </c>
      <c r="AG3" s="386">
        <v>746</v>
      </c>
      <c r="AH3" s="763">
        <v>930</v>
      </c>
      <c r="AI3" s="779"/>
    </row>
    <row r="4" spans="1:35" ht="36.6" outlineLevel="1" thickBot="1" x14ac:dyDescent="0.35">
      <c r="A4" s="403">
        <v>2015</v>
      </c>
      <c r="B4" s="549"/>
      <c r="C4" s="387" t="s">
        <v>233</v>
      </c>
      <c r="D4" s="388" t="s">
        <v>234</v>
      </c>
      <c r="E4" s="388" t="s">
        <v>235</v>
      </c>
      <c r="F4" s="406" t="s">
        <v>263</v>
      </c>
      <c r="G4" s="406" t="s">
        <v>264</v>
      </c>
      <c r="H4" s="406" t="s">
        <v>333</v>
      </c>
      <c r="I4" s="406" t="s">
        <v>265</v>
      </c>
      <c r="J4" s="406" t="s">
        <v>266</v>
      </c>
      <c r="K4" s="406" t="s">
        <v>267</v>
      </c>
      <c r="L4" s="406" t="s">
        <v>268</v>
      </c>
      <c r="M4" s="406" t="s">
        <v>269</v>
      </c>
      <c r="N4" s="406" t="s">
        <v>270</v>
      </c>
      <c r="O4" s="406" t="s">
        <v>271</v>
      </c>
      <c r="P4" s="406" t="s">
        <v>272</v>
      </c>
      <c r="Q4" s="406" t="s">
        <v>273</v>
      </c>
      <c r="R4" s="406" t="s">
        <v>274</v>
      </c>
      <c r="S4" s="406" t="s">
        <v>275</v>
      </c>
      <c r="T4" s="406" t="s">
        <v>276</v>
      </c>
      <c r="U4" s="406" t="s">
        <v>277</v>
      </c>
      <c r="V4" s="406" t="s">
        <v>278</v>
      </c>
      <c r="W4" s="406" t="s">
        <v>279</v>
      </c>
      <c r="X4" s="406" t="s">
        <v>288</v>
      </c>
      <c r="Y4" s="406" t="s">
        <v>280</v>
      </c>
      <c r="Z4" s="406" t="s">
        <v>289</v>
      </c>
      <c r="AA4" s="406" t="s">
        <v>281</v>
      </c>
      <c r="AB4" s="406" t="s">
        <v>282</v>
      </c>
      <c r="AC4" s="406" t="s">
        <v>283</v>
      </c>
      <c r="AD4" s="406" t="s">
        <v>284</v>
      </c>
      <c r="AE4" s="406" t="s">
        <v>285</v>
      </c>
      <c r="AF4" s="388" t="s">
        <v>286</v>
      </c>
      <c r="AG4" s="388" t="s">
        <v>287</v>
      </c>
      <c r="AH4" s="764" t="s">
        <v>253</v>
      </c>
      <c r="AI4" s="779"/>
    </row>
    <row r="5" spans="1:35" x14ac:dyDescent="0.3">
      <c r="A5" s="389" t="s">
        <v>236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765"/>
      <c r="AI5" s="779"/>
    </row>
    <row r="6" spans="1:35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90.3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13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57.3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0</v>
      </c>
      <c r="Y6" s="430">
        <f xml:space="preserve">
TRUNC(IF($A$4&lt;=12,SUMIFS('ON Data'!AD:AD,'ON Data'!$D:$D,$A$4,'ON Data'!$E:$E,1),SUMIFS('ON Data'!AD:AD,'ON Data'!$E:$E,1)/'ON Data'!$D$3),1)</f>
        <v>2</v>
      </c>
      <c r="Z6" s="430">
        <f xml:space="preserve">
TRUNC(IF($A$4&lt;=12,SUMIFS('ON Data'!AE:AE,'ON Data'!$D:$D,$A$4,'ON Data'!$E:$E,1),SUMIFS('ON Data'!AE:AE,'ON Data'!$E:$E,1)/'ON Data'!$D$3),1)</f>
        <v>0</v>
      </c>
      <c r="AA6" s="430">
        <f xml:space="preserve">
TRUNC(IF($A$4&lt;=12,SUMIFS('ON Data'!AF:AF,'ON Data'!$D:$D,$A$4,'ON Data'!$E:$E,1),SUMIFS('ON Data'!AF:AF,'ON Data'!$E:$E,1)/'ON Data'!$D$3),1)</f>
        <v>1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0</v>
      </c>
      <c r="AD6" s="430">
        <f xml:space="preserve">
TRUNC(IF($A$4&lt;=12,SUMIFS('ON Data'!AI:AI,'ON Data'!$D:$D,$A$4,'ON Data'!$E:$E,1),SUMIFS('ON Data'!AI:AI,'ON Data'!$E:$E,1)/'ON Data'!$D$3),1)</f>
        <v>15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430">
        <f xml:space="preserve">
TRUNC(IF($A$4&lt;=12,SUMIFS('ON Data'!AL:AL,'ON Data'!$D:$D,$A$4,'ON Data'!$E:$E,1),SUMIFS('ON Data'!AL:AL,'ON Data'!$E:$E,1)/'ON Data'!$D$3),1)</f>
        <v>0</v>
      </c>
      <c r="AH6" s="766">
        <f xml:space="preserve">
TRUNC(IF($A$4&lt;=12,SUMIFS('ON Data'!AN:AN,'ON Data'!$D:$D,$A$4,'ON Data'!$E:$E,1),SUMIFS('ON Data'!AN:AN,'ON Data'!$E:$E,1)/'ON Data'!$D$3),1)</f>
        <v>2</v>
      </c>
      <c r="AI6" s="779"/>
    </row>
    <row r="7" spans="1:35" ht="15" hidden="1" outlineLevel="1" thickBot="1" x14ac:dyDescent="0.35">
      <c r="A7" s="390" t="s">
        <v>131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766"/>
      <c r="AI7" s="779"/>
    </row>
    <row r="8" spans="1:35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766"/>
      <c r="AI8" s="779"/>
    </row>
    <row r="9" spans="1:35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767"/>
      <c r="AI9" s="779"/>
    </row>
    <row r="10" spans="1:35" x14ac:dyDescent="0.3">
      <c r="A10" s="392" t="s">
        <v>237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768"/>
      <c r="AI10" s="779"/>
    </row>
    <row r="11" spans="1:35" x14ac:dyDescent="0.3">
      <c r="A11" s="393" t="s">
        <v>238</v>
      </c>
      <c r="B11" s="410">
        <f xml:space="preserve">
IF($A$4&lt;=12,SUMIFS('ON Data'!F:F,'ON Data'!$D:$D,$A$4,'ON Data'!$E:$E,2),SUMIFS('ON Data'!F:F,'ON Data'!$E:$E,2))</f>
        <v>66678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10484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40805.25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0</v>
      </c>
      <c r="Y11" s="412">
        <f xml:space="preserve">
IF($A$4&lt;=12,SUMIFS('ON Data'!AD:AD,'ON Data'!$D:$D,$A$4,'ON Data'!$E:$E,2),SUMIFS('ON Data'!AD:AD,'ON Data'!$E:$E,2))</f>
        <v>1600</v>
      </c>
      <c r="Z11" s="412">
        <f xml:space="preserve">
IF($A$4&lt;=12,SUMIFS('ON Data'!AE:AE,'ON Data'!$D:$D,$A$4,'ON Data'!$E:$E,2),SUMIFS('ON Data'!AE:AE,'ON Data'!$E:$E,2))</f>
        <v>0</v>
      </c>
      <c r="AA11" s="412">
        <f xml:space="preserve">
IF($A$4&lt;=12,SUMIFS('ON Data'!AF:AF,'ON Data'!$D:$D,$A$4,'ON Data'!$E:$E,2),SUMIFS('ON Data'!AF:AF,'ON Data'!$E:$E,2))</f>
        <v>759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0</v>
      </c>
      <c r="AD11" s="412">
        <f xml:space="preserve">
IF($A$4&lt;=12,SUMIFS('ON Data'!AI:AI,'ON Data'!$D:$D,$A$4,'ON Data'!$E:$E,2),SUMIFS('ON Data'!AI:AI,'ON Data'!$E:$E,2))</f>
        <v>11397.75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412">
        <f xml:space="preserve">
IF($A$4&lt;=12,SUMIFS('ON Data'!AL:AL,'ON Data'!$D:$D,$A$4,'ON Data'!$E:$E,2),SUMIFS('ON Data'!AL:AL,'ON Data'!$E:$E,2))</f>
        <v>0</v>
      </c>
      <c r="AH11" s="769">
        <f xml:space="preserve">
IF($A$4&lt;=12,SUMIFS('ON Data'!AN:AN,'ON Data'!$D:$D,$A$4,'ON Data'!$E:$E,2),SUMIFS('ON Data'!AN:AN,'ON Data'!$E:$E,2))</f>
        <v>1632</v>
      </c>
      <c r="AI11" s="779"/>
    </row>
    <row r="12" spans="1:35" x14ac:dyDescent="0.3">
      <c r="A12" s="393" t="s">
        <v>239</v>
      </c>
      <c r="B12" s="410">
        <f xml:space="preserve">
IF($A$4&lt;=12,SUMIFS('ON Data'!F:F,'ON Data'!$D:$D,$A$4,'ON Data'!$E:$E,3),SUMIFS('ON Data'!F:F,'ON Data'!$E:$E,3))</f>
        <v>20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20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412">
        <f xml:space="preserve">
IF($A$4&lt;=12,SUMIFS('ON Data'!AL:AL,'ON Data'!$D:$D,$A$4,'ON Data'!$E:$E,3),SUMIFS('ON Data'!AL:AL,'ON Data'!$E:$E,3))</f>
        <v>0</v>
      </c>
      <c r="AH12" s="769">
        <f xml:space="preserve">
IF($A$4&lt;=12,SUMIFS('ON Data'!AN:AN,'ON Data'!$D:$D,$A$4,'ON Data'!$E:$E,3),SUMIFS('ON Data'!AN:AN,'ON Data'!$E:$E,3))</f>
        <v>0</v>
      </c>
      <c r="AI12" s="779"/>
    </row>
    <row r="13" spans="1:35" x14ac:dyDescent="0.3">
      <c r="A13" s="393" t="s">
        <v>246</v>
      </c>
      <c r="B13" s="410">
        <f xml:space="preserve">
IF($A$4&lt;=12,SUMIFS('ON Data'!F:F,'ON Data'!$D:$D,$A$4,'ON Data'!$E:$E,4),SUMIFS('ON Data'!F:F,'ON Data'!$E:$E,4))</f>
        <v>3555.5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2172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934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0</v>
      </c>
      <c r="AD13" s="412">
        <f xml:space="preserve">
IF($A$4&lt;=12,SUMIFS('ON Data'!AI:AI,'ON Data'!$D:$D,$A$4,'ON Data'!$E:$E,4),SUMIFS('ON Data'!AI:AI,'ON Data'!$E:$E,4))</f>
        <v>449.5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412">
        <f xml:space="preserve">
IF($A$4&lt;=12,SUMIFS('ON Data'!AL:AL,'ON Data'!$D:$D,$A$4,'ON Data'!$E:$E,4),SUMIFS('ON Data'!AL:AL,'ON Data'!$E:$E,4))</f>
        <v>0</v>
      </c>
      <c r="AH13" s="769">
        <f xml:space="preserve">
IF($A$4&lt;=12,SUMIFS('ON Data'!AN:AN,'ON Data'!$D:$D,$A$4,'ON Data'!$E:$E,4),SUMIFS('ON Data'!AN:AN,'ON Data'!$E:$E,4))</f>
        <v>0</v>
      </c>
      <c r="AI13" s="779"/>
    </row>
    <row r="14" spans="1:35" ht="15" thickBot="1" x14ac:dyDescent="0.35">
      <c r="A14" s="394" t="s">
        <v>240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415">
        <f xml:space="preserve">
IF($A$4&lt;=12,SUMIFS('ON Data'!AL:AL,'ON Data'!$D:$D,$A$4,'ON Data'!$E:$E,5),SUMIFS('ON Data'!AL:AL,'ON Data'!$E:$E,5))</f>
        <v>0</v>
      </c>
      <c r="AH14" s="770">
        <f xml:space="preserve">
IF($A$4&lt;=12,SUMIFS('ON Data'!AN:AN,'ON Data'!$D:$D,$A$4,'ON Data'!$E:$E,5),SUMIFS('ON Data'!AN:AN,'ON Data'!$E:$E,5))</f>
        <v>0</v>
      </c>
      <c r="AI14" s="779"/>
    </row>
    <row r="15" spans="1:35" x14ac:dyDescent="0.3">
      <c r="A15" s="289" t="s">
        <v>250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771"/>
      <c r="AI15" s="779"/>
    </row>
    <row r="16" spans="1:35" x14ac:dyDescent="0.3">
      <c r="A16" s="395" t="s">
        <v>241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412">
        <f xml:space="preserve">
IF($A$4&lt;=12,SUMIFS('ON Data'!AL:AL,'ON Data'!$D:$D,$A$4,'ON Data'!$E:$E,7),SUMIFS('ON Data'!AL:AL,'ON Data'!$E:$E,7))</f>
        <v>0</v>
      </c>
      <c r="AH16" s="769">
        <f xml:space="preserve">
IF($A$4&lt;=12,SUMIFS('ON Data'!AN:AN,'ON Data'!$D:$D,$A$4,'ON Data'!$E:$E,7),SUMIFS('ON Data'!AN:AN,'ON Data'!$E:$E,7))</f>
        <v>0</v>
      </c>
      <c r="AI16" s="779"/>
    </row>
    <row r="17" spans="1:35" x14ac:dyDescent="0.3">
      <c r="A17" s="395" t="s">
        <v>242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412">
        <f xml:space="preserve">
IF($A$4&lt;=12,SUMIFS('ON Data'!AL:AL,'ON Data'!$D:$D,$A$4,'ON Data'!$E:$E,8),SUMIFS('ON Data'!AL:AL,'ON Data'!$E:$E,8))</f>
        <v>0</v>
      </c>
      <c r="AH17" s="769">
        <f xml:space="preserve">
IF($A$4&lt;=12,SUMIFS('ON Data'!AN:AN,'ON Data'!$D:$D,$A$4,'ON Data'!$E:$E,8),SUMIFS('ON Data'!AN:AN,'ON Data'!$E:$E,8))</f>
        <v>0</v>
      </c>
      <c r="AI17" s="779"/>
    </row>
    <row r="18" spans="1:35" x14ac:dyDescent="0.3">
      <c r="A18" s="395" t="s">
        <v>243</v>
      </c>
      <c r="B18" s="410">
        <f xml:space="preserve">
B19-B16-B17</f>
        <v>39964</v>
      </c>
      <c r="C18" s="411">
        <f t="shared" ref="C18:G18" si="0" xml:space="preserve">
C19-C16-C17</f>
        <v>0</v>
      </c>
      <c r="D18" s="412">
        <f t="shared" si="0"/>
        <v>0</v>
      </c>
      <c r="E18" s="412">
        <f t="shared" si="0"/>
        <v>0</v>
      </c>
      <c r="F18" s="412">
        <f t="shared" si="0"/>
        <v>39964</v>
      </c>
      <c r="G18" s="412">
        <f t="shared" si="0"/>
        <v>0</v>
      </c>
      <c r="H18" s="412">
        <f t="shared" ref="H18:AH18" si="1" xml:space="preserve">
H19-H16-H17</f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0</v>
      </c>
      <c r="AA18" s="412">
        <f t="shared" si="1"/>
        <v>0</v>
      </c>
      <c r="AB18" s="412">
        <f t="shared" si="1"/>
        <v>0</v>
      </c>
      <c r="AC18" s="412">
        <f t="shared" si="1"/>
        <v>0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412">
        <f t="shared" si="1"/>
        <v>0</v>
      </c>
      <c r="AH18" s="769">
        <f t="shared" si="1"/>
        <v>0</v>
      </c>
      <c r="AI18" s="779"/>
    </row>
    <row r="19" spans="1:35" ht="15" thickBot="1" x14ac:dyDescent="0.35">
      <c r="A19" s="396" t="s">
        <v>244</v>
      </c>
      <c r="B19" s="419">
        <f xml:space="preserve">
IF($A$4&lt;=12,SUMIFS('ON Data'!F:F,'ON Data'!$D:$D,$A$4,'ON Data'!$E:$E,9),SUMIFS('ON Data'!F:F,'ON Data'!$E:$E,9))</f>
        <v>39964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0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39964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0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0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421">
        <f xml:space="preserve">
IF($A$4&lt;=12,SUMIFS('ON Data'!AL:AL,'ON Data'!$D:$D,$A$4,'ON Data'!$E:$E,9),SUMIFS('ON Data'!AL:AL,'ON Data'!$E:$E,9))</f>
        <v>0</v>
      </c>
      <c r="AH19" s="772">
        <f xml:space="preserve">
IF($A$4&lt;=12,SUMIFS('ON Data'!AN:AN,'ON Data'!$D:$D,$A$4,'ON Data'!$E:$E,9),SUMIFS('ON Data'!AN:AN,'ON Data'!$E:$E,9))</f>
        <v>0</v>
      </c>
      <c r="AI19" s="779"/>
    </row>
    <row r="20" spans="1:35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16434533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6075116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8422210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0</v>
      </c>
      <c r="Y20" s="424">
        <f xml:space="preserve">
IF($A$4&lt;=12,SUMIFS('ON Data'!AD:AD,'ON Data'!$D:$D,$A$4,'ON Data'!$E:$E,6),SUMIFS('ON Data'!AD:AD,'ON Data'!$E:$E,6))</f>
        <v>164659</v>
      </c>
      <c r="Z20" s="424">
        <f xml:space="preserve">
IF($A$4&lt;=12,SUMIFS('ON Data'!AE:AE,'ON Data'!$D:$D,$A$4,'ON Data'!$E:$E,6),SUMIFS('ON Data'!AE:AE,'ON Data'!$E:$E,6))</f>
        <v>0</v>
      </c>
      <c r="AA20" s="424">
        <f xml:space="preserve">
IF($A$4&lt;=12,SUMIFS('ON Data'!AF:AF,'ON Data'!$D:$D,$A$4,'ON Data'!$E:$E,6),SUMIFS('ON Data'!AF:AF,'ON Data'!$E:$E,6))</f>
        <v>114393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0</v>
      </c>
      <c r="AD20" s="424">
        <f xml:space="preserve">
IF($A$4&lt;=12,SUMIFS('ON Data'!AI:AI,'ON Data'!$D:$D,$A$4,'ON Data'!$E:$E,6),SUMIFS('ON Data'!AI:AI,'ON Data'!$E:$E,6))</f>
        <v>1435942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424">
        <f xml:space="preserve">
IF($A$4&lt;=12,SUMIFS('ON Data'!AL:AL,'ON Data'!$D:$D,$A$4,'ON Data'!$E:$E,6),SUMIFS('ON Data'!AL:AL,'ON Data'!$E:$E,6))</f>
        <v>0</v>
      </c>
      <c r="AH20" s="773">
        <f xml:space="preserve">
IF($A$4&lt;=12,SUMIFS('ON Data'!AN:AN,'ON Data'!$D:$D,$A$4,'ON Data'!$E:$E,6),SUMIFS('ON Data'!AN:AN,'ON Data'!$E:$E,6))</f>
        <v>222213</v>
      </c>
      <c r="AI20" s="779"/>
    </row>
    <row r="21" spans="1:35" ht="15" hidden="1" outlineLevel="1" thickBot="1" x14ac:dyDescent="0.35">
      <c r="A21" s="390" t="s">
        <v>131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412">
        <f xml:space="preserve">
IF($A$4&lt;=12,SUMIFS('ON Data'!AL:AL,'ON Data'!$D:$D,$A$4,'ON Data'!$E:$E,12),SUMIFS('ON Data'!AL:AL,'ON Data'!$E:$E,12))</f>
        <v>0</v>
      </c>
      <c r="AH21" s="769">
        <f xml:space="preserve">
IF($A$4&lt;=12,SUMIFS('ON Data'!AN:AN,'ON Data'!$D:$D,$A$4,'ON Data'!$E:$E,12),SUMIFS('ON Data'!AN:AN,'ON Data'!$E:$E,12))</f>
        <v>0</v>
      </c>
      <c r="AI21" s="779"/>
    </row>
    <row r="22" spans="1:35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ref="H22:AH22" si="3" xml:space="preserve">
IF(OR(H21="",H21=0),"",H20/H21)</f>
        <v/>
      </c>
      <c r="I22" s="473" t="str">
        <f t="shared" si="3"/>
        <v/>
      </c>
      <c r="J22" s="473" t="str">
        <f t="shared" si="3"/>
        <v/>
      </c>
      <c r="K22" s="473" t="str">
        <f t="shared" si="3"/>
        <v/>
      </c>
      <c r="L22" s="473" t="str">
        <f t="shared" si="3"/>
        <v/>
      </c>
      <c r="M22" s="473" t="str">
        <f t="shared" si="3"/>
        <v/>
      </c>
      <c r="N22" s="473" t="str">
        <f t="shared" si="3"/>
        <v/>
      </c>
      <c r="O22" s="473" t="str">
        <f t="shared" si="3"/>
        <v/>
      </c>
      <c r="P22" s="473" t="str">
        <f t="shared" si="3"/>
        <v/>
      </c>
      <c r="Q22" s="473" t="str">
        <f t="shared" si="3"/>
        <v/>
      </c>
      <c r="R22" s="473" t="str">
        <f t="shared" si="3"/>
        <v/>
      </c>
      <c r="S22" s="473" t="str">
        <f t="shared" si="3"/>
        <v/>
      </c>
      <c r="T22" s="473" t="str">
        <f t="shared" si="3"/>
        <v/>
      </c>
      <c r="U22" s="473" t="str">
        <f t="shared" si="3"/>
        <v/>
      </c>
      <c r="V22" s="473" t="str">
        <f t="shared" si="3"/>
        <v/>
      </c>
      <c r="W22" s="473" t="str">
        <f t="shared" si="3"/>
        <v/>
      </c>
      <c r="X22" s="473" t="str">
        <f t="shared" si="3"/>
        <v/>
      </c>
      <c r="Y22" s="473" t="str">
        <f t="shared" si="3"/>
        <v/>
      </c>
      <c r="Z22" s="473" t="str">
        <f t="shared" si="3"/>
        <v/>
      </c>
      <c r="AA22" s="473" t="str">
        <f t="shared" si="3"/>
        <v/>
      </c>
      <c r="AB22" s="473" t="str">
        <f t="shared" si="3"/>
        <v/>
      </c>
      <c r="AC22" s="473" t="str">
        <f t="shared" si="3"/>
        <v/>
      </c>
      <c r="AD22" s="473" t="str">
        <f t="shared" si="3"/>
        <v/>
      </c>
      <c r="AE22" s="473" t="str">
        <f t="shared" si="3"/>
        <v/>
      </c>
      <c r="AF22" s="473" t="str">
        <f t="shared" si="3"/>
        <v/>
      </c>
      <c r="AG22" s="473" t="str">
        <f t="shared" si="3"/>
        <v/>
      </c>
      <c r="AH22" s="774" t="str">
        <f t="shared" si="3"/>
        <v/>
      </c>
      <c r="AI22" s="779"/>
    </row>
    <row r="23" spans="1:35" ht="15" hidden="1" outlineLevel="1" thickBot="1" x14ac:dyDescent="0.35">
      <c r="A23" s="398" t="s">
        <v>69</v>
      </c>
      <c r="B23" s="413">
        <f xml:space="preserve">
IF(B21="","",B20-B21)</f>
        <v>16434533</v>
      </c>
      <c r="C23" s="414">
        <f t="shared" ref="C23:G23" si="4" xml:space="preserve">
IF(C21="","",C20-C21)</f>
        <v>0</v>
      </c>
      <c r="D23" s="415">
        <f t="shared" si="4"/>
        <v>6075116</v>
      </c>
      <c r="E23" s="415">
        <f t="shared" si="4"/>
        <v>0</v>
      </c>
      <c r="F23" s="415">
        <f t="shared" si="4"/>
        <v>8422210</v>
      </c>
      <c r="G23" s="415">
        <f t="shared" si="4"/>
        <v>0</v>
      </c>
      <c r="H23" s="415">
        <f t="shared" ref="H23:AH23" si="5" xml:space="preserve">
IF(H21="","",H20-H21)</f>
        <v>0</v>
      </c>
      <c r="I23" s="415">
        <f t="shared" si="5"/>
        <v>0</v>
      </c>
      <c r="J23" s="415">
        <f t="shared" si="5"/>
        <v>0</v>
      </c>
      <c r="K23" s="415">
        <f t="shared" si="5"/>
        <v>0</v>
      </c>
      <c r="L23" s="415">
        <f t="shared" si="5"/>
        <v>0</v>
      </c>
      <c r="M23" s="415">
        <f t="shared" si="5"/>
        <v>0</v>
      </c>
      <c r="N23" s="415">
        <f t="shared" si="5"/>
        <v>0</v>
      </c>
      <c r="O23" s="415">
        <f t="shared" si="5"/>
        <v>0</v>
      </c>
      <c r="P23" s="415">
        <f t="shared" si="5"/>
        <v>0</v>
      </c>
      <c r="Q23" s="415">
        <f t="shared" si="5"/>
        <v>0</v>
      </c>
      <c r="R23" s="415">
        <f t="shared" si="5"/>
        <v>0</v>
      </c>
      <c r="S23" s="415">
        <f t="shared" si="5"/>
        <v>0</v>
      </c>
      <c r="T23" s="415">
        <f t="shared" si="5"/>
        <v>0</v>
      </c>
      <c r="U23" s="415">
        <f t="shared" si="5"/>
        <v>0</v>
      </c>
      <c r="V23" s="415">
        <f t="shared" si="5"/>
        <v>0</v>
      </c>
      <c r="W23" s="415">
        <f t="shared" si="5"/>
        <v>0</v>
      </c>
      <c r="X23" s="415">
        <f t="shared" si="5"/>
        <v>0</v>
      </c>
      <c r="Y23" s="415">
        <f t="shared" si="5"/>
        <v>164659</v>
      </c>
      <c r="Z23" s="415">
        <f t="shared" si="5"/>
        <v>0</v>
      </c>
      <c r="AA23" s="415">
        <f t="shared" si="5"/>
        <v>114393</v>
      </c>
      <c r="AB23" s="415">
        <f t="shared" si="5"/>
        <v>0</v>
      </c>
      <c r="AC23" s="415">
        <f t="shared" si="5"/>
        <v>0</v>
      </c>
      <c r="AD23" s="415">
        <f t="shared" si="5"/>
        <v>1435942</v>
      </c>
      <c r="AE23" s="415">
        <f t="shared" si="5"/>
        <v>0</v>
      </c>
      <c r="AF23" s="415">
        <f t="shared" si="5"/>
        <v>0</v>
      </c>
      <c r="AG23" s="415">
        <f t="shared" si="5"/>
        <v>0</v>
      </c>
      <c r="AH23" s="770">
        <f t="shared" si="5"/>
        <v>222213</v>
      </c>
      <c r="AI23" s="779"/>
    </row>
    <row r="24" spans="1:35" x14ac:dyDescent="0.3">
      <c r="A24" s="392" t="s">
        <v>245</v>
      </c>
      <c r="B24" s="439" t="s">
        <v>3</v>
      </c>
      <c r="C24" s="780" t="s">
        <v>256</v>
      </c>
      <c r="D24" s="754"/>
      <c r="E24" s="755"/>
      <c r="F24" s="755" t="s">
        <v>257</v>
      </c>
      <c r="G24" s="755"/>
      <c r="H24" s="755"/>
      <c r="I24" s="755"/>
      <c r="J24" s="755"/>
      <c r="K24" s="755"/>
      <c r="L24" s="755"/>
      <c r="M24" s="755"/>
      <c r="N24" s="755"/>
      <c r="O24" s="755"/>
      <c r="P24" s="755"/>
      <c r="Q24" s="755"/>
      <c r="R24" s="755"/>
      <c r="S24" s="755"/>
      <c r="T24" s="755"/>
      <c r="U24" s="755"/>
      <c r="V24" s="755"/>
      <c r="W24" s="755"/>
      <c r="X24" s="755"/>
      <c r="Y24" s="755"/>
      <c r="Z24" s="755"/>
      <c r="AA24" s="755"/>
      <c r="AB24" s="755"/>
      <c r="AC24" s="755"/>
      <c r="AD24" s="755"/>
      <c r="AE24" s="755"/>
      <c r="AF24" s="755"/>
      <c r="AG24" s="755"/>
      <c r="AH24" s="775" t="s">
        <v>258</v>
      </c>
      <c r="AI24" s="779"/>
    </row>
    <row r="25" spans="1:35" x14ac:dyDescent="0.3">
      <c r="A25" s="393" t="s">
        <v>94</v>
      </c>
      <c r="B25" s="410">
        <f xml:space="preserve">
SUM(C25:AH25)</f>
        <v>47814</v>
      </c>
      <c r="C25" s="781">
        <f xml:space="preserve">
IF($A$4&lt;=12,SUMIFS('ON Data'!H:H,'ON Data'!$D:$D,$A$4,'ON Data'!$E:$E,10),SUMIFS('ON Data'!H:H,'ON Data'!$E:$E,10))</f>
        <v>0</v>
      </c>
      <c r="D25" s="756"/>
      <c r="E25" s="757"/>
      <c r="F25" s="757">
        <f xml:space="preserve">
IF($A$4&lt;=12,SUMIFS('ON Data'!K:K,'ON Data'!$D:$D,$A$4,'ON Data'!$E:$E,10),SUMIFS('ON Data'!K:K,'ON Data'!$E:$E,10))</f>
        <v>47814</v>
      </c>
      <c r="G25" s="757"/>
      <c r="H25" s="757"/>
      <c r="I25" s="757"/>
      <c r="J25" s="757"/>
      <c r="K25" s="757"/>
      <c r="L25" s="757"/>
      <c r="M25" s="757"/>
      <c r="N25" s="757"/>
      <c r="O25" s="757"/>
      <c r="P25" s="757"/>
      <c r="Q25" s="757"/>
      <c r="R25" s="757"/>
      <c r="S25" s="757"/>
      <c r="T25" s="757"/>
      <c r="U25" s="757"/>
      <c r="V25" s="757"/>
      <c r="W25" s="757"/>
      <c r="X25" s="757"/>
      <c r="Y25" s="757"/>
      <c r="Z25" s="757"/>
      <c r="AA25" s="757"/>
      <c r="AB25" s="757"/>
      <c r="AC25" s="757"/>
      <c r="AD25" s="757"/>
      <c r="AE25" s="757"/>
      <c r="AF25" s="757"/>
      <c r="AG25" s="757"/>
      <c r="AH25" s="776">
        <f xml:space="preserve">
IF($A$4&lt;=12,SUMIFS('ON Data'!AN:AN,'ON Data'!$D:$D,$A$4,'ON Data'!$E:$E,10),SUMIFS('ON Data'!AN:AN,'ON Data'!$E:$E,10))</f>
        <v>0</v>
      </c>
      <c r="AI25" s="779"/>
    </row>
    <row r="26" spans="1:35" x14ac:dyDescent="0.3">
      <c r="A26" s="399" t="s">
        <v>255</v>
      </c>
      <c r="B26" s="419">
        <f xml:space="preserve">
SUM(C26:AH26)</f>
        <v>58709.971000185105</v>
      </c>
      <c r="C26" s="781">
        <f xml:space="preserve">
IF($A$4&lt;=12,SUMIFS('ON Data'!H:H,'ON Data'!$D:$D,$A$4,'ON Data'!$E:$E,11),SUMIFS('ON Data'!H:H,'ON Data'!$E:$E,11))</f>
        <v>21209.971000185102</v>
      </c>
      <c r="D26" s="756"/>
      <c r="E26" s="757"/>
      <c r="F26" s="758">
        <f xml:space="preserve">
IF($A$4&lt;=12,SUMIFS('ON Data'!K:K,'ON Data'!$D:$D,$A$4,'ON Data'!$E:$E,11),SUMIFS('ON Data'!K:K,'ON Data'!$E:$E,11))</f>
        <v>37500</v>
      </c>
      <c r="G26" s="758"/>
      <c r="H26" s="758"/>
      <c r="I26" s="758"/>
      <c r="J26" s="758"/>
      <c r="K26" s="758"/>
      <c r="L26" s="758"/>
      <c r="M26" s="758"/>
      <c r="N26" s="758"/>
      <c r="O26" s="758"/>
      <c r="P26" s="758"/>
      <c r="Q26" s="758"/>
      <c r="R26" s="758"/>
      <c r="S26" s="758"/>
      <c r="T26" s="758"/>
      <c r="U26" s="758"/>
      <c r="V26" s="758"/>
      <c r="W26" s="758"/>
      <c r="X26" s="758"/>
      <c r="Y26" s="758"/>
      <c r="Z26" s="758"/>
      <c r="AA26" s="758"/>
      <c r="AB26" s="758"/>
      <c r="AC26" s="758"/>
      <c r="AD26" s="758"/>
      <c r="AE26" s="758"/>
      <c r="AF26" s="758"/>
      <c r="AG26" s="758"/>
      <c r="AH26" s="776">
        <f xml:space="preserve">
IF($A$4&lt;=12,SUMIFS('ON Data'!AN:AN,'ON Data'!$D:$D,$A$4,'ON Data'!$E:$E,11),SUMIFS('ON Data'!AN:AN,'ON Data'!$E:$E,11))</f>
        <v>0</v>
      </c>
      <c r="AI26" s="779"/>
    </row>
    <row r="27" spans="1:35" x14ac:dyDescent="0.3">
      <c r="A27" s="399" t="s">
        <v>96</v>
      </c>
      <c r="B27" s="440">
        <f xml:space="preserve">
IF(B26=0,0,B25/B26)</f>
        <v>0.81441021321317375</v>
      </c>
      <c r="C27" s="782">
        <f xml:space="preserve">
IF(C26=0,0,C25/C26)</f>
        <v>0</v>
      </c>
      <c r="D27" s="759"/>
      <c r="E27" s="760"/>
      <c r="F27" s="760">
        <f xml:space="preserve">
IF(F26=0,0,F25/F26)</f>
        <v>1.27504</v>
      </c>
      <c r="G27" s="760"/>
      <c r="H27" s="760"/>
      <c r="I27" s="760"/>
      <c r="J27" s="760"/>
      <c r="K27" s="760"/>
      <c r="L27" s="760"/>
      <c r="M27" s="760"/>
      <c r="N27" s="760"/>
      <c r="O27" s="760"/>
      <c r="P27" s="760"/>
      <c r="Q27" s="760"/>
      <c r="R27" s="760"/>
      <c r="S27" s="760"/>
      <c r="T27" s="760"/>
      <c r="U27" s="760"/>
      <c r="V27" s="760"/>
      <c r="W27" s="760"/>
      <c r="X27" s="760"/>
      <c r="Y27" s="760"/>
      <c r="Z27" s="760"/>
      <c r="AA27" s="760"/>
      <c r="AB27" s="760"/>
      <c r="AC27" s="760"/>
      <c r="AD27" s="760"/>
      <c r="AE27" s="760"/>
      <c r="AF27" s="760"/>
      <c r="AG27" s="760"/>
      <c r="AH27" s="777">
        <f xml:space="preserve">
IF(AH26=0,0,AH25/AH26)</f>
        <v>0</v>
      </c>
      <c r="AI27" s="779"/>
    </row>
    <row r="28" spans="1:35" ht="15" thickBot="1" x14ac:dyDescent="0.35">
      <c r="A28" s="399" t="s">
        <v>254</v>
      </c>
      <c r="B28" s="419">
        <f xml:space="preserve">
SUM(C28:AH28)</f>
        <v>10895.971000185102</v>
      </c>
      <c r="C28" s="783">
        <f xml:space="preserve">
C26-C25</f>
        <v>21209.971000185102</v>
      </c>
      <c r="D28" s="761"/>
      <c r="E28" s="762"/>
      <c r="F28" s="762">
        <f xml:space="preserve">
F26-F25</f>
        <v>-10314</v>
      </c>
      <c r="G28" s="762"/>
      <c r="H28" s="762"/>
      <c r="I28" s="762"/>
      <c r="J28" s="762"/>
      <c r="K28" s="762"/>
      <c r="L28" s="762"/>
      <c r="M28" s="762"/>
      <c r="N28" s="762"/>
      <c r="O28" s="762"/>
      <c r="P28" s="762"/>
      <c r="Q28" s="762"/>
      <c r="R28" s="762"/>
      <c r="S28" s="762"/>
      <c r="T28" s="762"/>
      <c r="U28" s="762"/>
      <c r="V28" s="762"/>
      <c r="W28" s="762"/>
      <c r="X28" s="762"/>
      <c r="Y28" s="762"/>
      <c r="Z28" s="762"/>
      <c r="AA28" s="762"/>
      <c r="AB28" s="762"/>
      <c r="AC28" s="762"/>
      <c r="AD28" s="762"/>
      <c r="AE28" s="762"/>
      <c r="AF28" s="762"/>
      <c r="AG28" s="762"/>
      <c r="AH28" s="778">
        <f xml:space="preserve">
AH26-AH25</f>
        <v>0</v>
      </c>
      <c r="AI28" s="779"/>
    </row>
    <row r="29" spans="1:35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0"/>
      <c r="AG29" s="400"/>
      <c r="AH29" s="400"/>
    </row>
    <row r="30" spans="1:35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77"/>
    </row>
    <row r="31" spans="1:35" x14ac:dyDescent="0.3">
      <c r="A31" s="227" t="s">
        <v>252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77"/>
    </row>
    <row r="32" spans="1:35" ht="14.4" customHeight="1" x14ac:dyDescent="0.3">
      <c r="A32" s="436" t="s">
        <v>249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</row>
    <row r="33" spans="1:1" x14ac:dyDescent="0.3">
      <c r="A33" s="438" t="s">
        <v>259</v>
      </c>
    </row>
    <row r="34" spans="1:1" x14ac:dyDescent="0.3">
      <c r="A34" s="438" t="s">
        <v>260</v>
      </c>
    </row>
    <row r="35" spans="1:1" x14ac:dyDescent="0.3">
      <c r="A35" s="438" t="s">
        <v>261</v>
      </c>
    </row>
    <row r="36" spans="1:1" x14ac:dyDescent="0.3">
      <c r="A36" s="438" t="s">
        <v>262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2" priority="4" operator="greaterThan">
      <formula>1</formula>
    </cfRule>
  </conditionalFormatting>
  <conditionalFormatting sqref="C28 AH28 F28">
    <cfRule type="cellIs" dxfId="21" priority="3" operator="lessThan">
      <formula>0</formula>
    </cfRule>
  </conditionalFormatting>
  <conditionalFormatting sqref="B22:AH22">
    <cfRule type="cellIs" dxfId="20" priority="2" operator="greaterThan">
      <formula>1</formula>
    </cfRule>
  </conditionalFormatting>
  <conditionalFormatting sqref="B23:AH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3" t="s">
        <v>335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57679.184344040768</v>
      </c>
      <c r="D4" s="287">
        <f ca="1">IF(ISERROR(VLOOKUP("Náklady celkem",INDIRECT("HI!$A:$G"),5,0)),0,VLOOKUP("Náklady celkem",INDIRECT("HI!$A:$G"),5,0))</f>
        <v>62488.55220000002</v>
      </c>
      <c r="E4" s="288">
        <f ca="1">IF(C4=0,0,D4/C4)</f>
        <v>1.0833813430382904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2564.9310979970096</v>
      </c>
      <c r="D7" s="295">
        <f>IF(ISERROR(HI!E5),"",HI!E5)</f>
        <v>2248.2751399999997</v>
      </c>
      <c r="E7" s="292">
        <f t="shared" ref="E7:E15" si="0">IF(C7=0,0,D7/C7)</f>
        <v>0.87654406847642385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186</v>
      </c>
      <c r="C8" s="297">
        <v>0.9</v>
      </c>
      <c r="D8" s="297">
        <f>IF(ISERROR(VLOOKUP("celkem",'LŽ PL'!$A:$F,5,0)),0,VLOOKUP("celkem",'LŽ PL'!$A:$F,5,0))</f>
        <v>0.94310432914660181</v>
      </c>
      <c r="E8" s="292">
        <f t="shared" si="0"/>
        <v>1.0478936990517798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308</v>
      </c>
      <c r="C9" s="464">
        <v>0.3</v>
      </c>
      <c r="D9" s="464">
        <f>IF('LŽ Statim'!G3="",0,'LŽ Statim'!G3)</f>
        <v>0.17733374960974088</v>
      </c>
      <c r="E9" s="292">
        <f>IF(C9=0,0,D9/C9)</f>
        <v>0.59111249869913629</v>
      </c>
    </row>
    <row r="10" spans="1:5" ht="14.4" customHeight="1" x14ac:dyDescent="0.3">
      <c r="A10" s="298" t="s">
        <v>195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141</v>
      </c>
      <c r="C11" s="297">
        <v>0.6</v>
      </c>
      <c r="D11" s="297">
        <f>IF(ISERROR(VLOOKUP("Celkem",'Léky Recepty'!B:H,5,0)),0,VLOOKUP("Celkem",'Léky Recepty'!B:H,5,0))</f>
        <v>0.89524177238781899</v>
      </c>
      <c r="E11" s="292">
        <f t="shared" si="0"/>
        <v>1.4920696206463651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187</v>
      </c>
      <c r="C12" s="297">
        <v>0.8</v>
      </c>
      <c r="D12" s="297">
        <f>IF(ISERROR(VLOOKUP("Celkem",'LRp PL'!A:F,5,0)),0,VLOOKUP("Celkem",'LRp PL'!A:F,5,0))</f>
        <v>0.89358797990355254</v>
      </c>
      <c r="E12" s="292">
        <f t="shared" si="0"/>
        <v>1.1169849748794407</v>
      </c>
    </row>
    <row r="13" spans="1:5" ht="14.4" customHeight="1" x14ac:dyDescent="0.3">
      <c r="A13" s="298" t="s">
        <v>196</v>
      </c>
      <c r="B13" s="294"/>
      <c r="C13" s="295"/>
      <c r="D13" s="295"/>
      <c r="E13" s="292"/>
    </row>
    <row r="14" spans="1:5" ht="14.4" customHeight="1" x14ac:dyDescent="0.3">
      <c r="A14" s="299" t="s">
        <v>200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26026.328321900375</v>
      </c>
      <c r="D15" s="295">
        <f>IF(ISERROR(HI!E6),"",HI!E6)</f>
        <v>30401.730750000017</v>
      </c>
      <c r="E15" s="292">
        <f t="shared" si="0"/>
        <v>1.1681144713915668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21422.915991896742</v>
      </c>
      <c r="D16" s="291">
        <f ca="1">IF(ISERROR(VLOOKUP("Osobní náklady (Kč) *",INDIRECT("HI!$A:$G"),5,0)),0,VLOOKUP("Osobní náklady (Kč) *",INDIRECT("HI!$A:$G"),5,0))</f>
        <v>22168.197700000008</v>
      </c>
      <c r="E16" s="292">
        <f ca="1">IF(C16=0,0,D16/C16)</f>
        <v>1.0347889945694213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56725.685880000005</v>
      </c>
      <c r="D18" s="311">
        <f ca="1">IF(ISERROR(VLOOKUP("Výnosy celkem",INDIRECT("HI!$A:$G"),5,0)),0,VLOOKUP("Výnosy celkem",INDIRECT("HI!$A:$G"),5,0))</f>
        <v>64493.605339999995</v>
      </c>
      <c r="E18" s="312">
        <f t="shared" ref="E18:E28" ca="1" si="1">IF(C18=0,0,D18/C18)</f>
        <v>1.1369383082724216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671.22587999999996</v>
      </c>
      <c r="D19" s="291">
        <f ca="1">IF(ISERROR(VLOOKUP("Ambulance *",INDIRECT("HI!$A:$G"),5,0)),0,VLOOKUP("Ambulance *",INDIRECT("HI!$A:$G"),5,0))</f>
        <v>878.78534000000013</v>
      </c>
      <c r="E19" s="292">
        <f t="shared" ca="1" si="1"/>
        <v>1.3092244595813263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7">
        <v>1</v>
      </c>
      <c r="D20" s="297">
        <f>IF(ISERROR(VLOOKUP("Celkem:",'ZV Vykáz.-A'!$A:$S,7,0)),"",VLOOKUP("Celkem:",'ZV Vykáz.-A'!$A:$S,7,0))</f>
        <v>1.309224459581326</v>
      </c>
      <c r="E20" s="292">
        <f t="shared" si="1"/>
        <v>1.309224459581326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7">
        <v>0.85</v>
      </c>
      <c r="D21" s="297">
        <f>IF(ISERROR(VLOOKUP("Celkem:",'ZV Vykáz.-H'!$A:$S,7,0)),"",VLOOKUP("Celkem:",'ZV Vykáz.-H'!$A:$S,7,0))</f>
        <v>1.0500489326499824</v>
      </c>
      <c r="E21" s="292">
        <f t="shared" si="1"/>
        <v>1.2353516854705675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56054.460000000006</v>
      </c>
      <c r="D22" s="291">
        <f ca="1">IF(ISERROR(VLOOKUP("Hospitalizace *",INDIRECT("HI!$A:$G"),5,0)),0,VLOOKUP("Hospitalizace *",INDIRECT("HI!$A:$G"),5,0))</f>
        <v>63614.819999999992</v>
      </c>
      <c r="E22" s="292">
        <f ca="1">IF(C22=0,0,D22/C22)</f>
        <v>1.134875262378765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1.134875262378765</v>
      </c>
      <c r="E23" s="292">
        <f t="shared" si="1"/>
        <v>1.134875262378765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1.134875262378765</v>
      </c>
      <c r="E24" s="292">
        <f t="shared" si="1"/>
        <v>1.134875262378765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1.095890410958904</v>
      </c>
      <c r="E26" s="292">
        <f t="shared" si="1"/>
        <v>1.1535688536409516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0.73824095245884724</v>
      </c>
      <c r="E27" s="292">
        <f t="shared" si="1"/>
        <v>0.73824095245884724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7">
        <f>IF(E23&gt;1,95%,95%-2*ABS(C23-D23))</f>
        <v>0.95</v>
      </c>
      <c r="D28" s="297">
        <f>IF(ISERROR(VLOOKUP("Celkem:",'ZV Vyžád.'!$A:$M,7,0)),"",VLOOKUP("Celkem:",'ZV Vyžád.'!$A:$M,7,0))</f>
        <v>0.94638621806766055</v>
      </c>
      <c r="E28" s="292">
        <f t="shared" si="1"/>
        <v>0.99619601901859012</v>
      </c>
    </row>
    <row r="29" spans="1:5" ht="14.4" customHeight="1" thickBot="1" x14ac:dyDescent="0.35">
      <c r="A29" s="319" t="s">
        <v>197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198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8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1" x14ac:dyDescent="0.3">
      <c r="A1" s="379" t="s">
        <v>3721</v>
      </c>
    </row>
    <row r="2" spans="1:41" x14ac:dyDescent="0.3">
      <c r="A2" s="383" t="s">
        <v>335</v>
      </c>
    </row>
    <row r="3" spans="1:41" x14ac:dyDescent="0.3">
      <c r="A3" s="379" t="s">
        <v>219</v>
      </c>
      <c r="B3" s="404">
        <v>2015</v>
      </c>
      <c r="D3" s="380">
        <f>MAX(D5:D1048576)</f>
        <v>5</v>
      </c>
      <c r="F3" s="380">
        <f>SUMIF($E5:$E1048576,"&lt;10",F5:F1048576)</f>
        <v>16545202</v>
      </c>
      <c r="G3" s="380">
        <f t="shared" ref="G3:AO3" si="0">SUMIF($E5:$E1048576,"&lt;10",G5:G1048576)</f>
        <v>0</v>
      </c>
      <c r="H3" s="380">
        <f t="shared" si="0"/>
        <v>6087837</v>
      </c>
      <c r="I3" s="380">
        <f t="shared" si="0"/>
        <v>0</v>
      </c>
      <c r="J3" s="380">
        <f t="shared" si="0"/>
        <v>0</v>
      </c>
      <c r="K3" s="380">
        <f t="shared" si="0"/>
        <v>8504219.75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166269</v>
      </c>
      <c r="AE3" s="380">
        <f t="shared" si="0"/>
        <v>0</v>
      </c>
      <c r="AF3" s="380">
        <f t="shared" si="0"/>
        <v>115157</v>
      </c>
      <c r="AG3" s="380">
        <f t="shared" si="0"/>
        <v>0</v>
      </c>
      <c r="AH3" s="380">
        <f t="shared" si="0"/>
        <v>0</v>
      </c>
      <c r="AI3" s="380">
        <f t="shared" si="0"/>
        <v>1447864.25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0</v>
      </c>
      <c r="AN3" s="380">
        <f t="shared" si="0"/>
        <v>223855</v>
      </c>
      <c r="AO3" s="380">
        <f t="shared" si="0"/>
        <v>0</v>
      </c>
    </row>
    <row r="4" spans="1:41" x14ac:dyDescent="0.3">
      <c r="A4" s="379" t="s">
        <v>220</v>
      </c>
      <c r="B4" s="404">
        <v>1</v>
      </c>
      <c r="C4" s="381" t="s">
        <v>5</v>
      </c>
      <c r="D4" s="382" t="s">
        <v>68</v>
      </c>
      <c r="E4" s="382" t="s">
        <v>214</v>
      </c>
      <c r="F4" s="382" t="s">
        <v>3</v>
      </c>
      <c r="G4" s="382" t="s">
        <v>215</v>
      </c>
      <c r="H4" s="382" t="s">
        <v>216</v>
      </c>
      <c r="I4" s="382" t="s">
        <v>217</v>
      </c>
      <c r="J4" s="382" t="s">
        <v>218</v>
      </c>
      <c r="K4" s="382">
        <v>305</v>
      </c>
      <c r="L4" s="382">
        <v>306</v>
      </c>
      <c r="M4" s="382">
        <v>407</v>
      </c>
      <c r="N4" s="382">
        <v>408</v>
      </c>
      <c r="O4" s="382">
        <v>409</v>
      </c>
      <c r="P4" s="382">
        <v>410</v>
      </c>
      <c r="Q4" s="382">
        <v>415</v>
      </c>
      <c r="R4" s="382">
        <v>416</v>
      </c>
      <c r="S4" s="382">
        <v>418</v>
      </c>
      <c r="T4" s="382">
        <v>419</v>
      </c>
      <c r="U4" s="382">
        <v>420</v>
      </c>
      <c r="V4" s="382">
        <v>421</v>
      </c>
      <c r="W4" s="382">
        <v>522</v>
      </c>
      <c r="X4" s="382">
        <v>523</v>
      </c>
      <c r="Y4" s="382">
        <v>524</v>
      </c>
      <c r="Z4" s="382">
        <v>525</v>
      </c>
      <c r="AA4" s="382">
        <v>526</v>
      </c>
      <c r="AB4" s="382">
        <v>527</v>
      </c>
      <c r="AC4" s="382">
        <v>528</v>
      </c>
      <c r="AD4" s="382">
        <v>629</v>
      </c>
      <c r="AE4" s="382">
        <v>630</v>
      </c>
      <c r="AF4" s="382">
        <v>636</v>
      </c>
      <c r="AG4" s="382">
        <v>637</v>
      </c>
      <c r="AH4" s="382">
        <v>640</v>
      </c>
      <c r="AI4" s="382">
        <v>642</v>
      </c>
      <c r="AJ4" s="382">
        <v>743</v>
      </c>
      <c r="AK4" s="382">
        <v>745</v>
      </c>
      <c r="AL4" s="382">
        <v>746</v>
      </c>
      <c r="AM4" s="382">
        <v>747</v>
      </c>
      <c r="AN4" s="382">
        <v>930</v>
      </c>
      <c r="AO4" s="382">
        <v>940</v>
      </c>
    </row>
    <row r="5" spans="1:41" x14ac:dyDescent="0.3">
      <c r="A5" s="379" t="s">
        <v>221</v>
      </c>
      <c r="B5" s="404">
        <v>2</v>
      </c>
      <c r="C5" s="379">
        <v>6</v>
      </c>
      <c r="D5" s="379">
        <v>1</v>
      </c>
      <c r="E5" s="379">
        <v>1</v>
      </c>
      <c r="F5" s="379">
        <v>91.2</v>
      </c>
      <c r="G5" s="379">
        <v>0</v>
      </c>
      <c r="H5" s="379">
        <v>13</v>
      </c>
      <c r="I5" s="379">
        <v>0</v>
      </c>
      <c r="J5" s="379">
        <v>0</v>
      </c>
      <c r="K5" s="379">
        <v>58.2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2</v>
      </c>
      <c r="AE5" s="379">
        <v>0</v>
      </c>
      <c r="AF5" s="379">
        <v>1</v>
      </c>
      <c r="AG5" s="379">
        <v>0</v>
      </c>
      <c r="AH5" s="379">
        <v>0</v>
      </c>
      <c r="AI5" s="379">
        <v>15</v>
      </c>
      <c r="AJ5" s="379">
        <v>0</v>
      </c>
      <c r="AK5" s="379">
        <v>0</v>
      </c>
      <c r="AL5" s="379">
        <v>0</v>
      </c>
      <c r="AM5" s="379">
        <v>0</v>
      </c>
      <c r="AN5" s="379">
        <v>2</v>
      </c>
      <c r="AO5" s="379">
        <v>0</v>
      </c>
    </row>
    <row r="6" spans="1:41" x14ac:dyDescent="0.3">
      <c r="A6" s="379" t="s">
        <v>222</v>
      </c>
      <c r="B6" s="404">
        <v>3</v>
      </c>
      <c r="C6" s="379">
        <v>6</v>
      </c>
      <c r="D6" s="379">
        <v>1</v>
      </c>
      <c r="E6" s="379">
        <v>2</v>
      </c>
      <c r="F6" s="379">
        <v>14017.75</v>
      </c>
      <c r="G6" s="379">
        <v>0</v>
      </c>
      <c r="H6" s="379">
        <v>2256</v>
      </c>
      <c r="I6" s="379">
        <v>0</v>
      </c>
      <c r="J6" s="379">
        <v>0</v>
      </c>
      <c r="K6" s="379">
        <v>8714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320</v>
      </c>
      <c r="AE6" s="379">
        <v>0</v>
      </c>
      <c r="AF6" s="379">
        <v>172.5</v>
      </c>
      <c r="AG6" s="379">
        <v>0</v>
      </c>
      <c r="AH6" s="379">
        <v>0</v>
      </c>
      <c r="AI6" s="379">
        <v>2211.25</v>
      </c>
      <c r="AJ6" s="379">
        <v>0</v>
      </c>
      <c r="AK6" s="379">
        <v>0</v>
      </c>
      <c r="AL6" s="379">
        <v>0</v>
      </c>
      <c r="AM6" s="379">
        <v>0</v>
      </c>
      <c r="AN6" s="379">
        <v>344</v>
      </c>
      <c r="AO6" s="379">
        <v>0</v>
      </c>
    </row>
    <row r="7" spans="1:41" x14ac:dyDescent="0.3">
      <c r="A7" s="379" t="s">
        <v>223</v>
      </c>
      <c r="B7" s="404">
        <v>4</v>
      </c>
      <c r="C7" s="379">
        <v>6</v>
      </c>
      <c r="D7" s="379">
        <v>1</v>
      </c>
      <c r="E7" s="379">
        <v>4</v>
      </c>
      <c r="F7" s="379">
        <v>750.5</v>
      </c>
      <c r="G7" s="379">
        <v>0</v>
      </c>
      <c r="H7" s="379">
        <v>432.5</v>
      </c>
      <c r="I7" s="379">
        <v>0</v>
      </c>
      <c r="J7" s="379">
        <v>0</v>
      </c>
      <c r="K7" s="379">
        <v>216.5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101.5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  <c r="AO7" s="379">
        <v>0</v>
      </c>
    </row>
    <row r="8" spans="1:41" x14ac:dyDescent="0.3">
      <c r="A8" s="379" t="s">
        <v>224</v>
      </c>
      <c r="B8" s="404">
        <v>5</v>
      </c>
      <c r="C8" s="379">
        <v>6</v>
      </c>
      <c r="D8" s="379">
        <v>1</v>
      </c>
      <c r="E8" s="379">
        <v>6</v>
      </c>
      <c r="F8" s="379">
        <v>3264590</v>
      </c>
      <c r="G8" s="379">
        <v>0</v>
      </c>
      <c r="H8" s="379">
        <v>1203989</v>
      </c>
      <c r="I8" s="379">
        <v>0</v>
      </c>
      <c r="J8" s="379">
        <v>0</v>
      </c>
      <c r="K8" s="379">
        <v>1681234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33086</v>
      </c>
      <c r="AE8" s="379">
        <v>0</v>
      </c>
      <c r="AF8" s="379">
        <v>23794</v>
      </c>
      <c r="AG8" s="379">
        <v>0</v>
      </c>
      <c r="AH8" s="379">
        <v>0</v>
      </c>
      <c r="AI8" s="379">
        <v>278325</v>
      </c>
      <c r="AJ8" s="379">
        <v>0</v>
      </c>
      <c r="AK8" s="379">
        <v>0</v>
      </c>
      <c r="AL8" s="379">
        <v>0</v>
      </c>
      <c r="AM8" s="379">
        <v>0</v>
      </c>
      <c r="AN8" s="379">
        <v>44162</v>
      </c>
      <c r="AO8" s="379">
        <v>0</v>
      </c>
    </row>
    <row r="9" spans="1:41" x14ac:dyDescent="0.3">
      <c r="A9" s="379" t="s">
        <v>225</v>
      </c>
      <c r="B9" s="404">
        <v>6</v>
      </c>
      <c r="C9" s="379">
        <v>6</v>
      </c>
      <c r="D9" s="379">
        <v>1</v>
      </c>
      <c r="E9" s="379">
        <v>10</v>
      </c>
      <c r="F9" s="379">
        <v>5200</v>
      </c>
      <c r="G9" s="379">
        <v>0</v>
      </c>
      <c r="H9" s="379">
        <v>0</v>
      </c>
      <c r="I9" s="379">
        <v>0</v>
      </c>
      <c r="J9" s="379">
        <v>0</v>
      </c>
      <c r="K9" s="379">
        <v>5200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  <c r="AO9" s="379">
        <v>0</v>
      </c>
    </row>
    <row r="10" spans="1:41" x14ac:dyDescent="0.3">
      <c r="A10" s="379" t="s">
        <v>226</v>
      </c>
      <c r="B10" s="404">
        <v>7</v>
      </c>
      <c r="C10" s="379">
        <v>6</v>
      </c>
      <c r="D10" s="379">
        <v>1</v>
      </c>
      <c r="E10" s="379">
        <v>11</v>
      </c>
      <c r="F10" s="379">
        <v>11741.994200037021</v>
      </c>
      <c r="G10" s="379">
        <v>0</v>
      </c>
      <c r="H10" s="379">
        <v>4241.9942000370202</v>
      </c>
      <c r="I10" s="379">
        <v>0</v>
      </c>
      <c r="J10" s="379">
        <v>0</v>
      </c>
      <c r="K10" s="379">
        <v>7500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0</v>
      </c>
      <c r="AI10" s="379">
        <v>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  <c r="AO10" s="379">
        <v>0</v>
      </c>
    </row>
    <row r="11" spans="1:41" x14ac:dyDescent="0.3">
      <c r="A11" s="379" t="s">
        <v>227</v>
      </c>
      <c r="B11" s="404">
        <v>8</v>
      </c>
      <c r="C11" s="379">
        <v>6</v>
      </c>
      <c r="D11" s="379">
        <v>2</v>
      </c>
      <c r="E11" s="379">
        <v>1</v>
      </c>
      <c r="F11" s="379">
        <v>89.7</v>
      </c>
      <c r="G11" s="379">
        <v>0</v>
      </c>
      <c r="H11" s="379">
        <v>13</v>
      </c>
      <c r="I11" s="379">
        <v>0</v>
      </c>
      <c r="J11" s="379">
        <v>0</v>
      </c>
      <c r="K11" s="379">
        <v>56.7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2</v>
      </c>
      <c r="AE11" s="379">
        <v>0</v>
      </c>
      <c r="AF11" s="379">
        <v>1</v>
      </c>
      <c r="AG11" s="379">
        <v>0</v>
      </c>
      <c r="AH11" s="379">
        <v>0</v>
      </c>
      <c r="AI11" s="379">
        <v>15</v>
      </c>
      <c r="AJ11" s="379">
        <v>0</v>
      </c>
      <c r="AK11" s="379">
        <v>0</v>
      </c>
      <c r="AL11" s="379">
        <v>0</v>
      </c>
      <c r="AM11" s="379">
        <v>0</v>
      </c>
      <c r="AN11" s="379">
        <v>2</v>
      </c>
      <c r="AO11" s="379">
        <v>0</v>
      </c>
    </row>
    <row r="12" spans="1:41" x14ac:dyDescent="0.3">
      <c r="A12" s="379" t="s">
        <v>228</v>
      </c>
      <c r="B12" s="404">
        <v>9</v>
      </c>
      <c r="C12" s="379">
        <v>6</v>
      </c>
      <c r="D12" s="379">
        <v>2</v>
      </c>
      <c r="E12" s="379">
        <v>2</v>
      </c>
      <c r="F12" s="379">
        <v>11803.5</v>
      </c>
      <c r="G12" s="379">
        <v>0</v>
      </c>
      <c r="H12" s="379">
        <v>1872</v>
      </c>
      <c r="I12" s="379">
        <v>0</v>
      </c>
      <c r="J12" s="379">
        <v>0</v>
      </c>
      <c r="K12" s="379">
        <v>7129.75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320</v>
      </c>
      <c r="AE12" s="379">
        <v>0</v>
      </c>
      <c r="AF12" s="379">
        <v>149.5</v>
      </c>
      <c r="AG12" s="379">
        <v>0</v>
      </c>
      <c r="AH12" s="379">
        <v>0</v>
      </c>
      <c r="AI12" s="379">
        <v>2028.25</v>
      </c>
      <c r="AJ12" s="379">
        <v>0</v>
      </c>
      <c r="AK12" s="379">
        <v>0</v>
      </c>
      <c r="AL12" s="379">
        <v>0</v>
      </c>
      <c r="AM12" s="379">
        <v>0</v>
      </c>
      <c r="AN12" s="379">
        <v>304</v>
      </c>
      <c r="AO12" s="379">
        <v>0</v>
      </c>
    </row>
    <row r="13" spans="1:41" x14ac:dyDescent="0.3">
      <c r="A13" s="379" t="s">
        <v>229</v>
      </c>
      <c r="B13" s="404">
        <v>10</v>
      </c>
      <c r="C13" s="379">
        <v>6</v>
      </c>
      <c r="D13" s="379">
        <v>2</v>
      </c>
      <c r="E13" s="379">
        <v>4</v>
      </c>
      <c r="F13" s="379">
        <v>653</v>
      </c>
      <c r="G13" s="379">
        <v>0</v>
      </c>
      <c r="H13" s="379">
        <v>434.5</v>
      </c>
      <c r="I13" s="379">
        <v>0</v>
      </c>
      <c r="J13" s="379">
        <v>0</v>
      </c>
      <c r="K13" s="379">
        <v>143.5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75</v>
      </c>
      <c r="AJ13" s="379">
        <v>0</v>
      </c>
      <c r="AK13" s="379">
        <v>0</v>
      </c>
      <c r="AL13" s="379">
        <v>0</v>
      </c>
      <c r="AM13" s="379">
        <v>0</v>
      </c>
      <c r="AN13" s="379">
        <v>0</v>
      </c>
      <c r="AO13" s="379">
        <v>0</v>
      </c>
    </row>
    <row r="14" spans="1:41" x14ac:dyDescent="0.3">
      <c r="A14" s="379" t="s">
        <v>230</v>
      </c>
      <c r="B14" s="404">
        <v>11</v>
      </c>
      <c r="C14" s="379">
        <v>6</v>
      </c>
      <c r="D14" s="379">
        <v>2</v>
      </c>
      <c r="E14" s="379">
        <v>6</v>
      </c>
      <c r="F14" s="379">
        <v>3214899</v>
      </c>
      <c r="G14" s="379">
        <v>0</v>
      </c>
      <c r="H14" s="379">
        <v>1217097</v>
      </c>
      <c r="I14" s="379">
        <v>0</v>
      </c>
      <c r="J14" s="379">
        <v>0</v>
      </c>
      <c r="K14" s="379">
        <v>1624498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32483</v>
      </c>
      <c r="AE14" s="379">
        <v>0</v>
      </c>
      <c r="AF14" s="379">
        <v>20888</v>
      </c>
      <c r="AG14" s="379">
        <v>0</v>
      </c>
      <c r="AH14" s="379">
        <v>0</v>
      </c>
      <c r="AI14" s="379">
        <v>275866</v>
      </c>
      <c r="AJ14" s="379">
        <v>0</v>
      </c>
      <c r="AK14" s="379">
        <v>0</v>
      </c>
      <c r="AL14" s="379">
        <v>0</v>
      </c>
      <c r="AM14" s="379">
        <v>0</v>
      </c>
      <c r="AN14" s="379">
        <v>44067</v>
      </c>
      <c r="AO14" s="379">
        <v>0</v>
      </c>
    </row>
    <row r="15" spans="1:41" x14ac:dyDescent="0.3">
      <c r="A15" s="379" t="s">
        <v>231</v>
      </c>
      <c r="B15" s="404">
        <v>12</v>
      </c>
      <c r="C15" s="379">
        <v>6</v>
      </c>
      <c r="D15" s="379">
        <v>2</v>
      </c>
      <c r="E15" s="379">
        <v>9</v>
      </c>
      <c r="F15" s="379">
        <v>20464</v>
      </c>
      <c r="G15" s="379">
        <v>0</v>
      </c>
      <c r="H15" s="379">
        <v>0</v>
      </c>
      <c r="I15" s="379">
        <v>0</v>
      </c>
      <c r="J15" s="379">
        <v>0</v>
      </c>
      <c r="K15" s="379">
        <v>20464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  <c r="AO15" s="379">
        <v>0</v>
      </c>
    </row>
    <row r="16" spans="1:41" x14ac:dyDescent="0.3">
      <c r="A16" s="379" t="s">
        <v>219</v>
      </c>
      <c r="B16" s="404">
        <v>2015</v>
      </c>
      <c r="C16" s="379">
        <v>6</v>
      </c>
      <c r="D16" s="379">
        <v>2</v>
      </c>
      <c r="E16" s="379">
        <v>10</v>
      </c>
      <c r="F16" s="379">
        <v>1518</v>
      </c>
      <c r="G16" s="379">
        <v>0</v>
      </c>
      <c r="H16" s="379">
        <v>0</v>
      </c>
      <c r="I16" s="379">
        <v>0</v>
      </c>
      <c r="J16" s="379">
        <v>0</v>
      </c>
      <c r="K16" s="379">
        <v>1518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  <c r="AO16" s="379">
        <v>0</v>
      </c>
    </row>
    <row r="17" spans="3:41" x14ac:dyDescent="0.3">
      <c r="C17" s="379">
        <v>6</v>
      </c>
      <c r="D17" s="379">
        <v>2</v>
      </c>
      <c r="E17" s="379">
        <v>11</v>
      </c>
      <c r="F17" s="379">
        <v>11741.994200037021</v>
      </c>
      <c r="G17" s="379">
        <v>0</v>
      </c>
      <c r="H17" s="379">
        <v>4241.9942000370202</v>
      </c>
      <c r="I17" s="379">
        <v>0</v>
      </c>
      <c r="J17" s="379">
        <v>0</v>
      </c>
      <c r="K17" s="379">
        <v>7500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  <c r="AO17" s="379">
        <v>0</v>
      </c>
    </row>
    <row r="18" spans="3:41" x14ac:dyDescent="0.3">
      <c r="C18" s="379">
        <v>6</v>
      </c>
      <c r="D18" s="379">
        <v>3</v>
      </c>
      <c r="E18" s="379">
        <v>1</v>
      </c>
      <c r="F18" s="379">
        <v>90.7</v>
      </c>
      <c r="G18" s="379">
        <v>0</v>
      </c>
      <c r="H18" s="379">
        <v>13</v>
      </c>
      <c r="I18" s="379">
        <v>0</v>
      </c>
      <c r="J18" s="379">
        <v>0</v>
      </c>
      <c r="K18" s="379">
        <v>57.7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2</v>
      </c>
      <c r="AE18" s="379">
        <v>0</v>
      </c>
      <c r="AF18" s="379">
        <v>1</v>
      </c>
      <c r="AG18" s="379">
        <v>0</v>
      </c>
      <c r="AH18" s="379">
        <v>0</v>
      </c>
      <c r="AI18" s="379">
        <v>15</v>
      </c>
      <c r="AJ18" s="379">
        <v>0</v>
      </c>
      <c r="AK18" s="379">
        <v>0</v>
      </c>
      <c r="AL18" s="379">
        <v>0</v>
      </c>
      <c r="AM18" s="379">
        <v>0</v>
      </c>
      <c r="AN18" s="379">
        <v>2</v>
      </c>
      <c r="AO18" s="379">
        <v>0</v>
      </c>
    </row>
    <row r="19" spans="3:41" x14ac:dyDescent="0.3">
      <c r="C19" s="379">
        <v>6</v>
      </c>
      <c r="D19" s="379">
        <v>3</v>
      </c>
      <c r="E19" s="379">
        <v>2</v>
      </c>
      <c r="F19" s="379">
        <v>13446.5</v>
      </c>
      <c r="G19" s="379">
        <v>0</v>
      </c>
      <c r="H19" s="379">
        <v>2136</v>
      </c>
      <c r="I19" s="379">
        <v>0</v>
      </c>
      <c r="J19" s="379">
        <v>0</v>
      </c>
      <c r="K19" s="379">
        <v>8054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344</v>
      </c>
      <c r="AE19" s="379">
        <v>0</v>
      </c>
      <c r="AF19" s="379">
        <v>115</v>
      </c>
      <c r="AG19" s="379">
        <v>0</v>
      </c>
      <c r="AH19" s="379">
        <v>0</v>
      </c>
      <c r="AI19" s="379">
        <v>2461.5</v>
      </c>
      <c r="AJ19" s="379">
        <v>0</v>
      </c>
      <c r="AK19" s="379">
        <v>0</v>
      </c>
      <c r="AL19" s="379">
        <v>0</v>
      </c>
      <c r="AM19" s="379">
        <v>0</v>
      </c>
      <c r="AN19" s="379">
        <v>336</v>
      </c>
      <c r="AO19" s="379">
        <v>0</v>
      </c>
    </row>
    <row r="20" spans="3:41" x14ac:dyDescent="0.3">
      <c r="C20" s="379">
        <v>6</v>
      </c>
      <c r="D20" s="379">
        <v>3</v>
      </c>
      <c r="E20" s="379">
        <v>4</v>
      </c>
      <c r="F20" s="379">
        <v>683.5</v>
      </c>
      <c r="G20" s="379">
        <v>0</v>
      </c>
      <c r="H20" s="379">
        <v>454</v>
      </c>
      <c r="I20" s="379">
        <v>0</v>
      </c>
      <c r="J20" s="379">
        <v>0</v>
      </c>
      <c r="K20" s="379">
        <v>167.5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62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  <c r="AO20" s="379">
        <v>0</v>
      </c>
    </row>
    <row r="21" spans="3:41" x14ac:dyDescent="0.3">
      <c r="C21" s="379">
        <v>6</v>
      </c>
      <c r="D21" s="379">
        <v>3</v>
      </c>
      <c r="E21" s="379">
        <v>6</v>
      </c>
      <c r="F21" s="379">
        <v>3226082</v>
      </c>
      <c r="G21" s="379">
        <v>0</v>
      </c>
      <c r="H21" s="379">
        <v>1212251</v>
      </c>
      <c r="I21" s="379">
        <v>0</v>
      </c>
      <c r="J21" s="379">
        <v>0</v>
      </c>
      <c r="K21" s="379">
        <v>1625732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32813</v>
      </c>
      <c r="AE21" s="379">
        <v>0</v>
      </c>
      <c r="AF21" s="379">
        <v>23964</v>
      </c>
      <c r="AG21" s="379">
        <v>0</v>
      </c>
      <c r="AH21" s="379">
        <v>0</v>
      </c>
      <c r="AI21" s="379">
        <v>287058</v>
      </c>
      <c r="AJ21" s="379">
        <v>0</v>
      </c>
      <c r="AK21" s="379">
        <v>0</v>
      </c>
      <c r="AL21" s="379">
        <v>0</v>
      </c>
      <c r="AM21" s="379">
        <v>0</v>
      </c>
      <c r="AN21" s="379">
        <v>44264</v>
      </c>
      <c r="AO21" s="379">
        <v>0</v>
      </c>
    </row>
    <row r="22" spans="3:41" x14ac:dyDescent="0.3">
      <c r="C22" s="379">
        <v>6</v>
      </c>
      <c r="D22" s="379">
        <v>3</v>
      </c>
      <c r="E22" s="379">
        <v>9</v>
      </c>
      <c r="F22" s="379">
        <v>16500</v>
      </c>
      <c r="G22" s="379">
        <v>0</v>
      </c>
      <c r="H22" s="379">
        <v>0</v>
      </c>
      <c r="I22" s="379">
        <v>0</v>
      </c>
      <c r="J22" s="379">
        <v>0</v>
      </c>
      <c r="K22" s="379">
        <v>16500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0</v>
      </c>
      <c r="AI22" s="379">
        <v>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  <c r="AO22" s="379">
        <v>0</v>
      </c>
    </row>
    <row r="23" spans="3:41" x14ac:dyDescent="0.3">
      <c r="C23" s="379">
        <v>6</v>
      </c>
      <c r="D23" s="379">
        <v>3</v>
      </c>
      <c r="E23" s="379">
        <v>10</v>
      </c>
      <c r="F23" s="379">
        <v>23776</v>
      </c>
      <c r="G23" s="379">
        <v>0</v>
      </c>
      <c r="H23" s="379">
        <v>0</v>
      </c>
      <c r="I23" s="379">
        <v>0</v>
      </c>
      <c r="J23" s="379">
        <v>0</v>
      </c>
      <c r="K23" s="379">
        <v>23776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0</v>
      </c>
      <c r="AN23" s="379">
        <v>0</v>
      </c>
      <c r="AO23" s="379">
        <v>0</v>
      </c>
    </row>
    <row r="24" spans="3:41" x14ac:dyDescent="0.3">
      <c r="C24" s="379">
        <v>6</v>
      </c>
      <c r="D24" s="379">
        <v>3</v>
      </c>
      <c r="E24" s="379">
        <v>11</v>
      </c>
      <c r="F24" s="379">
        <v>11741.994200037021</v>
      </c>
      <c r="G24" s="379">
        <v>0</v>
      </c>
      <c r="H24" s="379">
        <v>4241.9942000370202</v>
      </c>
      <c r="I24" s="379">
        <v>0</v>
      </c>
      <c r="J24" s="379">
        <v>0</v>
      </c>
      <c r="K24" s="379">
        <v>7500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  <c r="AO24" s="379">
        <v>0</v>
      </c>
    </row>
    <row r="25" spans="3:41" x14ac:dyDescent="0.3">
      <c r="C25" s="379">
        <v>6</v>
      </c>
      <c r="D25" s="379">
        <v>4</v>
      </c>
      <c r="E25" s="379">
        <v>1</v>
      </c>
      <c r="F25" s="379">
        <v>90.2</v>
      </c>
      <c r="G25" s="379">
        <v>0</v>
      </c>
      <c r="H25" s="379">
        <v>13</v>
      </c>
      <c r="I25" s="379">
        <v>0</v>
      </c>
      <c r="J25" s="379">
        <v>0</v>
      </c>
      <c r="K25" s="379">
        <v>57.2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2</v>
      </c>
      <c r="AE25" s="379">
        <v>0</v>
      </c>
      <c r="AF25" s="379">
        <v>1</v>
      </c>
      <c r="AG25" s="379">
        <v>0</v>
      </c>
      <c r="AH25" s="379">
        <v>0</v>
      </c>
      <c r="AI25" s="379">
        <v>15</v>
      </c>
      <c r="AJ25" s="379">
        <v>0</v>
      </c>
      <c r="AK25" s="379">
        <v>0</v>
      </c>
      <c r="AL25" s="379">
        <v>0</v>
      </c>
      <c r="AM25" s="379">
        <v>0</v>
      </c>
      <c r="AN25" s="379">
        <v>2</v>
      </c>
      <c r="AO25" s="379">
        <v>0</v>
      </c>
    </row>
    <row r="26" spans="3:41" x14ac:dyDescent="0.3">
      <c r="C26" s="379">
        <v>6</v>
      </c>
      <c r="D26" s="379">
        <v>4</v>
      </c>
      <c r="E26" s="379">
        <v>2</v>
      </c>
      <c r="F26" s="379">
        <v>14070</v>
      </c>
      <c r="G26" s="379">
        <v>0</v>
      </c>
      <c r="H26" s="379">
        <v>2104</v>
      </c>
      <c r="I26" s="379">
        <v>0</v>
      </c>
      <c r="J26" s="379">
        <v>0</v>
      </c>
      <c r="K26" s="379">
        <v>8682.5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336</v>
      </c>
      <c r="AE26" s="379">
        <v>0</v>
      </c>
      <c r="AF26" s="379">
        <v>172.5</v>
      </c>
      <c r="AG26" s="379">
        <v>0</v>
      </c>
      <c r="AH26" s="379">
        <v>0</v>
      </c>
      <c r="AI26" s="379">
        <v>2447</v>
      </c>
      <c r="AJ26" s="379">
        <v>0</v>
      </c>
      <c r="AK26" s="379">
        <v>0</v>
      </c>
      <c r="AL26" s="379">
        <v>0</v>
      </c>
      <c r="AM26" s="379">
        <v>0</v>
      </c>
      <c r="AN26" s="379">
        <v>328</v>
      </c>
      <c r="AO26" s="379">
        <v>0</v>
      </c>
    </row>
    <row r="27" spans="3:41" x14ac:dyDescent="0.3">
      <c r="C27" s="379">
        <v>6</v>
      </c>
      <c r="D27" s="379">
        <v>4</v>
      </c>
      <c r="E27" s="379">
        <v>4</v>
      </c>
      <c r="F27" s="379">
        <v>760.5</v>
      </c>
      <c r="G27" s="379">
        <v>0</v>
      </c>
      <c r="H27" s="379">
        <v>434</v>
      </c>
      <c r="I27" s="379">
        <v>0</v>
      </c>
      <c r="J27" s="379">
        <v>0</v>
      </c>
      <c r="K27" s="379">
        <v>214.5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112</v>
      </c>
      <c r="AJ27" s="379">
        <v>0</v>
      </c>
      <c r="AK27" s="379">
        <v>0</v>
      </c>
      <c r="AL27" s="379">
        <v>0</v>
      </c>
      <c r="AM27" s="379">
        <v>0</v>
      </c>
      <c r="AN27" s="379">
        <v>0</v>
      </c>
      <c r="AO27" s="379">
        <v>0</v>
      </c>
    </row>
    <row r="28" spans="3:41" x14ac:dyDescent="0.3">
      <c r="C28" s="379">
        <v>6</v>
      </c>
      <c r="D28" s="379">
        <v>4</v>
      </c>
      <c r="E28" s="379">
        <v>6</v>
      </c>
      <c r="F28" s="379">
        <v>3302335</v>
      </c>
      <c r="G28" s="379">
        <v>0</v>
      </c>
      <c r="H28" s="379">
        <v>1204754</v>
      </c>
      <c r="I28" s="379">
        <v>0</v>
      </c>
      <c r="J28" s="379">
        <v>0</v>
      </c>
      <c r="K28" s="379">
        <v>1706066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33019</v>
      </c>
      <c r="AE28" s="379">
        <v>0</v>
      </c>
      <c r="AF28" s="379">
        <v>22877</v>
      </c>
      <c r="AG28" s="379">
        <v>0</v>
      </c>
      <c r="AH28" s="379">
        <v>0</v>
      </c>
      <c r="AI28" s="379">
        <v>290681</v>
      </c>
      <c r="AJ28" s="379">
        <v>0</v>
      </c>
      <c r="AK28" s="379">
        <v>0</v>
      </c>
      <c r="AL28" s="379">
        <v>0</v>
      </c>
      <c r="AM28" s="379">
        <v>0</v>
      </c>
      <c r="AN28" s="379">
        <v>44938</v>
      </c>
      <c r="AO28" s="379">
        <v>0</v>
      </c>
    </row>
    <row r="29" spans="3:41" x14ac:dyDescent="0.3">
      <c r="C29" s="379">
        <v>6</v>
      </c>
      <c r="D29" s="379">
        <v>4</v>
      </c>
      <c r="E29" s="379">
        <v>10</v>
      </c>
      <c r="F29" s="379">
        <v>9400</v>
      </c>
      <c r="G29" s="379">
        <v>0</v>
      </c>
      <c r="H29" s="379">
        <v>0</v>
      </c>
      <c r="I29" s="379">
        <v>0</v>
      </c>
      <c r="J29" s="379">
        <v>0</v>
      </c>
      <c r="K29" s="379">
        <v>9400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0</v>
      </c>
      <c r="AG29" s="379">
        <v>0</v>
      </c>
      <c r="AH29" s="379">
        <v>0</v>
      </c>
      <c r="AI29" s="379">
        <v>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  <c r="AO29" s="379">
        <v>0</v>
      </c>
    </row>
    <row r="30" spans="3:41" x14ac:dyDescent="0.3">
      <c r="C30" s="379">
        <v>6</v>
      </c>
      <c r="D30" s="379">
        <v>4</v>
      </c>
      <c r="E30" s="379">
        <v>11</v>
      </c>
      <c r="F30" s="379">
        <v>11741.994200037021</v>
      </c>
      <c r="G30" s="379">
        <v>0</v>
      </c>
      <c r="H30" s="379">
        <v>4241.9942000370202</v>
      </c>
      <c r="I30" s="379">
        <v>0</v>
      </c>
      <c r="J30" s="379">
        <v>0</v>
      </c>
      <c r="K30" s="379">
        <v>7500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0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0</v>
      </c>
      <c r="AF30" s="379">
        <v>0</v>
      </c>
      <c r="AG30" s="379">
        <v>0</v>
      </c>
      <c r="AH30" s="379">
        <v>0</v>
      </c>
      <c r="AI30" s="379">
        <v>0</v>
      </c>
      <c r="AJ30" s="379">
        <v>0</v>
      </c>
      <c r="AK30" s="379">
        <v>0</v>
      </c>
      <c r="AL30" s="379">
        <v>0</v>
      </c>
      <c r="AM30" s="379">
        <v>0</v>
      </c>
      <c r="AN30" s="379">
        <v>0</v>
      </c>
      <c r="AO30" s="379">
        <v>0</v>
      </c>
    </row>
    <row r="31" spans="3:41" x14ac:dyDescent="0.3">
      <c r="C31" s="379">
        <v>6</v>
      </c>
      <c r="D31" s="379">
        <v>5</v>
      </c>
      <c r="E31" s="379">
        <v>1</v>
      </c>
      <c r="F31" s="379">
        <v>89.7</v>
      </c>
      <c r="G31" s="379">
        <v>0</v>
      </c>
      <c r="H31" s="379">
        <v>13</v>
      </c>
      <c r="I31" s="379">
        <v>0</v>
      </c>
      <c r="J31" s="379">
        <v>0</v>
      </c>
      <c r="K31" s="379">
        <v>56.7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2</v>
      </c>
      <c r="AE31" s="379">
        <v>0</v>
      </c>
      <c r="AF31" s="379">
        <v>1</v>
      </c>
      <c r="AG31" s="379">
        <v>0</v>
      </c>
      <c r="AH31" s="379">
        <v>0</v>
      </c>
      <c r="AI31" s="379">
        <v>15</v>
      </c>
      <c r="AJ31" s="379">
        <v>0</v>
      </c>
      <c r="AK31" s="379">
        <v>0</v>
      </c>
      <c r="AL31" s="379">
        <v>0</v>
      </c>
      <c r="AM31" s="379">
        <v>0</v>
      </c>
      <c r="AN31" s="379">
        <v>2</v>
      </c>
      <c r="AO31" s="379">
        <v>0</v>
      </c>
    </row>
    <row r="32" spans="3:41" x14ac:dyDescent="0.3">
      <c r="C32" s="379">
        <v>6</v>
      </c>
      <c r="D32" s="379">
        <v>5</v>
      </c>
      <c r="E32" s="379">
        <v>2</v>
      </c>
      <c r="F32" s="379">
        <v>13340.25</v>
      </c>
      <c r="G32" s="379">
        <v>0</v>
      </c>
      <c r="H32" s="379">
        <v>2116</v>
      </c>
      <c r="I32" s="379">
        <v>0</v>
      </c>
      <c r="J32" s="379">
        <v>0</v>
      </c>
      <c r="K32" s="379">
        <v>8225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280</v>
      </c>
      <c r="AE32" s="379">
        <v>0</v>
      </c>
      <c r="AF32" s="379">
        <v>149.5</v>
      </c>
      <c r="AG32" s="379">
        <v>0</v>
      </c>
      <c r="AH32" s="379">
        <v>0</v>
      </c>
      <c r="AI32" s="379">
        <v>2249.75</v>
      </c>
      <c r="AJ32" s="379">
        <v>0</v>
      </c>
      <c r="AK32" s="379">
        <v>0</v>
      </c>
      <c r="AL32" s="379">
        <v>0</v>
      </c>
      <c r="AM32" s="379">
        <v>0</v>
      </c>
      <c r="AN32" s="379">
        <v>320</v>
      </c>
      <c r="AO32" s="379">
        <v>0</v>
      </c>
    </row>
    <row r="33" spans="3:41" x14ac:dyDescent="0.3">
      <c r="C33" s="379">
        <v>6</v>
      </c>
      <c r="D33" s="379">
        <v>5</v>
      </c>
      <c r="E33" s="379">
        <v>3</v>
      </c>
      <c r="F33" s="379">
        <v>20</v>
      </c>
      <c r="G33" s="379">
        <v>0</v>
      </c>
      <c r="H33" s="379">
        <v>0</v>
      </c>
      <c r="I33" s="379">
        <v>0</v>
      </c>
      <c r="J33" s="379">
        <v>0</v>
      </c>
      <c r="K33" s="379">
        <v>20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  <c r="AO33" s="379">
        <v>0</v>
      </c>
    </row>
    <row r="34" spans="3:41" x14ac:dyDescent="0.3">
      <c r="C34" s="379">
        <v>6</v>
      </c>
      <c r="D34" s="379">
        <v>5</v>
      </c>
      <c r="E34" s="379">
        <v>4</v>
      </c>
      <c r="F34" s="379">
        <v>708</v>
      </c>
      <c r="G34" s="379">
        <v>0</v>
      </c>
      <c r="H34" s="379">
        <v>417</v>
      </c>
      <c r="I34" s="379">
        <v>0</v>
      </c>
      <c r="J34" s="379">
        <v>0</v>
      </c>
      <c r="K34" s="379">
        <v>192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0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0</v>
      </c>
      <c r="AE34" s="379">
        <v>0</v>
      </c>
      <c r="AF34" s="379">
        <v>0</v>
      </c>
      <c r="AG34" s="379">
        <v>0</v>
      </c>
      <c r="AH34" s="379">
        <v>0</v>
      </c>
      <c r="AI34" s="379">
        <v>99</v>
      </c>
      <c r="AJ34" s="379">
        <v>0</v>
      </c>
      <c r="AK34" s="379">
        <v>0</v>
      </c>
      <c r="AL34" s="379">
        <v>0</v>
      </c>
      <c r="AM34" s="379">
        <v>0</v>
      </c>
      <c r="AN34" s="379">
        <v>0</v>
      </c>
      <c r="AO34" s="379">
        <v>0</v>
      </c>
    </row>
    <row r="35" spans="3:41" x14ac:dyDescent="0.3">
      <c r="C35" s="379">
        <v>6</v>
      </c>
      <c r="D35" s="379">
        <v>5</v>
      </c>
      <c r="E35" s="379">
        <v>6</v>
      </c>
      <c r="F35" s="379">
        <v>3426627</v>
      </c>
      <c r="G35" s="379">
        <v>0</v>
      </c>
      <c r="H35" s="379">
        <v>1237025</v>
      </c>
      <c r="I35" s="379">
        <v>0</v>
      </c>
      <c r="J35" s="379">
        <v>0</v>
      </c>
      <c r="K35" s="379">
        <v>1784680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33258</v>
      </c>
      <c r="AE35" s="379">
        <v>0</v>
      </c>
      <c r="AF35" s="379">
        <v>22870</v>
      </c>
      <c r="AG35" s="379">
        <v>0</v>
      </c>
      <c r="AH35" s="379">
        <v>0</v>
      </c>
      <c r="AI35" s="379">
        <v>304012</v>
      </c>
      <c r="AJ35" s="379">
        <v>0</v>
      </c>
      <c r="AK35" s="379">
        <v>0</v>
      </c>
      <c r="AL35" s="379">
        <v>0</v>
      </c>
      <c r="AM35" s="379">
        <v>0</v>
      </c>
      <c r="AN35" s="379">
        <v>44782</v>
      </c>
      <c r="AO35" s="379">
        <v>0</v>
      </c>
    </row>
    <row r="36" spans="3:41" x14ac:dyDescent="0.3">
      <c r="C36" s="379">
        <v>6</v>
      </c>
      <c r="D36" s="379">
        <v>5</v>
      </c>
      <c r="E36" s="379">
        <v>9</v>
      </c>
      <c r="F36" s="379">
        <v>3000</v>
      </c>
      <c r="G36" s="379">
        <v>0</v>
      </c>
      <c r="H36" s="379">
        <v>0</v>
      </c>
      <c r="I36" s="379">
        <v>0</v>
      </c>
      <c r="J36" s="379">
        <v>0</v>
      </c>
      <c r="K36" s="379">
        <v>3000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  <c r="AO36" s="379">
        <v>0</v>
      </c>
    </row>
    <row r="37" spans="3:41" x14ac:dyDescent="0.3">
      <c r="C37" s="379">
        <v>6</v>
      </c>
      <c r="D37" s="379">
        <v>5</v>
      </c>
      <c r="E37" s="379">
        <v>10</v>
      </c>
      <c r="F37" s="379">
        <v>7920</v>
      </c>
      <c r="G37" s="379">
        <v>0</v>
      </c>
      <c r="H37" s="379">
        <v>0</v>
      </c>
      <c r="I37" s="379">
        <v>0</v>
      </c>
      <c r="J37" s="379">
        <v>0</v>
      </c>
      <c r="K37" s="379">
        <v>7920</v>
      </c>
      <c r="L37" s="379">
        <v>0</v>
      </c>
      <c r="M37" s="379">
        <v>0</v>
      </c>
      <c r="N37" s="379">
        <v>0</v>
      </c>
      <c r="O37" s="379">
        <v>0</v>
      </c>
      <c r="P37" s="379">
        <v>0</v>
      </c>
      <c r="Q37" s="379">
        <v>0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0</v>
      </c>
      <c r="AF37" s="379">
        <v>0</v>
      </c>
      <c r="AG37" s="379">
        <v>0</v>
      </c>
      <c r="AH37" s="379">
        <v>0</v>
      </c>
      <c r="AI37" s="379">
        <v>0</v>
      </c>
      <c r="AJ37" s="379">
        <v>0</v>
      </c>
      <c r="AK37" s="379">
        <v>0</v>
      </c>
      <c r="AL37" s="379">
        <v>0</v>
      </c>
      <c r="AM37" s="379">
        <v>0</v>
      </c>
      <c r="AN37" s="379">
        <v>0</v>
      </c>
      <c r="AO37" s="379">
        <v>0</v>
      </c>
    </row>
    <row r="38" spans="3:41" x14ac:dyDescent="0.3">
      <c r="C38" s="379">
        <v>6</v>
      </c>
      <c r="D38" s="379">
        <v>5</v>
      </c>
      <c r="E38" s="379">
        <v>11</v>
      </c>
      <c r="F38" s="379">
        <v>11741.994200037021</v>
      </c>
      <c r="G38" s="379">
        <v>0</v>
      </c>
      <c r="H38" s="379">
        <v>4241.9942000370202</v>
      </c>
      <c r="I38" s="379">
        <v>0</v>
      </c>
      <c r="J38" s="379">
        <v>0</v>
      </c>
      <c r="K38" s="379">
        <v>7500</v>
      </c>
      <c r="L38" s="379">
        <v>0</v>
      </c>
      <c r="M38" s="379">
        <v>0</v>
      </c>
      <c r="N38" s="379">
        <v>0</v>
      </c>
      <c r="O38" s="379">
        <v>0</v>
      </c>
      <c r="P38" s="379">
        <v>0</v>
      </c>
      <c r="Q38" s="379">
        <v>0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0</v>
      </c>
      <c r="AF38" s="379">
        <v>0</v>
      </c>
      <c r="AG38" s="379">
        <v>0</v>
      </c>
      <c r="AH38" s="379">
        <v>0</v>
      </c>
      <c r="AI38" s="379">
        <v>0</v>
      </c>
      <c r="AJ38" s="379">
        <v>0</v>
      </c>
      <c r="AK38" s="379">
        <v>0</v>
      </c>
      <c r="AL38" s="379">
        <v>0</v>
      </c>
      <c r="AM38" s="379">
        <v>0</v>
      </c>
      <c r="AN38" s="379">
        <v>0</v>
      </c>
      <c r="AO38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3724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159</v>
      </c>
      <c r="B3" s="351">
        <f>SUBTOTAL(9,B6:B1048576)/2</f>
        <v>671225.88</v>
      </c>
      <c r="C3" s="352">
        <f t="shared" ref="C3:R3" si="0">SUBTOTAL(9,C6:C1048576)</f>
        <v>3</v>
      </c>
      <c r="D3" s="352">
        <f>SUBTOTAL(9,D6:D1048576)/2</f>
        <v>833149.33</v>
      </c>
      <c r="E3" s="352">
        <f t="shared" si="0"/>
        <v>3.5263029998766289</v>
      </c>
      <c r="F3" s="352">
        <f>SUBTOTAL(9,F6:F1048576)/2</f>
        <v>878785.34000000008</v>
      </c>
      <c r="G3" s="353">
        <f>IF(B3&lt;&gt;0,F3/B3,"")</f>
        <v>1.309224459581326</v>
      </c>
      <c r="H3" s="354">
        <f t="shared" si="0"/>
        <v>1768.8</v>
      </c>
      <c r="I3" s="352">
        <f t="shared" si="0"/>
        <v>1</v>
      </c>
      <c r="J3" s="352">
        <f t="shared" si="0"/>
        <v>5464.5</v>
      </c>
      <c r="K3" s="352">
        <f t="shared" si="0"/>
        <v>3.0893826322930802</v>
      </c>
      <c r="L3" s="352">
        <f t="shared" si="0"/>
        <v>6964.4800000000005</v>
      </c>
      <c r="M3" s="355">
        <f>IF(H3&lt;&gt;0,L3/H3,"")</f>
        <v>3.9374038896426962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334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4"/>
      <c r="B5" s="785">
        <v>2013</v>
      </c>
      <c r="C5" s="786"/>
      <c r="D5" s="786">
        <v>2014</v>
      </c>
      <c r="E5" s="786"/>
      <c r="F5" s="786">
        <v>2015</v>
      </c>
      <c r="G5" s="787" t="s">
        <v>2</v>
      </c>
      <c r="H5" s="785">
        <v>2013</v>
      </c>
      <c r="I5" s="786"/>
      <c r="J5" s="786">
        <v>2014</v>
      </c>
      <c r="K5" s="786"/>
      <c r="L5" s="786">
        <v>2015</v>
      </c>
      <c r="M5" s="787" t="s">
        <v>2</v>
      </c>
      <c r="N5" s="785">
        <v>2013</v>
      </c>
      <c r="O5" s="786"/>
      <c r="P5" s="786">
        <v>2014</v>
      </c>
      <c r="Q5" s="786"/>
      <c r="R5" s="786">
        <v>2015</v>
      </c>
      <c r="S5" s="787" t="s">
        <v>2</v>
      </c>
    </row>
    <row r="6" spans="1:19" ht="14.4" customHeight="1" x14ac:dyDescent="0.3">
      <c r="A6" s="749" t="s">
        <v>3722</v>
      </c>
      <c r="B6" s="788">
        <v>657863.88</v>
      </c>
      <c r="C6" s="735">
        <v>1</v>
      </c>
      <c r="D6" s="788">
        <v>819256.33</v>
      </c>
      <c r="E6" s="735">
        <v>1.2453280304734164</v>
      </c>
      <c r="F6" s="788">
        <v>871365.34000000008</v>
      </c>
      <c r="G6" s="740">
        <v>1.3245374407848627</v>
      </c>
      <c r="H6" s="788">
        <v>1768.8</v>
      </c>
      <c r="I6" s="735">
        <v>1</v>
      </c>
      <c r="J6" s="788">
        <v>5464.5</v>
      </c>
      <c r="K6" s="735">
        <v>3.0893826322930802</v>
      </c>
      <c r="L6" s="788">
        <v>6964.4800000000005</v>
      </c>
      <c r="M6" s="740">
        <v>3.9374038896426962</v>
      </c>
      <c r="N6" s="788"/>
      <c r="O6" s="735"/>
      <c r="P6" s="788"/>
      <c r="Q6" s="735"/>
      <c r="R6" s="788"/>
      <c r="S6" s="235"/>
    </row>
    <row r="7" spans="1:19" ht="14.4" customHeight="1" thickBot="1" x14ac:dyDescent="0.35">
      <c r="A7" s="790" t="s">
        <v>3723</v>
      </c>
      <c r="B7" s="789">
        <v>13362</v>
      </c>
      <c r="C7" s="666">
        <v>1</v>
      </c>
      <c r="D7" s="789">
        <v>13893</v>
      </c>
      <c r="E7" s="666">
        <v>1.0397395599461159</v>
      </c>
      <c r="F7" s="789">
        <v>7420</v>
      </c>
      <c r="G7" s="677">
        <v>0.55530609190240987</v>
      </c>
      <c r="H7" s="789"/>
      <c r="I7" s="666"/>
      <c r="J7" s="789"/>
      <c r="K7" s="666"/>
      <c r="L7" s="789"/>
      <c r="M7" s="677"/>
      <c r="N7" s="789"/>
      <c r="O7" s="666"/>
      <c r="P7" s="789"/>
      <c r="Q7" s="666"/>
      <c r="R7" s="789"/>
      <c r="S7" s="700"/>
    </row>
    <row r="8" spans="1:19" ht="14.4" customHeight="1" thickBot="1" x14ac:dyDescent="0.35"/>
    <row r="9" spans="1:19" ht="14.4" customHeight="1" thickBot="1" x14ac:dyDescent="0.35">
      <c r="A9" s="793" t="s">
        <v>558</v>
      </c>
      <c r="B9" s="791">
        <v>671225.88</v>
      </c>
      <c r="C9" s="792">
        <v>1</v>
      </c>
      <c r="D9" s="791">
        <v>833149.33</v>
      </c>
      <c r="E9" s="792">
        <v>1.2412354094570965</v>
      </c>
      <c r="F9" s="791">
        <v>878785.34000000008</v>
      </c>
      <c r="G9" s="456">
        <v>1.309224459581326</v>
      </c>
      <c r="H9" s="791"/>
      <c r="I9" s="792"/>
      <c r="J9" s="791"/>
      <c r="K9" s="792"/>
      <c r="L9" s="791"/>
      <c r="M9" s="456"/>
      <c r="N9" s="791"/>
      <c r="O9" s="792"/>
      <c r="P9" s="791"/>
      <c r="Q9" s="792"/>
      <c r="R9" s="791"/>
      <c r="S9" s="457"/>
    </row>
    <row r="10" spans="1:19" ht="14.4" customHeight="1" x14ac:dyDescent="0.3">
      <c r="A10" s="714" t="s">
        <v>2419</v>
      </c>
    </row>
    <row r="11" spans="1:19" ht="14.4" customHeight="1" x14ac:dyDescent="0.3">
      <c r="A11" s="715" t="s">
        <v>2420</v>
      </c>
    </row>
    <row r="12" spans="1:19" ht="14.4" customHeight="1" x14ac:dyDescent="0.3">
      <c r="A12" s="714" t="s">
        <v>3725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3730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159</v>
      </c>
      <c r="B3" s="468">
        <f t="shared" ref="B3:G3" si="0">SUBTOTAL(9,B6:B1048576)</f>
        <v>5719</v>
      </c>
      <c r="C3" s="469">
        <f t="shared" si="0"/>
        <v>5690</v>
      </c>
      <c r="D3" s="469">
        <f t="shared" si="0"/>
        <v>7137</v>
      </c>
      <c r="E3" s="354">
        <f t="shared" si="0"/>
        <v>671225.87999999989</v>
      </c>
      <c r="F3" s="352">
        <f t="shared" si="0"/>
        <v>833149.33</v>
      </c>
      <c r="G3" s="470">
        <f t="shared" si="0"/>
        <v>878785.34000000008</v>
      </c>
    </row>
    <row r="4" spans="1:7" ht="14.4" customHeight="1" x14ac:dyDescent="0.3">
      <c r="A4" s="552" t="s">
        <v>167</v>
      </c>
      <c r="B4" s="553" t="s">
        <v>310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784"/>
      <c r="B5" s="785">
        <v>2013</v>
      </c>
      <c r="C5" s="786">
        <v>2014</v>
      </c>
      <c r="D5" s="786">
        <v>2015</v>
      </c>
      <c r="E5" s="785">
        <v>2013</v>
      </c>
      <c r="F5" s="786">
        <v>2014</v>
      </c>
      <c r="G5" s="794">
        <v>2015</v>
      </c>
    </row>
    <row r="6" spans="1:7" ht="14.4" customHeight="1" x14ac:dyDescent="0.3">
      <c r="A6" s="749" t="s">
        <v>3726</v>
      </c>
      <c r="B6" s="229">
        <v>442</v>
      </c>
      <c r="C6" s="229">
        <v>745</v>
      </c>
      <c r="D6" s="229">
        <v>355</v>
      </c>
      <c r="E6" s="788">
        <v>29160</v>
      </c>
      <c r="F6" s="788">
        <v>76704</v>
      </c>
      <c r="G6" s="795">
        <v>60626</v>
      </c>
    </row>
    <row r="7" spans="1:7" ht="14.4" customHeight="1" x14ac:dyDescent="0.3">
      <c r="A7" s="686" t="s">
        <v>3727</v>
      </c>
      <c r="B7" s="663">
        <v>1760</v>
      </c>
      <c r="C7" s="663">
        <v>304</v>
      </c>
      <c r="D7" s="663">
        <v>3527</v>
      </c>
      <c r="E7" s="796">
        <v>317279.44</v>
      </c>
      <c r="F7" s="796">
        <v>185941</v>
      </c>
      <c r="G7" s="797">
        <v>219973.34000000003</v>
      </c>
    </row>
    <row r="8" spans="1:7" ht="14.4" customHeight="1" x14ac:dyDescent="0.3">
      <c r="A8" s="686" t="s">
        <v>2428</v>
      </c>
      <c r="B8" s="663">
        <v>51</v>
      </c>
      <c r="C8" s="663">
        <v>37</v>
      </c>
      <c r="D8" s="663">
        <v>54</v>
      </c>
      <c r="E8" s="796">
        <v>9409</v>
      </c>
      <c r="F8" s="796">
        <v>5178</v>
      </c>
      <c r="G8" s="797">
        <v>8869</v>
      </c>
    </row>
    <row r="9" spans="1:7" ht="14.4" customHeight="1" x14ac:dyDescent="0.3">
      <c r="A9" s="686" t="s">
        <v>2431</v>
      </c>
      <c r="B9" s="663"/>
      <c r="C9" s="663"/>
      <c r="D9" s="663">
        <v>257</v>
      </c>
      <c r="E9" s="796"/>
      <c r="F9" s="796"/>
      <c r="G9" s="797">
        <v>43795</v>
      </c>
    </row>
    <row r="10" spans="1:7" ht="14.4" customHeight="1" x14ac:dyDescent="0.3">
      <c r="A10" s="686" t="s">
        <v>2429</v>
      </c>
      <c r="B10" s="663"/>
      <c r="C10" s="663">
        <v>416</v>
      </c>
      <c r="D10" s="663">
        <v>374</v>
      </c>
      <c r="E10" s="796"/>
      <c r="F10" s="796">
        <v>41649</v>
      </c>
      <c r="G10" s="797">
        <v>63557</v>
      </c>
    </row>
    <row r="11" spans="1:7" ht="14.4" customHeight="1" x14ac:dyDescent="0.3">
      <c r="A11" s="686" t="s">
        <v>2422</v>
      </c>
      <c r="B11" s="663">
        <v>860</v>
      </c>
      <c r="C11" s="663">
        <v>797</v>
      </c>
      <c r="D11" s="663">
        <v>212</v>
      </c>
      <c r="E11" s="796">
        <v>67981</v>
      </c>
      <c r="F11" s="796">
        <v>102717</v>
      </c>
      <c r="G11" s="797">
        <v>52420</v>
      </c>
    </row>
    <row r="12" spans="1:7" ht="14.4" customHeight="1" x14ac:dyDescent="0.3">
      <c r="A12" s="686" t="s">
        <v>2423</v>
      </c>
      <c r="B12" s="663">
        <v>1068</v>
      </c>
      <c r="C12" s="663">
        <v>1014</v>
      </c>
      <c r="D12" s="663">
        <v>470</v>
      </c>
      <c r="E12" s="796">
        <v>74594</v>
      </c>
      <c r="F12" s="796">
        <v>68181</v>
      </c>
      <c r="G12" s="797">
        <v>77159</v>
      </c>
    </row>
    <row r="13" spans="1:7" ht="14.4" customHeight="1" x14ac:dyDescent="0.3">
      <c r="A13" s="686" t="s">
        <v>2424</v>
      </c>
      <c r="B13" s="663">
        <v>666</v>
      </c>
      <c r="C13" s="663">
        <v>735</v>
      </c>
      <c r="D13" s="663">
        <v>742</v>
      </c>
      <c r="E13" s="796">
        <v>82991</v>
      </c>
      <c r="F13" s="796">
        <v>157914</v>
      </c>
      <c r="G13" s="797">
        <v>166141</v>
      </c>
    </row>
    <row r="14" spans="1:7" ht="14.4" customHeight="1" x14ac:dyDescent="0.3">
      <c r="A14" s="686" t="s">
        <v>2425</v>
      </c>
      <c r="B14" s="663"/>
      <c r="C14" s="663">
        <v>472</v>
      </c>
      <c r="D14" s="663">
        <v>303</v>
      </c>
      <c r="E14" s="796"/>
      <c r="F14" s="796">
        <v>85514.33</v>
      </c>
      <c r="G14" s="797">
        <v>50590</v>
      </c>
    </row>
    <row r="15" spans="1:7" ht="14.4" customHeight="1" x14ac:dyDescent="0.3">
      <c r="A15" s="686" t="s">
        <v>2430</v>
      </c>
      <c r="B15" s="663"/>
      <c r="C15" s="663">
        <v>367</v>
      </c>
      <c r="D15" s="663">
        <v>451</v>
      </c>
      <c r="E15" s="796"/>
      <c r="F15" s="796">
        <v>33158</v>
      </c>
      <c r="G15" s="797">
        <v>60954</v>
      </c>
    </row>
    <row r="16" spans="1:7" ht="14.4" customHeight="1" x14ac:dyDescent="0.3">
      <c r="A16" s="686" t="s">
        <v>3728</v>
      </c>
      <c r="B16" s="663">
        <v>1</v>
      </c>
      <c r="C16" s="663"/>
      <c r="D16" s="663">
        <v>3</v>
      </c>
      <c r="E16" s="796">
        <v>232</v>
      </c>
      <c r="F16" s="796"/>
      <c r="G16" s="797">
        <v>588</v>
      </c>
    </row>
    <row r="17" spans="1:7" ht="14.4" customHeight="1" x14ac:dyDescent="0.3">
      <c r="A17" s="686" t="s">
        <v>2426</v>
      </c>
      <c r="B17" s="663">
        <v>25</v>
      </c>
      <c r="C17" s="663">
        <v>20</v>
      </c>
      <c r="D17" s="663">
        <v>8</v>
      </c>
      <c r="E17" s="796">
        <v>4750</v>
      </c>
      <c r="F17" s="796">
        <v>3579</v>
      </c>
      <c r="G17" s="797">
        <v>1266</v>
      </c>
    </row>
    <row r="18" spans="1:7" ht="14.4" customHeight="1" x14ac:dyDescent="0.3">
      <c r="A18" s="686" t="s">
        <v>3729</v>
      </c>
      <c r="B18" s="663">
        <v>27</v>
      </c>
      <c r="C18" s="663">
        <v>17</v>
      </c>
      <c r="D18" s="663">
        <v>28</v>
      </c>
      <c r="E18" s="796">
        <v>5800</v>
      </c>
      <c r="F18" s="796">
        <v>3266</v>
      </c>
      <c r="G18" s="797">
        <v>9544</v>
      </c>
    </row>
    <row r="19" spans="1:7" ht="14.4" customHeight="1" thickBot="1" x14ac:dyDescent="0.35">
      <c r="A19" s="790" t="s">
        <v>2427</v>
      </c>
      <c r="B19" s="669">
        <v>819</v>
      </c>
      <c r="C19" s="669">
        <v>766</v>
      </c>
      <c r="D19" s="669">
        <v>353</v>
      </c>
      <c r="E19" s="789">
        <v>79029.440000000002</v>
      </c>
      <c r="F19" s="789">
        <v>69348</v>
      </c>
      <c r="G19" s="798">
        <v>63303</v>
      </c>
    </row>
    <row r="20" spans="1:7" ht="14.4" customHeight="1" x14ac:dyDescent="0.3">
      <c r="A20" s="714" t="s">
        <v>2419</v>
      </c>
    </row>
    <row r="21" spans="1:7" ht="14.4" customHeight="1" x14ac:dyDescent="0.3">
      <c r="A21" s="715" t="s">
        <v>2420</v>
      </c>
    </row>
    <row r="22" spans="1:7" ht="14.4" customHeight="1" x14ac:dyDescent="0.3">
      <c r="A22" s="714" t="s">
        <v>3725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3792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335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159</v>
      </c>
      <c r="E3" s="211">
        <f t="shared" ref="E3:N3" si="0">SUBTOTAL(9,E6:E1048576)</f>
        <v>5730.2</v>
      </c>
      <c r="F3" s="212">
        <f t="shared" si="0"/>
        <v>672994.67999999993</v>
      </c>
      <c r="G3" s="78"/>
      <c r="H3" s="78"/>
      <c r="I3" s="212">
        <f t="shared" si="0"/>
        <v>5724.6</v>
      </c>
      <c r="J3" s="212">
        <f t="shared" si="0"/>
        <v>838613.83000000007</v>
      </c>
      <c r="K3" s="78"/>
      <c r="L3" s="78"/>
      <c r="M3" s="212">
        <f t="shared" si="0"/>
        <v>7183.1</v>
      </c>
      <c r="N3" s="212">
        <f t="shared" si="0"/>
        <v>885749.82</v>
      </c>
      <c r="O3" s="79">
        <f>IF(F3=0,0,N3/F3)</f>
        <v>1.3161319789333255</v>
      </c>
      <c r="P3" s="213">
        <f>IF(M3=0,0,N3/M3)</f>
        <v>123.31024488034413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799"/>
      <c r="B5" s="800"/>
      <c r="C5" s="801"/>
      <c r="D5" s="802"/>
      <c r="E5" s="803" t="s">
        <v>91</v>
      </c>
      <c r="F5" s="804" t="s">
        <v>14</v>
      </c>
      <c r="G5" s="805"/>
      <c r="H5" s="805"/>
      <c r="I5" s="803" t="s">
        <v>91</v>
      </c>
      <c r="J5" s="804" t="s">
        <v>14</v>
      </c>
      <c r="K5" s="805"/>
      <c r="L5" s="805"/>
      <c r="M5" s="803" t="s">
        <v>91</v>
      </c>
      <c r="N5" s="804" t="s">
        <v>14</v>
      </c>
      <c r="O5" s="806"/>
      <c r="P5" s="807"/>
    </row>
    <row r="6" spans="1:16" ht="14.4" customHeight="1" x14ac:dyDescent="0.3">
      <c r="A6" s="734" t="s">
        <v>3731</v>
      </c>
      <c r="B6" s="735" t="s">
        <v>3732</v>
      </c>
      <c r="C6" s="735" t="s">
        <v>3733</v>
      </c>
      <c r="D6" s="735" t="s">
        <v>3734</v>
      </c>
      <c r="E6" s="229">
        <v>11.2</v>
      </c>
      <c r="F6" s="229">
        <v>1768.8</v>
      </c>
      <c r="G6" s="735">
        <v>1</v>
      </c>
      <c r="H6" s="735">
        <v>157.92857142857144</v>
      </c>
      <c r="I6" s="229">
        <v>34.600000000000009</v>
      </c>
      <c r="J6" s="229">
        <v>5464.5</v>
      </c>
      <c r="K6" s="735">
        <v>3.0893826322930802</v>
      </c>
      <c r="L6" s="735">
        <v>157.93352601156064</v>
      </c>
      <c r="M6" s="229">
        <v>46.100000000000009</v>
      </c>
      <c r="N6" s="229">
        <v>6964.4800000000005</v>
      </c>
      <c r="O6" s="740">
        <v>3.9374038896426962</v>
      </c>
      <c r="P6" s="748">
        <v>151.07331887201732</v>
      </c>
    </row>
    <row r="7" spans="1:16" ht="14.4" customHeight="1" x14ac:dyDescent="0.3">
      <c r="A7" s="659" t="s">
        <v>3731</v>
      </c>
      <c r="B7" s="660" t="s">
        <v>3735</v>
      </c>
      <c r="C7" s="660" t="s">
        <v>3736</v>
      </c>
      <c r="D7" s="660" t="s">
        <v>3737</v>
      </c>
      <c r="E7" s="663">
        <v>13</v>
      </c>
      <c r="F7" s="663">
        <v>1040</v>
      </c>
      <c r="G7" s="660">
        <v>1</v>
      </c>
      <c r="H7" s="660">
        <v>80</v>
      </c>
      <c r="I7" s="663">
        <v>22</v>
      </c>
      <c r="J7" s="663">
        <v>1767</v>
      </c>
      <c r="K7" s="660">
        <v>1.6990384615384615</v>
      </c>
      <c r="L7" s="660">
        <v>80.318181818181813</v>
      </c>
      <c r="M7" s="663">
        <v>72</v>
      </c>
      <c r="N7" s="663">
        <v>5832</v>
      </c>
      <c r="O7" s="676">
        <v>5.6076923076923073</v>
      </c>
      <c r="P7" s="664">
        <v>81</v>
      </c>
    </row>
    <row r="8" spans="1:16" ht="14.4" customHeight="1" x14ac:dyDescent="0.3">
      <c r="A8" s="659" t="s">
        <v>3731</v>
      </c>
      <c r="B8" s="660" t="s">
        <v>3735</v>
      </c>
      <c r="C8" s="660" t="s">
        <v>3738</v>
      </c>
      <c r="D8" s="660" t="s">
        <v>3739</v>
      </c>
      <c r="E8" s="663"/>
      <c r="F8" s="663"/>
      <c r="G8" s="660"/>
      <c r="H8" s="660"/>
      <c r="I8" s="663"/>
      <c r="J8" s="663"/>
      <c r="K8" s="660"/>
      <c r="L8" s="660"/>
      <c r="M8" s="663">
        <v>243</v>
      </c>
      <c r="N8" s="663">
        <v>8505</v>
      </c>
      <c r="O8" s="676"/>
      <c r="P8" s="664">
        <v>35</v>
      </c>
    </row>
    <row r="9" spans="1:16" ht="14.4" customHeight="1" x14ac:dyDescent="0.3">
      <c r="A9" s="659" t="s">
        <v>3731</v>
      </c>
      <c r="B9" s="660" t="s">
        <v>3735</v>
      </c>
      <c r="C9" s="660" t="s">
        <v>3740</v>
      </c>
      <c r="D9" s="660" t="s">
        <v>3741</v>
      </c>
      <c r="E9" s="663">
        <v>1</v>
      </c>
      <c r="F9" s="663">
        <v>5</v>
      </c>
      <c r="G9" s="660">
        <v>1</v>
      </c>
      <c r="H9" s="660">
        <v>5</v>
      </c>
      <c r="I9" s="663">
        <v>1</v>
      </c>
      <c r="J9" s="663">
        <v>5</v>
      </c>
      <c r="K9" s="660">
        <v>1</v>
      </c>
      <c r="L9" s="660">
        <v>5</v>
      </c>
      <c r="M9" s="663">
        <v>1</v>
      </c>
      <c r="N9" s="663">
        <v>5</v>
      </c>
      <c r="O9" s="676">
        <v>1</v>
      </c>
      <c r="P9" s="664">
        <v>5</v>
      </c>
    </row>
    <row r="10" spans="1:16" ht="14.4" customHeight="1" x14ac:dyDescent="0.3">
      <c r="A10" s="659" t="s">
        <v>3731</v>
      </c>
      <c r="B10" s="660" t="s">
        <v>3735</v>
      </c>
      <c r="C10" s="660" t="s">
        <v>3742</v>
      </c>
      <c r="D10" s="660" t="s">
        <v>3743</v>
      </c>
      <c r="E10" s="663">
        <v>1</v>
      </c>
      <c r="F10" s="663">
        <v>5</v>
      </c>
      <c r="G10" s="660">
        <v>1</v>
      </c>
      <c r="H10" s="660">
        <v>5</v>
      </c>
      <c r="I10" s="663">
        <v>1</v>
      </c>
      <c r="J10" s="663">
        <v>5</v>
      </c>
      <c r="K10" s="660">
        <v>1</v>
      </c>
      <c r="L10" s="660">
        <v>5</v>
      </c>
      <c r="M10" s="663"/>
      <c r="N10" s="663"/>
      <c r="O10" s="676"/>
      <c r="P10" s="664"/>
    </row>
    <row r="11" spans="1:16" ht="14.4" customHeight="1" x14ac:dyDescent="0.3">
      <c r="A11" s="659" t="s">
        <v>3731</v>
      </c>
      <c r="B11" s="660" t="s">
        <v>3735</v>
      </c>
      <c r="C11" s="660" t="s">
        <v>3744</v>
      </c>
      <c r="D11" s="660" t="s">
        <v>3745</v>
      </c>
      <c r="E11" s="663">
        <v>47</v>
      </c>
      <c r="F11" s="663">
        <v>165648.88</v>
      </c>
      <c r="G11" s="660">
        <v>1</v>
      </c>
      <c r="H11" s="660">
        <v>3524.4442553191489</v>
      </c>
      <c r="I11" s="663">
        <v>12</v>
      </c>
      <c r="J11" s="663">
        <v>42293.33</v>
      </c>
      <c r="K11" s="660">
        <v>0.25531914251397292</v>
      </c>
      <c r="L11" s="660">
        <v>3524.4441666666667</v>
      </c>
      <c r="M11" s="663"/>
      <c r="N11" s="663"/>
      <c r="O11" s="676"/>
      <c r="P11" s="664"/>
    </row>
    <row r="12" spans="1:16" ht="14.4" customHeight="1" x14ac:dyDescent="0.3">
      <c r="A12" s="659" t="s">
        <v>3731</v>
      </c>
      <c r="B12" s="660" t="s">
        <v>3735</v>
      </c>
      <c r="C12" s="660" t="s">
        <v>3746</v>
      </c>
      <c r="D12" s="660" t="s">
        <v>3747</v>
      </c>
      <c r="E12" s="663">
        <v>1</v>
      </c>
      <c r="F12" s="663">
        <v>108</v>
      </c>
      <c r="G12" s="660">
        <v>1</v>
      </c>
      <c r="H12" s="660">
        <v>108</v>
      </c>
      <c r="I12" s="663"/>
      <c r="J12" s="663"/>
      <c r="K12" s="660"/>
      <c r="L12" s="660"/>
      <c r="M12" s="663">
        <v>2</v>
      </c>
      <c r="N12" s="663">
        <v>220</v>
      </c>
      <c r="O12" s="676">
        <v>2.0370370370370372</v>
      </c>
      <c r="P12" s="664">
        <v>110</v>
      </c>
    </row>
    <row r="13" spans="1:16" ht="14.4" customHeight="1" x14ac:dyDescent="0.3">
      <c r="A13" s="659" t="s">
        <v>3731</v>
      </c>
      <c r="B13" s="660" t="s">
        <v>3735</v>
      </c>
      <c r="C13" s="660" t="s">
        <v>3748</v>
      </c>
      <c r="D13" s="660" t="s">
        <v>3749</v>
      </c>
      <c r="E13" s="663">
        <v>2554</v>
      </c>
      <c r="F13" s="663">
        <v>296264</v>
      </c>
      <c r="G13" s="660">
        <v>1</v>
      </c>
      <c r="H13" s="660">
        <v>116</v>
      </c>
      <c r="I13" s="663">
        <v>1506</v>
      </c>
      <c r="J13" s="663">
        <v>175722</v>
      </c>
      <c r="K13" s="660">
        <v>0.59312640077768475</v>
      </c>
      <c r="L13" s="660">
        <v>116.68127490039841</v>
      </c>
      <c r="M13" s="663">
        <v>1348</v>
      </c>
      <c r="N13" s="663">
        <v>159064</v>
      </c>
      <c r="O13" s="676">
        <v>0.53689952204790325</v>
      </c>
      <c r="P13" s="664">
        <v>118</v>
      </c>
    </row>
    <row r="14" spans="1:16" ht="14.4" customHeight="1" x14ac:dyDescent="0.3">
      <c r="A14" s="659" t="s">
        <v>3731</v>
      </c>
      <c r="B14" s="660" t="s">
        <v>3735</v>
      </c>
      <c r="C14" s="660" t="s">
        <v>3750</v>
      </c>
      <c r="D14" s="660" t="s">
        <v>3751</v>
      </c>
      <c r="E14" s="663"/>
      <c r="F14" s="663"/>
      <c r="G14" s="660"/>
      <c r="H14" s="660"/>
      <c r="I14" s="663">
        <v>1</v>
      </c>
      <c r="J14" s="663">
        <v>531</v>
      </c>
      <c r="K14" s="660"/>
      <c r="L14" s="660">
        <v>531</v>
      </c>
      <c r="M14" s="663"/>
      <c r="N14" s="663"/>
      <c r="O14" s="676"/>
      <c r="P14" s="664"/>
    </row>
    <row r="15" spans="1:16" ht="14.4" customHeight="1" x14ac:dyDescent="0.3">
      <c r="A15" s="659" t="s">
        <v>3731</v>
      </c>
      <c r="B15" s="660" t="s">
        <v>3735</v>
      </c>
      <c r="C15" s="660" t="s">
        <v>3752</v>
      </c>
      <c r="D15" s="660" t="s">
        <v>3753</v>
      </c>
      <c r="E15" s="663">
        <v>42</v>
      </c>
      <c r="F15" s="663">
        <v>68250</v>
      </c>
      <c r="G15" s="660">
        <v>1</v>
      </c>
      <c r="H15" s="660">
        <v>1625</v>
      </c>
      <c r="I15" s="663">
        <v>104</v>
      </c>
      <c r="J15" s="663">
        <v>169612</v>
      </c>
      <c r="K15" s="660">
        <v>2.4851575091575091</v>
      </c>
      <c r="L15" s="660">
        <v>1630.8846153846155</v>
      </c>
      <c r="M15" s="663">
        <v>93</v>
      </c>
      <c r="N15" s="663">
        <v>152241</v>
      </c>
      <c r="O15" s="676">
        <v>2.2306373626373626</v>
      </c>
      <c r="P15" s="664">
        <v>1637</v>
      </c>
    </row>
    <row r="16" spans="1:16" ht="14.4" customHeight="1" x14ac:dyDescent="0.3">
      <c r="A16" s="659" t="s">
        <v>3731</v>
      </c>
      <c r="B16" s="660" t="s">
        <v>3735</v>
      </c>
      <c r="C16" s="660" t="s">
        <v>3754</v>
      </c>
      <c r="D16" s="660" t="s">
        <v>3755</v>
      </c>
      <c r="E16" s="663">
        <v>1</v>
      </c>
      <c r="F16" s="663">
        <v>250</v>
      </c>
      <c r="G16" s="660">
        <v>1</v>
      </c>
      <c r="H16" s="660">
        <v>250</v>
      </c>
      <c r="I16" s="663">
        <v>1</v>
      </c>
      <c r="J16" s="663">
        <v>250</v>
      </c>
      <c r="K16" s="660">
        <v>1</v>
      </c>
      <c r="L16" s="660">
        <v>250</v>
      </c>
      <c r="M16" s="663"/>
      <c r="N16" s="663"/>
      <c r="O16" s="676"/>
      <c r="P16" s="664"/>
    </row>
    <row r="17" spans="1:16" ht="14.4" customHeight="1" x14ac:dyDescent="0.3">
      <c r="A17" s="659" t="s">
        <v>3731</v>
      </c>
      <c r="B17" s="660" t="s">
        <v>3735</v>
      </c>
      <c r="C17" s="660" t="s">
        <v>3756</v>
      </c>
      <c r="D17" s="660" t="s">
        <v>3757</v>
      </c>
      <c r="E17" s="663">
        <v>4</v>
      </c>
      <c r="F17" s="663">
        <v>0</v>
      </c>
      <c r="G17" s="660"/>
      <c r="H17" s="660">
        <v>0</v>
      </c>
      <c r="I17" s="663">
        <v>2</v>
      </c>
      <c r="J17" s="663">
        <v>0</v>
      </c>
      <c r="K17" s="660"/>
      <c r="L17" s="660">
        <v>0</v>
      </c>
      <c r="M17" s="663"/>
      <c r="N17" s="663"/>
      <c r="O17" s="676"/>
      <c r="P17" s="664"/>
    </row>
    <row r="18" spans="1:16" ht="14.4" customHeight="1" x14ac:dyDescent="0.3">
      <c r="A18" s="659" t="s">
        <v>3731</v>
      </c>
      <c r="B18" s="660" t="s">
        <v>3735</v>
      </c>
      <c r="C18" s="660" t="s">
        <v>3758</v>
      </c>
      <c r="D18" s="660" t="s">
        <v>3759</v>
      </c>
      <c r="E18" s="663">
        <v>23</v>
      </c>
      <c r="F18" s="663">
        <v>0</v>
      </c>
      <c r="G18" s="660"/>
      <c r="H18" s="660">
        <v>0</v>
      </c>
      <c r="I18" s="663">
        <v>25</v>
      </c>
      <c r="J18" s="663">
        <v>0</v>
      </c>
      <c r="K18" s="660"/>
      <c r="L18" s="660">
        <v>0</v>
      </c>
      <c r="M18" s="663">
        <v>15</v>
      </c>
      <c r="N18" s="663">
        <v>0</v>
      </c>
      <c r="O18" s="676"/>
      <c r="P18" s="664">
        <v>0</v>
      </c>
    </row>
    <row r="19" spans="1:16" ht="14.4" customHeight="1" x14ac:dyDescent="0.3">
      <c r="A19" s="659" t="s">
        <v>3731</v>
      </c>
      <c r="B19" s="660" t="s">
        <v>3735</v>
      </c>
      <c r="C19" s="660" t="s">
        <v>3760</v>
      </c>
      <c r="D19" s="660" t="s">
        <v>3761</v>
      </c>
      <c r="E19" s="663">
        <v>1719</v>
      </c>
      <c r="F19" s="663">
        <v>0</v>
      </c>
      <c r="G19" s="660"/>
      <c r="H19" s="660">
        <v>0</v>
      </c>
      <c r="I19" s="663">
        <v>1963</v>
      </c>
      <c r="J19" s="663">
        <v>0</v>
      </c>
      <c r="K19" s="660"/>
      <c r="L19" s="660">
        <v>0</v>
      </c>
      <c r="M19" s="663">
        <v>3138</v>
      </c>
      <c r="N19" s="663">
        <v>43833.34</v>
      </c>
      <c r="O19" s="676"/>
      <c r="P19" s="664">
        <v>13.968559592096875</v>
      </c>
    </row>
    <row r="20" spans="1:16" ht="14.4" customHeight="1" x14ac:dyDescent="0.3">
      <c r="A20" s="659" t="s">
        <v>3731</v>
      </c>
      <c r="B20" s="660" t="s">
        <v>3735</v>
      </c>
      <c r="C20" s="660" t="s">
        <v>3762</v>
      </c>
      <c r="D20" s="660" t="s">
        <v>3763</v>
      </c>
      <c r="E20" s="663">
        <v>475</v>
      </c>
      <c r="F20" s="663">
        <v>110200</v>
      </c>
      <c r="G20" s="660">
        <v>1</v>
      </c>
      <c r="H20" s="660">
        <v>232</v>
      </c>
      <c r="I20" s="663">
        <v>1779</v>
      </c>
      <c r="J20" s="663">
        <v>412126</v>
      </c>
      <c r="K20" s="660">
        <v>3.7398003629764065</v>
      </c>
      <c r="L20" s="660">
        <v>231.66160764474424</v>
      </c>
      <c r="M20" s="663">
        <v>1804</v>
      </c>
      <c r="N20" s="663">
        <v>423940</v>
      </c>
      <c r="O20" s="676">
        <v>3.8470054446460979</v>
      </c>
      <c r="P20" s="664">
        <v>235</v>
      </c>
    </row>
    <row r="21" spans="1:16" ht="14.4" customHeight="1" x14ac:dyDescent="0.3">
      <c r="A21" s="659" t="s">
        <v>3731</v>
      </c>
      <c r="B21" s="660" t="s">
        <v>3735</v>
      </c>
      <c r="C21" s="660" t="s">
        <v>3764</v>
      </c>
      <c r="D21" s="660" t="s">
        <v>3765</v>
      </c>
      <c r="E21" s="663">
        <v>676</v>
      </c>
      <c r="F21" s="663">
        <v>1272</v>
      </c>
      <c r="G21" s="660">
        <v>1</v>
      </c>
      <c r="H21" s="660">
        <v>1.8816568047337279</v>
      </c>
      <c r="I21" s="663">
        <v>64</v>
      </c>
      <c r="J21" s="663">
        <v>6830</v>
      </c>
      <c r="K21" s="660">
        <v>5.3694968553459121</v>
      </c>
      <c r="L21" s="660">
        <v>106.71875</v>
      </c>
      <c r="M21" s="663">
        <v>73</v>
      </c>
      <c r="N21" s="663">
        <v>7884</v>
      </c>
      <c r="O21" s="676">
        <v>6.1981132075471699</v>
      </c>
      <c r="P21" s="664">
        <v>108</v>
      </c>
    </row>
    <row r="22" spans="1:16" ht="14.4" customHeight="1" x14ac:dyDescent="0.3">
      <c r="A22" s="659" t="s">
        <v>3731</v>
      </c>
      <c r="B22" s="660" t="s">
        <v>3735</v>
      </c>
      <c r="C22" s="660" t="s">
        <v>3766</v>
      </c>
      <c r="D22" s="660" t="s">
        <v>3767</v>
      </c>
      <c r="E22" s="663">
        <v>42</v>
      </c>
      <c r="F22" s="663">
        <v>3402</v>
      </c>
      <c r="G22" s="660">
        <v>1</v>
      </c>
      <c r="H22" s="660">
        <v>81</v>
      </c>
      <c r="I22" s="663">
        <v>85</v>
      </c>
      <c r="J22" s="663">
        <v>6935</v>
      </c>
      <c r="K22" s="660">
        <v>2.0385067607289828</v>
      </c>
      <c r="L22" s="660">
        <v>81.588235294117652</v>
      </c>
      <c r="M22" s="663">
        <v>94</v>
      </c>
      <c r="N22" s="663">
        <v>7708</v>
      </c>
      <c r="O22" s="676">
        <v>2.2657260435038213</v>
      </c>
      <c r="P22" s="664">
        <v>82</v>
      </c>
    </row>
    <row r="23" spans="1:16" ht="14.4" customHeight="1" x14ac:dyDescent="0.3">
      <c r="A23" s="659" t="s">
        <v>3731</v>
      </c>
      <c r="B23" s="660" t="s">
        <v>3735</v>
      </c>
      <c r="C23" s="660" t="s">
        <v>3768</v>
      </c>
      <c r="D23" s="660" t="s">
        <v>3769</v>
      </c>
      <c r="E23" s="663">
        <v>2</v>
      </c>
      <c r="F23" s="663">
        <v>0</v>
      </c>
      <c r="G23" s="660"/>
      <c r="H23" s="660">
        <v>0</v>
      </c>
      <c r="I23" s="663">
        <v>4</v>
      </c>
      <c r="J23" s="663">
        <v>0</v>
      </c>
      <c r="K23" s="660"/>
      <c r="L23" s="660">
        <v>0</v>
      </c>
      <c r="M23" s="663"/>
      <c r="N23" s="663"/>
      <c r="O23" s="676"/>
      <c r="P23" s="664"/>
    </row>
    <row r="24" spans="1:16" ht="14.4" customHeight="1" x14ac:dyDescent="0.3">
      <c r="A24" s="659" t="s">
        <v>3731</v>
      </c>
      <c r="B24" s="660" t="s">
        <v>3735</v>
      </c>
      <c r="C24" s="660" t="s">
        <v>3770</v>
      </c>
      <c r="D24" s="660" t="s">
        <v>3751</v>
      </c>
      <c r="E24" s="663">
        <v>1</v>
      </c>
      <c r="F24" s="663">
        <v>668</v>
      </c>
      <c r="G24" s="660">
        <v>1</v>
      </c>
      <c r="H24" s="660">
        <v>668</v>
      </c>
      <c r="I24" s="663"/>
      <c r="J24" s="663"/>
      <c r="K24" s="660"/>
      <c r="L24" s="660"/>
      <c r="M24" s="663"/>
      <c r="N24" s="663"/>
      <c r="O24" s="676"/>
      <c r="P24" s="664"/>
    </row>
    <row r="25" spans="1:16" ht="14.4" customHeight="1" x14ac:dyDescent="0.3">
      <c r="A25" s="659" t="s">
        <v>3731</v>
      </c>
      <c r="B25" s="660" t="s">
        <v>3735</v>
      </c>
      <c r="C25" s="660" t="s">
        <v>3771</v>
      </c>
      <c r="D25" s="660" t="s">
        <v>3772</v>
      </c>
      <c r="E25" s="663"/>
      <c r="F25" s="663"/>
      <c r="G25" s="660"/>
      <c r="H25" s="660"/>
      <c r="I25" s="663"/>
      <c r="J25" s="663"/>
      <c r="K25" s="660"/>
      <c r="L25" s="660"/>
      <c r="M25" s="663">
        <v>1</v>
      </c>
      <c r="N25" s="663">
        <v>436</v>
      </c>
      <c r="O25" s="676"/>
      <c r="P25" s="664">
        <v>436</v>
      </c>
    </row>
    <row r="26" spans="1:16" ht="14.4" customHeight="1" x14ac:dyDescent="0.3">
      <c r="A26" s="659" t="s">
        <v>3731</v>
      </c>
      <c r="B26" s="660" t="s">
        <v>3735</v>
      </c>
      <c r="C26" s="660" t="s">
        <v>3773</v>
      </c>
      <c r="D26" s="660" t="s">
        <v>3774</v>
      </c>
      <c r="E26" s="663"/>
      <c r="F26" s="663"/>
      <c r="G26" s="660"/>
      <c r="H26" s="660"/>
      <c r="I26" s="663"/>
      <c r="J26" s="663"/>
      <c r="K26" s="660"/>
      <c r="L26" s="660"/>
      <c r="M26" s="663">
        <v>2</v>
      </c>
      <c r="N26" s="663">
        <v>228</v>
      </c>
      <c r="O26" s="676"/>
      <c r="P26" s="664">
        <v>114</v>
      </c>
    </row>
    <row r="27" spans="1:16" ht="14.4" customHeight="1" x14ac:dyDescent="0.3">
      <c r="A27" s="659" t="s">
        <v>3731</v>
      </c>
      <c r="B27" s="660" t="s">
        <v>3735</v>
      </c>
      <c r="C27" s="660" t="s">
        <v>3775</v>
      </c>
      <c r="D27" s="660" t="s">
        <v>3776</v>
      </c>
      <c r="E27" s="663">
        <v>15</v>
      </c>
      <c r="F27" s="663">
        <v>2655</v>
      </c>
      <c r="G27" s="660">
        <v>1</v>
      </c>
      <c r="H27" s="660">
        <v>177</v>
      </c>
      <c r="I27" s="663">
        <v>17</v>
      </c>
      <c r="J27" s="663">
        <v>3017</v>
      </c>
      <c r="K27" s="660">
        <v>1.136346516007533</v>
      </c>
      <c r="L27" s="660">
        <v>177.47058823529412</v>
      </c>
      <c r="M27" s="663">
        <v>24</v>
      </c>
      <c r="N27" s="663">
        <v>4296</v>
      </c>
      <c r="O27" s="676">
        <v>1.6180790960451978</v>
      </c>
      <c r="P27" s="664">
        <v>179</v>
      </c>
    </row>
    <row r="28" spans="1:16" ht="14.4" customHeight="1" x14ac:dyDescent="0.3">
      <c r="A28" s="659" t="s">
        <v>3731</v>
      </c>
      <c r="B28" s="660" t="s">
        <v>3735</v>
      </c>
      <c r="C28" s="660" t="s">
        <v>3777</v>
      </c>
      <c r="D28" s="660" t="s">
        <v>3778</v>
      </c>
      <c r="E28" s="663"/>
      <c r="F28" s="663"/>
      <c r="G28" s="660"/>
      <c r="H28" s="660"/>
      <c r="I28" s="663"/>
      <c r="J28" s="663"/>
      <c r="K28" s="660"/>
      <c r="L28" s="660"/>
      <c r="M28" s="663">
        <v>1</v>
      </c>
      <c r="N28" s="663">
        <v>635</v>
      </c>
      <c r="O28" s="676"/>
      <c r="P28" s="664">
        <v>635</v>
      </c>
    </row>
    <row r="29" spans="1:16" ht="14.4" customHeight="1" x14ac:dyDescent="0.3">
      <c r="A29" s="659" t="s">
        <v>3731</v>
      </c>
      <c r="B29" s="660" t="s">
        <v>3735</v>
      </c>
      <c r="C29" s="660" t="s">
        <v>3779</v>
      </c>
      <c r="D29" s="660" t="s">
        <v>3780</v>
      </c>
      <c r="E29" s="663"/>
      <c r="F29" s="663"/>
      <c r="G29" s="660"/>
      <c r="H29" s="660"/>
      <c r="I29" s="663"/>
      <c r="J29" s="663"/>
      <c r="K29" s="660"/>
      <c r="L29" s="660"/>
      <c r="M29" s="663">
        <v>162</v>
      </c>
      <c r="N29" s="663">
        <v>56538</v>
      </c>
      <c r="O29" s="676"/>
      <c r="P29" s="664">
        <v>349</v>
      </c>
    </row>
    <row r="30" spans="1:16" ht="14.4" customHeight="1" x14ac:dyDescent="0.3">
      <c r="A30" s="659" t="s">
        <v>3731</v>
      </c>
      <c r="B30" s="660" t="s">
        <v>3735</v>
      </c>
      <c r="C30" s="660" t="s">
        <v>3781</v>
      </c>
      <c r="D30" s="660" t="s">
        <v>3782</v>
      </c>
      <c r="E30" s="663">
        <v>4</v>
      </c>
      <c r="F30" s="663">
        <v>652</v>
      </c>
      <c r="G30" s="660">
        <v>1</v>
      </c>
      <c r="H30" s="660">
        <v>163</v>
      </c>
      <c r="I30" s="663">
        <v>1</v>
      </c>
      <c r="J30" s="663">
        <v>163</v>
      </c>
      <c r="K30" s="660">
        <v>0.25</v>
      </c>
      <c r="L30" s="660">
        <v>163</v>
      </c>
      <c r="M30" s="663"/>
      <c r="N30" s="663"/>
      <c r="O30" s="676"/>
      <c r="P30" s="664"/>
    </row>
    <row r="31" spans="1:16" ht="14.4" customHeight="1" x14ac:dyDescent="0.3">
      <c r="A31" s="659" t="s">
        <v>3731</v>
      </c>
      <c r="B31" s="660" t="s">
        <v>3735</v>
      </c>
      <c r="C31" s="660" t="s">
        <v>3783</v>
      </c>
      <c r="D31" s="660" t="s">
        <v>3784</v>
      </c>
      <c r="E31" s="663">
        <v>2</v>
      </c>
      <c r="F31" s="663">
        <v>7444</v>
      </c>
      <c r="G31" s="660">
        <v>1</v>
      </c>
      <c r="H31" s="660">
        <v>3722</v>
      </c>
      <c r="I31" s="663"/>
      <c r="J31" s="663"/>
      <c r="K31" s="660"/>
      <c r="L31" s="660"/>
      <c r="M31" s="663"/>
      <c r="N31" s="663"/>
      <c r="O31" s="676"/>
      <c r="P31" s="664"/>
    </row>
    <row r="32" spans="1:16" ht="14.4" customHeight="1" x14ac:dyDescent="0.3">
      <c r="A32" s="659" t="s">
        <v>3731</v>
      </c>
      <c r="B32" s="660" t="s">
        <v>3735</v>
      </c>
      <c r="C32" s="660" t="s">
        <v>3785</v>
      </c>
      <c r="D32" s="660" t="s">
        <v>3786</v>
      </c>
      <c r="E32" s="663">
        <v>29</v>
      </c>
      <c r="F32" s="663">
        <v>0</v>
      </c>
      <c r="G32" s="660"/>
      <c r="H32" s="660">
        <v>0</v>
      </c>
      <c r="I32" s="663">
        <v>28</v>
      </c>
      <c r="J32" s="663">
        <v>0</v>
      </c>
      <c r="K32" s="660"/>
      <c r="L32" s="660">
        <v>0</v>
      </c>
      <c r="M32" s="663">
        <v>23</v>
      </c>
      <c r="N32" s="663">
        <v>0</v>
      </c>
      <c r="O32" s="676"/>
      <c r="P32" s="664">
        <v>0</v>
      </c>
    </row>
    <row r="33" spans="1:16" ht="14.4" customHeight="1" x14ac:dyDescent="0.3">
      <c r="A33" s="659" t="s">
        <v>3787</v>
      </c>
      <c r="B33" s="660" t="s">
        <v>3735</v>
      </c>
      <c r="C33" s="660" t="s">
        <v>3740</v>
      </c>
      <c r="D33" s="660" t="s">
        <v>3741</v>
      </c>
      <c r="E33" s="663"/>
      <c r="F33" s="663"/>
      <c r="G33" s="660"/>
      <c r="H33" s="660"/>
      <c r="I33" s="663">
        <v>1</v>
      </c>
      <c r="J33" s="663">
        <v>5</v>
      </c>
      <c r="K33" s="660"/>
      <c r="L33" s="660">
        <v>5</v>
      </c>
      <c r="M33" s="663"/>
      <c r="N33" s="663"/>
      <c r="O33" s="676"/>
      <c r="P33" s="664"/>
    </row>
    <row r="34" spans="1:16" ht="14.4" customHeight="1" x14ac:dyDescent="0.3">
      <c r="A34" s="659" t="s">
        <v>3787</v>
      </c>
      <c r="B34" s="660" t="s">
        <v>3735</v>
      </c>
      <c r="C34" s="660" t="s">
        <v>3788</v>
      </c>
      <c r="D34" s="660" t="s">
        <v>3789</v>
      </c>
      <c r="E34" s="663"/>
      <c r="F34" s="663"/>
      <c r="G34" s="660"/>
      <c r="H34" s="660"/>
      <c r="I34" s="663">
        <v>3</v>
      </c>
      <c r="J34" s="663">
        <v>702</v>
      </c>
      <c r="K34" s="660"/>
      <c r="L34" s="660">
        <v>234</v>
      </c>
      <c r="M34" s="663"/>
      <c r="N34" s="663"/>
      <c r="O34" s="676"/>
      <c r="P34" s="664"/>
    </row>
    <row r="35" spans="1:16" ht="14.4" customHeight="1" x14ac:dyDescent="0.3">
      <c r="A35" s="659" t="s">
        <v>3787</v>
      </c>
      <c r="B35" s="660" t="s">
        <v>3735</v>
      </c>
      <c r="C35" s="660" t="s">
        <v>3790</v>
      </c>
      <c r="D35" s="660" t="s">
        <v>3791</v>
      </c>
      <c r="E35" s="663">
        <v>11</v>
      </c>
      <c r="F35" s="663">
        <v>1276</v>
      </c>
      <c r="G35" s="660">
        <v>1</v>
      </c>
      <c r="H35" s="660">
        <v>116</v>
      </c>
      <c r="I35" s="663">
        <v>30</v>
      </c>
      <c r="J35" s="663">
        <v>3504</v>
      </c>
      <c r="K35" s="660">
        <v>2.7460815047021945</v>
      </c>
      <c r="L35" s="660">
        <v>116.8</v>
      </c>
      <c r="M35" s="663">
        <v>20</v>
      </c>
      <c r="N35" s="663">
        <v>2360</v>
      </c>
      <c r="O35" s="676">
        <v>1.8495297805642634</v>
      </c>
      <c r="P35" s="664">
        <v>118</v>
      </c>
    </row>
    <row r="36" spans="1:16" ht="14.4" customHeight="1" x14ac:dyDescent="0.3">
      <c r="A36" s="659" t="s">
        <v>3787</v>
      </c>
      <c r="B36" s="660" t="s">
        <v>3735</v>
      </c>
      <c r="C36" s="660" t="s">
        <v>3754</v>
      </c>
      <c r="D36" s="660" t="s">
        <v>3755</v>
      </c>
      <c r="E36" s="663">
        <v>34</v>
      </c>
      <c r="F36" s="663">
        <v>8500</v>
      </c>
      <c r="G36" s="660">
        <v>1</v>
      </c>
      <c r="H36" s="660">
        <v>250</v>
      </c>
      <c r="I36" s="663">
        <v>36</v>
      </c>
      <c r="J36" s="663">
        <v>9030</v>
      </c>
      <c r="K36" s="660">
        <v>1.0623529411764705</v>
      </c>
      <c r="L36" s="660">
        <v>250.83333333333334</v>
      </c>
      <c r="M36" s="663">
        <v>20</v>
      </c>
      <c r="N36" s="663">
        <v>5060</v>
      </c>
      <c r="O36" s="676">
        <v>0.59529411764705886</v>
      </c>
      <c r="P36" s="664">
        <v>253</v>
      </c>
    </row>
    <row r="37" spans="1:16" ht="14.4" customHeight="1" x14ac:dyDescent="0.3">
      <c r="A37" s="659" t="s">
        <v>3787</v>
      </c>
      <c r="B37" s="660" t="s">
        <v>3735</v>
      </c>
      <c r="C37" s="660" t="s">
        <v>3760</v>
      </c>
      <c r="D37" s="660" t="s">
        <v>3761</v>
      </c>
      <c r="E37" s="663"/>
      <c r="F37" s="663"/>
      <c r="G37" s="660"/>
      <c r="H37" s="660"/>
      <c r="I37" s="663"/>
      <c r="J37" s="663"/>
      <c r="K37" s="660"/>
      <c r="L37" s="660"/>
      <c r="M37" s="663">
        <v>1</v>
      </c>
      <c r="N37" s="663">
        <v>0</v>
      </c>
      <c r="O37" s="676"/>
      <c r="P37" s="664">
        <v>0</v>
      </c>
    </row>
    <row r="38" spans="1:16" ht="14.4" customHeight="1" thickBot="1" x14ac:dyDescent="0.35">
      <c r="A38" s="665" t="s">
        <v>3787</v>
      </c>
      <c r="B38" s="666" t="s">
        <v>3735</v>
      </c>
      <c r="C38" s="666" t="s">
        <v>3781</v>
      </c>
      <c r="D38" s="666" t="s">
        <v>3782</v>
      </c>
      <c r="E38" s="669">
        <v>22</v>
      </c>
      <c r="F38" s="669">
        <v>3586</v>
      </c>
      <c r="G38" s="666">
        <v>1</v>
      </c>
      <c r="H38" s="666">
        <v>163</v>
      </c>
      <c r="I38" s="669">
        <v>4</v>
      </c>
      <c r="J38" s="669">
        <v>652</v>
      </c>
      <c r="K38" s="666">
        <v>0.18181818181818182</v>
      </c>
      <c r="L38" s="666">
        <v>163</v>
      </c>
      <c r="M38" s="669"/>
      <c r="N38" s="669"/>
      <c r="O38" s="677"/>
      <c r="P38" s="670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159</v>
      </c>
      <c r="B3" s="351">
        <f>SUBTOTAL(9,B6:B1048576)</f>
        <v>24850892</v>
      </c>
      <c r="C3" s="352">
        <f t="shared" ref="C3:R3" si="0">SUBTOTAL(9,C6:C1048576)</f>
        <v>23</v>
      </c>
      <c r="D3" s="352">
        <f t="shared" si="0"/>
        <v>25469296</v>
      </c>
      <c r="E3" s="352">
        <f t="shared" si="0"/>
        <v>39.730915587700849</v>
      </c>
      <c r="F3" s="352">
        <f t="shared" si="0"/>
        <v>26094652.619999986</v>
      </c>
      <c r="G3" s="355">
        <f>IF(B3&lt;&gt;0,F3/B3,"")</f>
        <v>1.0500489326499824</v>
      </c>
      <c r="H3" s="351">
        <f t="shared" si="0"/>
        <v>9484051.2000000011</v>
      </c>
      <c r="I3" s="352">
        <f t="shared" si="0"/>
        <v>1</v>
      </c>
      <c r="J3" s="352">
        <f t="shared" si="0"/>
        <v>13479746.770000005</v>
      </c>
      <c r="K3" s="352">
        <f t="shared" si="0"/>
        <v>1.4213068324641693</v>
      </c>
      <c r="L3" s="352">
        <f t="shared" si="0"/>
        <v>16247459.03999999</v>
      </c>
      <c r="M3" s="353">
        <f>IF(H3&lt;&gt;0,L3/H3,"")</f>
        <v>1.7131348932405581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4"/>
      <c r="B5" s="785">
        <v>2013</v>
      </c>
      <c r="C5" s="786"/>
      <c r="D5" s="786">
        <v>2014</v>
      </c>
      <c r="E5" s="786"/>
      <c r="F5" s="786">
        <v>2015</v>
      </c>
      <c r="G5" s="787" t="s">
        <v>2</v>
      </c>
      <c r="H5" s="785">
        <v>2013</v>
      </c>
      <c r="I5" s="786"/>
      <c r="J5" s="786">
        <v>2014</v>
      </c>
      <c r="K5" s="786"/>
      <c r="L5" s="786">
        <v>2015</v>
      </c>
      <c r="M5" s="787" t="s">
        <v>2</v>
      </c>
      <c r="N5" s="785">
        <v>2013</v>
      </c>
      <c r="O5" s="786"/>
      <c r="P5" s="786">
        <v>2014</v>
      </c>
      <c r="Q5" s="786"/>
      <c r="R5" s="786">
        <v>2015</v>
      </c>
      <c r="S5" s="787" t="s">
        <v>2</v>
      </c>
    </row>
    <row r="6" spans="1:19" ht="14.4" customHeight="1" x14ac:dyDescent="0.3">
      <c r="A6" s="749" t="s">
        <v>3793</v>
      </c>
      <c r="B6" s="788">
        <v>1044</v>
      </c>
      <c r="C6" s="735">
        <v>1</v>
      </c>
      <c r="D6" s="788">
        <v>466</v>
      </c>
      <c r="E6" s="735">
        <v>0.44636015325670497</v>
      </c>
      <c r="F6" s="788">
        <v>1525</v>
      </c>
      <c r="G6" s="740">
        <v>1.460727969348659</v>
      </c>
      <c r="H6" s="788"/>
      <c r="I6" s="735"/>
      <c r="J6" s="788"/>
      <c r="K6" s="735"/>
      <c r="L6" s="788"/>
      <c r="M6" s="740"/>
      <c r="N6" s="788"/>
      <c r="O6" s="735"/>
      <c r="P6" s="788"/>
      <c r="Q6" s="735"/>
      <c r="R6" s="788"/>
      <c r="S6" s="235"/>
    </row>
    <row r="7" spans="1:19" ht="14.4" customHeight="1" x14ac:dyDescent="0.3">
      <c r="A7" s="686" t="s">
        <v>3794</v>
      </c>
      <c r="B7" s="796">
        <v>464</v>
      </c>
      <c r="C7" s="660">
        <v>1</v>
      </c>
      <c r="D7" s="796">
        <v>700</v>
      </c>
      <c r="E7" s="660">
        <v>1.5086206896551724</v>
      </c>
      <c r="F7" s="796">
        <v>1355.6599999999999</v>
      </c>
      <c r="G7" s="676">
        <v>2.9216810344827584</v>
      </c>
      <c r="H7" s="796"/>
      <c r="I7" s="660"/>
      <c r="J7" s="796"/>
      <c r="K7" s="660"/>
      <c r="L7" s="796"/>
      <c r="M7" s="676"/>
      <c r="N7" s="796"/>
      <c r="O7" s="660"/>
      <c r="P7" s="796"/>
      <c r="Q7" s="660"/>
      <c r="R7" s="796"/>
      <c r="S7" s="699"/>
    </row>
    <row r="8" spans="1:19" ht="14.4" customHeight="1" x14ac:dyDescent="0.3">
      <c r="A8" s="686" t="s">
        <v>3795</v>
      </c>
      <c r="B8" s="796">
        <v>3364</v>
      </c>
      <c r="C8" s="660">
        <v>1</v>
      </c>
      <c r="D8" s="796">
        <v>3140</v>
      </c>
      <c r="E8" s="660">
        <v>0.93341260404280624</v>
      </c>
      <c r="F8" s="796">
        <v>3041.67</v>
      </c>
      <c r="G8" s="676">
        <v>0.90418252080856121</v>
      </c>
      <c r="H8" s="796"/>
      <c r="I8" s="660"/>
      <c r="J8" s="796"/>
      <c r="K8" s="660"/>
      <c r="L8" s="796"/>
      <c r="M8" s="676"/>
      <c r="N8" s="796"/>
      <c r="O8" s="660"/>
      <c r="P8" s="796"/>
      <c r="Q8" s="660"/>
      <c r="R8" s="796"/>
      <c r="S8" s="699"/>
    </row>
    <row r="9" spans="1:19" ht="14.4" customHeight="1" x14ac:dyDescent="0.3">
      <c r="A9" s="686" t="s">
        <v>3796</v>
      </c>
      <c r="B9" s="796">
        <v>232</v>
      </c>
      <c r="C9" s="660">
        <v>1</v>
      </c>
      <c r="D9" s="796">
        <v>820</v>
      </c>
      <c r="E9" s="660">
        <v>3.5344827586206895</v>
      </c>
      <c r="F9" s="796">
        <v>235</v>
      </c>
      <c r="G9" s="676">
        <v>1.0129310344827587</v>
      </c>
      <c r="H9" s="796"/>
      <c r="I9" s="660"/>
      <c r="J9" s="796"/>
      <c r="K9" s="660"/>
      <c r="L9" s="796"/>
      <c r="M9" s="676"/>
      <c r="N9" s="796"/>
      <c r="O9" s="660"/>
      <c r="P9" s="796"/>
      <c r="Q9" s="660"/>
      <c r="R9" s="796"/>
      <c r="S9" s="699"/>
    </row>
    <row r="10" spans="1:19" ht="14.4" customHeight="1" x14ac:dyDescent="0.3">
      <c r="A10" s="686" t="s">
        <v>3797</v>
      </c>
      <c r="B10" s="796">
        <v>232</v>
      </c>
      <c r="C10" s="660">
        <v>1</v>
      </c>
      <c r="D10" s="796"/>
      <c r="E10" s="660"/>
      <c r="F10" s="796"/>
      <c r="G10" s="676"/>
      <c r="H10" s="796"/>
      <c r="I10" s="660"/>
      <c r="J10" s="796"/>
      <c r="K10" s="660"/>
      <c r="L10" s="796"/>
      <c r="M10" s="676"/>
      <c r="N10" s="796"/>
      <c r="O10" s="660"/>
      <c r="P10" s="796"/>
      <c r="Q10" s="660"/>
      <c r="R10" s="796"/>
      <c r="S10" s="699"/>
    </row>
    <row r="11" spans="1:19" ht="14.4" customHeight="1" x14ac:dyDescent="0.3">
      <c r="A11" s="686" t="s">
        <v>2406</v>
      </c>
      <c r="B11" s="796">
        <v>24801634</v>
      </c>
      <c r="C11" s="660">
        <v>1</v>
      </c>
      <c r="D11" s="796">
        <v>25409002</v>
      </c>
      <c r="E11" s="660">
        <v>1.0244890316500921</v>
      </c>
      <c r="F11" s="796">
        <v>26021095.329999998</v>
      </c>
      <c r="G11" s="676">
        <v>1.0491685882470485</v>
      </c>
      <c r="H11" s="796">
        <v>9484051.2000000011</v>
      </c>
      <c r="I11" s="660">
        <v>1</v>
      </c>
      <c r="J11" s="796">
        <v>13479746.770000005</v>
      </c>
      <c r="K11" s="660">
        <v>1.4213068324641693</v>
      </c>
      <c r="L11" s="796">
        <v>16247459.03999999</v>
      </c>
      <c r="M11" s="676">
        <v>1.7131348932405581</v>
      </c>
      <c r="N11" s="796"/>
      <c r="O11" s="660"/>
      <c r="P11" s="796"/>
      <c r="Q11" s="660"/>
      <c r="R11" s="796"/>
      <c r="S11" s="699"/>
    </row>
    <row r="12" spans="1:19" ht="14.4" customHeight="1" x14ac:dyDescent="0.3">
      <c r="A12" s="686" t="s">
        <v>3798</v>
      </c>
      <c r="B12" s="796">
        <v>3712</v>
      </c>
      <c r="C12" s="660">
        <v>1</v>
      </c>
      <c r="D12" s="796">
        <v>5124</v>
      </c>
      <c r="E12" s="660">
        <v>1.3803879310344827</v>
      </c>
      <c r="F12" s="796">
        <v>2998.67</v>
      </c>
      <c r="G12" s="676">
        <v>0.80783135775862069</v>
      </c>
      <c r="H12" s="796"/>
      <c r="I12" s="660"/>
      <c r="J12" s="796"/>
      <c r="K12" s="660"/>
      <c r="L12" s="796"/>
      <c r="M12" s="676"/>
      <c r="N12" s="796"/>
      <c r="O12" s="660"/>
      <c r="P12" s="796"/>
      <c r="Q12" s="660"/>
      <c r="R12" s="796"/>
      <c r="S12" s="699"/>
    </row>
    <row r="13" spans="1:19" ht="14.4" customHeight="1" x14ac:dyDescent="0.3">
      <c r="A13" s="686" t="s">
        <v>3799</v>
      </c>
      <c r="B13" s="796">
        <v>348</v>
      </c>
      <c r="C13" s="660">
        <v>1</v>
      </c>
      <c r="D13" s="796"/>
      <c r="E13" s="660"/>
      <c r="F13" s="796">
        <v>118</v>
      </c>
      <c r="G13" s="676">
        <v>0.33908045977011492</v>
      </c>
      <c r="H13" s="796"/>
      <c r="I13" s="660"/>
      <c r="J13" s="796"/>
      <c r="K13" s="660"/>
      <c r="L13" s="796"/>
      <c r="M13" s="676"/>
      <c r="N13" s="796"/>
      <c r="O13" s="660"/>
      <c r="P13" s="796"/>
      <c r="Q13" s="660"/>
      <c r="R13" s="796"/>
      <c r="S13" s="699"/>
    </row>
    <row r="14" spans="1:19" ht="14.4" customHeight="1" x14ac:dyDescent="0.3">
      <c r="A14" s="686" t="s">
        <v>3800</v>
      </c>
      <c r="B14" s="796">
        <v>1044</v>
      </c>
      <c r="C14" s="660">
        <v>1</v>
      </c>
      <c r="D14" s="796">
        <v>1862</v>
      </c>
      <c r="E14" s="660">
        <v>1.7835249042145593</v>
      </c>
      <c r="F14" s="796">
        <v>705</v>
      </c>
      <c r="G14" s="676">
        <v>0.67528735632183912</v>
      </c>
      <c r="H14" s="796"/>
      <c r="I14" s="660"/>
      <c r="J14" s="796"/>
      <c r="K14" s="660"/>
      <c r="L14" s="796"/>
      <c r="M14" s="676"/>
      <c r="N14" s="796"/>
      <c r="O14" s="660"/>
      <c r="P14" s="796"/>
      <c r="Q14" s="660"/>
      <c r="R14" s="796"/>
      <c r="S14" s="699"/>
    </row>
    <row r="15" spans="1:19" ht="14.4" customHeight="1" x14ac:dyDescent="0.3">
      <c r="A15" s="686" t="s">
        <v>3801</v>
      </c>
      <c r="B15" s="796">
        <v>12138</v>
      </c>
      <c r="C15" s="660">
        <v>1</v>
      </c>
      <c r="D15" s="796">
        <v>8978</v>
      </c>
      <c r="E15" s="660">
        <v>0.7396605701103971</v>
      </c>
      <c r="F15" s="796">
        <v>10350.33</v>
      </c>
      <c r="G15" s="676">
        <v>0.85272120612951063</v>
      </c>
      <c r="H15" s="796"/>
      <c r="I15" s="660"/>
      <c r="J15" s="796"/>
      <c r="K15" s="660"/>
      <c r="L15" s="796"/>
      <c r="M15" s="676"/>
      <c r="N15" s="796"/>
      <c r="O15" s="660"/>
      <c r="P15" s="796"/>
      <c r="Q15" s="660"/>
      <c r="R15" s="796"/>
      <c r="S15" s="699"/>
    </row>
    <row r="16" spans="1:19" ht="14.4" customHeight="1" x14ac:dyDescent="0.3">
      <c r="A16" s="686" t="s">
        <v>3802</v>
      </c>
      <c r="B16" s="796"/>
      <c r="C16" s="660"/>
      <c r="D16" s="796"/>
      <c r="E16" s="660"/>
      <c r="F16" s="796">
        <v>353</v>
      </c>
      <c r="G16" s="676"/>
      <c r="H16" s="796"/>
      <c r="I16" s="660"/>
      <c r="J16" s="796"/>
      <c r="K16" s="660"/>
      <c r="L16" s="796"/>
      <c r="M16" s="676"/>
      <c r="N16" s="796"/>
      <c r="O16" s="660"/>
      <c r="P16" s="796"/>
      <c r="Q16" s="660"/>
      <c r="R16" s="796"/>
      <c r="S16" s="699"/>
    </row>
    <row r="17" spans="1:19" ht="14.4" customHeight="1" x14ac:dyDescent="0.3">
      <c r="A17" s="686" t="s">
        <v>3803</v>
      </c>
      <c r="B17" s="796"/>
      <c r="C17" s="660"/>
      <c r="D17" s="796">
        <v>118</v>
      </c>
      <c r="E17" s="660"/>
      <c r="F17" s="796">
        <v>235</v>
      </c>
      <c r="G17" s="676"/>
      <c r="H17" s="796"/>
      <c r="I17" s="660"/>
      <c r="J17" s="796"/>
      <c r="K17" s="660"/>
      <c r="L17" s="796"/>
      <c r="M17" s="676"/>
      <c r="N17" s="796"/>
      <c r="O17" s="660"/>
      <c r="P17" s="796"/>
      <c r="Q17" s="660"/>
      <c r="R17" s="796"/>
      <c r="S17" s="699"/>
    </row>
    <row r="18" spans="1:19" ht="14.4" customHeight="1" x14ac:dyDescent="0.3">
      <c r="A18" s="686" t="s">
        <v>3804</v>
      </c>
      <c r="B18" s="796">
        <v>116</v>
      </c>
      <c r="C18" s="660">
        <v>1</v>
      </c>
      <c r="D18" s="796">
        <v>232</v>
      </c>
      <c r="E18" s="660">
        <v>2</v>
      </c>
      <c r="F18" s="796">
        <v>118</v>
      </c>
      <c r="G18" s="676">
        <v>1.0172413793103448</v>
      </c>
      <c r="H18" s="796"/>
      <c r="I18" s="660"/>
      <c r="J18" s="796"/>
      <c r="K18" s="660"/>
      <c r="L18" s="796"/>
      <c r="M18" s="676"/>
      <c r="N18" s="796"/>
      <c r="O18" s="660"/>
      <c r="P18" s="796"/>
      <c r="Q18" s="660"/>
      <c r="R18" s="796"/>
      <c r="S18" s="699"/>
    </row>
    <row r="19" spans="1:19" ht="14.4" customHeight="1" x14ac:dyDescent="0.3">
      <c r="A19" s="686" t="s">
        <v>3805</v>
      </c>
      <c r="B19" s="796">
        <v>116</v>
      </c>
      <c r="C19" s="660">
        <v>1</v>
      </c>
      <c r="D19" s="796"/>
      <c r="E19" s="660"/>
      <c r="F19" s="796"/>
      <c r="G19" s="676"/>
      <c r="H19" s="796"/>
      <c r="I19" s="660"/>
      <c r="J19" s="796"/>
      <c r="K19" s="660"/>
      <c r="L19" s="796"/>
      <c r="M19" s="676"/>
      <c r="N19" s="796"/>
      <c r="O19" s="660"/>
      <c r="P19" s="796"/>
      <c r="Q19" s="660"/>
      <c r="R19" s="796"/>
      <c r="S19" s="699"/>
    </row>
    <row r="20" spans="1:19" ht="14.4" customHeight="1" x14ac:dyDescent="0.3">
      <c r="A20" s="686" t="s">
        <v>3806</v>
      </c>
      <c r="B20" s="796">
        <v>928</v>
      </c>
      <c r="C20" s="660">
        <v>1</v>
      </c>
      <c r="D20" s="796">
        <v>1286</v>
      </c>
      <c r="E20" s="660">
        <v>1.3857758620689655</v>
      </c>
      <c r="F20" s="796">
        <v>2131.33</v>
      </c>
      <c r="G20" s="676">
        <v>2.2966918103448277</v>
      </c>
      <c r="H20" s="796"/>
      <c r="I20" s="660"/>
      <c r="J20" s="796"/>
      <c r="K20" s="660"/>
      <c r="L20" s="796"/>
      <c r="M20" s="676"/>
      <c r="N20" s="796"/>
      <c r="O20" s="660"/>
      <c r="P20" s="796"/>
      <c r="Q20" s="660"/>
      <c r="R20" s="796"/>
      <c r="S20" s="699"/>
    </row>
    <row r="21" spans="1:19" ht="14.4" customHeight="1" x14ac:dyDescent="0.3">
      <c r="A21" s="686" t="s">
        <v>3807</v>
      </c>
      <c r="B21" s="796">
        <v>16936</v>
      </c>
      <c r="C21" s="660">
        <v>1</v>
      </c>
      <c r="D21" s="796">
        <v>23564</v>
      </c>
      <c r="E21" s="660">
        <v>1.3913556920170052</v>
      </c>
      <c r="F21" s="796">
        <v>31002.999999999993</v>
      </c>
      <c r="G21" s="676">
        <v>1.8305975436939061</v>
      </c>
      <c r="H21" s="796"/>
      <c r="I21" s="660"/>
      <c r="J21" s="796"/>
      <c r="K21" s="660"/>
      <c r="L21" s="796"/>
      <c r="M21" s="676"/>
      <c r="N21" s="796"/>
      <c r="O21" s="660"/>
      <c r="P21" s="796"/>
      <c r="Q21" s="660"/>
      <c r="R21" s="796"/>
      <c r="S21" s="699"/>
    </row>
    <row r="22" spans="1:19" ht="14.4" customHeight="1" x14ac:dyDescent="0.3">
      <c r="A22" s="686" t="s">
        <v>3808</v>
      </c>
      <c r="B22" s="796">
        <v>116</v>
      </c>
      <c r="C22" s="660">
        <v>1</v>
      </c>
      <c r="D22" s="796">
        <v>466</v>
      </c>
      <c r="E22" s="660">
        <v>4.0172413793103452</v>
      </c>
      <c r="F22" s="796">
        <v>774.32999999999993</v>
      </c>
      <c r="G22" s="676">
        <v>6.6752586206896547</v>
      </c>
      <c r="H22" s="796"/>
      <c r="I22" s="660"/>
      <c r="J22" s="796"/>
      <c r="K22" s="660"/>
      <c r="L22" s="796"/>
      <c r="M22" s="676"/>
      <c r="N22" s="796"/>
      <c r="O22" s="660"/>
      <c r="P22" s="796"/>
      <c r="Q22" s="660"/>
      <c r="R22" s="796"/>
      <c r="S22" s="699"/>
    </row>
    <row r="23" spans="1:19" ht="14.4" customHeight="1" x14ac:dyDescent="0.3">
      <c r="A23" s="686" t="s">
        <v>3809</v>
      </c>
      <c r="B23" s="796"/>
      <c r="C23" s="660"/>
      <c r="D23" s="796">
        <v>352</v>
      </c>
      <c r="E23" s="660"/>
      <c r="F23" s="796"/>
      <c r="G23" s="676"/>
      <c r="H23" s="796"/>
      <c r="I23" s="660"/>
      <c r="J23" s="796"/>
      <c r="K23" s="660"/>
      <c r="L23" s="796"/>
      <c r="M23" s="676"/>
      <c r="N23" s="796"/>
      <c r="O23" s="660"/>
      <c r="P23" s="796"/>
      <c r="Q23" s="660"/>
      <c r="R23" s="796"/>
      <c r="S23" s="699"/>
    </row>
    <row r="24" spans="1:19" ht="14.4" customHeight="1" x14ac:dyDescent="0.3">
      <c r="A24" s="686" t="s">
        <v>3810</v>
      </c>
      <c r="B24" s="796">
        <v>1044</v>
      </c>
      <c r="C24" s="660">
        <v>1</v>
      </c>
      <c r="D24" s="796">
        <v>1640</v>
      </c>
      <c r="E24" s="660">
        <v>1.5708812260536398</v>
      </c>
      <c r="F24" s="796">
        <v>4328.99</v>
      </c>
      <c r="G24" s="676">
        <v>4.1465421455938696</v>
      </c>
      <c r="H24" s="796"/>
      <c r="I24" s="660"/>
      <c r="J24" s="796"/>
      <c r="K24" s="660"/>
      <c r="L24" s="796"/>
      <c r="M24" s="676"/>
      <c r="N24" s="796"/>
      <c r="O24" s="660"/>
      <c r="P24" s="796"/>
      <c r="Q24" s="660"/>
      <c r="R24" s="796"/>
      <c r="S24" s="699"/>
    </row>
    <row r="25" spans="1:19" ht="14.4" customHeight="1" x14ac:dyDescent="0.3">
      <c r="A25" s="686" t="s">
        <v>3811</v>
      </c>
      <c r="B25" s="796">
        <v>348</v>
      </c>
      <c r="C25" s="660">
        <v>1</v>
      </c>
      <c r="D25" s="796">
        <v>234</v>
      </c>
      <c r="E25" s="660">
        <v>0.67241379310344829</v>
      </c>
      <c r="F25" s="796">
        <v>470</v>
      </c>
      <c r="G25" s="676">
        <v>1.3505747126436782</v>
      </c>
      <c r="H25" s="796"/>
      <c r="I25" s="660"/>
      <c r="J25" s="796"/>
      <c r="K25" s="660"/>
      <c r="L25" s="796"/>
      <c r="M25" s="676"/>
      <c r="N25" s="796"/>
      <c r="O25" s="660"/>
      <c r="P25" s="796"/>
      <c r="Q25" s="660"/>
      <c r="R25" s="796"/>
      <c r="S25" s="699"/>
    </row>
    <row r="26" spans="1:19" ht="14.4" customHeight="1" x14ac:dyDescent="0.3">
      <c r="A26" s="686" t="s">
        <v>3812</v>
      </c>
      <c r="B26" s="796">
        <v>348</v>
      </c>
      <c r="C26" s="660">
        <v>1</v>
      </c>
      <c r="D26" s="796">
        <v>2094</v>
      </c>
      <c r="E26" s="660">
        <v>6.0172413793103452</v>
      </c>
      <c r="F26" s="796">
        <v>2422</v>
      </c>
      <c r="G26" s="676">
        <v>6.9597701149425291</v>
      </c>
      <c r="H26" s="796"/>
      <c r="I26" s="660"/>
      <c r="J26" s="796"/>
      <c r="K26" s="660"/>
      <c r="L26" s="796"/>
      <c r="M26" s="676"/>
      <c r="N26" s="796"/>
      <c r="O26" s="660"/>
      <c r="P26" s="796"/>
      <c r="Q26" s="660"/>
      <c r="R26" s="796"/>
      <c r="S26" s="699"/>
    </row>
    <row r="27" spans="1:19" ht="14.4" customHeight="1" x14ac:dyDescent="0.3">
      <c r="A27" s="686" t="s">
        <v>3813</v>
      </c>
      <c r="B27" s="796">
        <v>464</v>
      </c>
      <c r="C27" s="660">
        <v>1</v>
      </c>
      <c r="D27" s="796">
        <v>706</v>
      </c>
      <c r="E27" s="660">
        <v>1.521551724137931</v>
      </c>
      <c r="F27" s="796">
        <v>761.33</v>
      </c>
      <c r="G27" s="676">
        <v>1.6407974137931036</v>
      </c>
      <c r="H27" s="796"/>
      <c r="I27" s="660"/>
      <c r="J27" s="796"/>
      <c r="K27" s="660"/>
      <c r="L27" s="796"/>
      <c r="M27" s="676"/>
      <c r="N27" s="796"/>
      <c r="O27" s="660"/>
      <c r="P27" s="796"/>
      <c r="Q27" s="660"/>
      <c r="R27" s="796"/>
      <c r="S27" s="699"/>
    </row>
    <row r="28" spans="1:19" ht="14.4" customHeight="1" x14ac:dyDescent="0.3">
      <c r="A28" s="686" t="s">
        <v>3814</v>
      </c>
      <c r="B28" s="796">
        <v>3480</v>
      </c>
      <c r="C28" s="660">
        <v>1</v>
      </c>
      <c r="D28" s="796">
        <v>5718</v>
      </c>
      <c r="E28" s="660">
        <v>1.643103448275862</v>
      </c>
      <c r="F28" s="796">
        <v>6951.66</v>
      </c>
      <c r="G28" s="676">
        <v>1.997603448275862</v>
      </c>
      <c r="H28" s="796"/>
      <c r="I28" s="660"/>
      <c r="J28" s="796"/>
      <c r="K28" s="660"/>
      <c r="L28" s="796"/>
      <c r="M28" s="676"/>
      <c r="N28" s="796"/>
      <c r="O28" s="660"/>
      <c r="P28" s="796"/>
      <c r="Q28" s="660"/>
      <c r="R28" s="796"/>
      <c r="S28" s="699"/>
    </row>
    <row r="29" spans="1:19" ht="14.4" customHeight="1" x14ac:dyDescent="0.3">
      <c r="A29" s="686" t="s">
        <v>3815</v>
      </c>
      <c r="B29" s="796">
        <v>1972</v>
      </c>
      <c r="C29" s="660">
        <v>1</v>
      </c>
      <c r="D29" s="796">
        <v>934</v>
      </c>
      <c r="E29" s="660">
        <v>0.47363083164300201</v>
      </c>
      <c r="F29" s="796">
        <v>2168.33</v>
      </c>
      <c r="G29" s="676">
        <v>1.0995588235294118</v>
      </c>
      <c r="H29" s="796"/>
      <c r="I29" s="660"/>
      <c r="J29" s="796"/>
      <c r="K29" s="660"/>
      <c r="L29" s="796"/>
      <c r="M29" s="676"/>
      <c r="N29" s="796"/>
      <c r="O29" s="660"/>
      <c r="P29" s="796"/>
      <c r="Q29" s="660"/>
      <c r="R29" s="796"/>
      <c r="S29" s="699"/>
    </row>
    <row r="30" spans="1:19" ht="14.4" customHeight="1" x14ac:dyDescent="0.3">
      <c r="A30" s="686" t="s">
        <v>3816</v>
      </c>
      <c r="B30" s="796">
        <v>116</v>
      </c>
      <c r="C30" s="660">
        <v>1</v>
      </c>
      <c r="D30" s="796">
        <v>698</v>
      </c>
      <c r="E30" s="660">
        <v>6.0172413793103452</v>
      </c>
      <c r="F30" s="796">
        <v>503.33</v>
      </c>
      <c r="G30" s="676">
        <v>4.3390517241379305</v>
      </c>
      <c r="H30" s="796"/>
      <c r="I30" s="660"/>
      <c r="J30" s="796"/>
      <c r="K30" s="660"/>
      <c r="L30" s="796"/>
      <c r="M30" s="676"/>
      <c r="N30" s="796"/>
      <c r="O30" s="660"/>
      <c r="P30" s="796"/>
      <c r="Q30" s="660"/>
      <c r="R30" s="796"/>
      <c r="S30" s="699"/>
    </row>
    <row r="31" spans="1:19" ht="14.4" customHeight="1" thickBot="1" x14ac:dyDescent="0.35">
      <c r="A31" s="790" t="s">
        <v>3817</v>
      </c>
      <c r="B31" s="789">
        <v>696</v>
      </c>
      <c r="C31" s="666">
        <v>1</v>
      </c>
      <c r="D31" s="789">
        <v>1162</v>
      </c>
      <c r="E31" s="666">
        <v>1.6695402298850575</v>
      </c>
      <c r="F31" s="789">
        <v>1007.6600000000001</v>
      </c>
      <c r="G31" s="677">
        <v>1.4477873563218393</v>
      </c>
      <c r="H31" s="789"/>
      <c r="I31" s="666"/>
      <c r="J31" s="789"/>
      <c r="K31" s="666"/>
      <c r="L31" s="789"/>
      <c r="M31" s="677"/>
      <c r="N31" s="789"/>
      <c r="O31" s="666"/>
      <c r="P31" s="789"/>
      <c r="Q31" s="666"/>
      <c r="R31" s="789"/>
      <c r="S31" s="70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9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4491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159</v>
      </c>
      <c r="F3" s="211">
        <f t="shared" ref="F3:O3" si="0">SUBTOTAL(9,F6:F1048576)</f>
        <v>18207.519999999997</v>
      </c>
      <c r="G3" s="212">
        <f t="shared" si="0"/>
        <v>34334943.200000003</v>
      </c>
      <c r="H3" s="212"/>
      <c r="I3" s="212"/>
      <c r="J3" s="212">
        <f t="shared" si="0"/>
        <v>16170.330000000002</v>
      </c>
      <c r="K3" s="212">
        <f t="shared" si="0"/>
        <v>38949042.770000011</v>
      </c>
      <c r="L3" s="212"/>
      <c r="M3" s="212"/>
      <c r="N3" s="212">
        <f t="shared" si="0"/>
        <v>16255.319999999998</v>
      </c>
      <c r="O3" s="212">
        <f t="shared" si="0"/>
        <v>42342111.659999989</v>
      </c>
      <c r="P3" s="79">
        <f>IF(G3=0,0,O3/G3)</f>
        <v>1.2332075638907707</v>
      </c>
      <c r="Q3" s="213">
        <f>IF(N3=0,0,O3/N3)</f>
        <v>2604.8156332819035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0"/>
      <c r="B5" s="799"/>
      <c r="C5" s="800"/>
      <c r="D5" s="808"/>
      <c r="E5" s="802"/>
      <c r="F5" s="809" t="s">
        <v>91</v>
      </c>
      <c r="G5" s="810" t="s">
        <v>14</v>
      </c>
      <c r="H5" s="811"/>
      <c r="I5" s="811"/>
      <c r="J5" s="809" t="s">
        <v>91</v>
      </c>
      <c r="K5" s="810" t="s">
        <v>14</v>
      </c>
      <c r="L5" s="811"/>
      <c r="M5" s="811"/>
      <c r="N5" s="809" t="s">
        <v>91</v>
      </c>
      <c r="O5" s="810" t="s">
        <v>14</v>
      </c>
      <c r="P5" s="812"/>
      <c r="Q5" s="807"/>
    </row>
    <row r="6" spans="1:17" ht="14.4" customHeight="1" x14ac:dyDescent="0.3">
      <c r="A6" s="734" t="s">
        <v>3818</v>
      </c>
      <c r="B6" s="735" t="s">
        <v>3731</v>
      </c>
      <c r="C6" s="735" t="s">
        <v>3735</v>
      </c>
      <c r="D6" s="735" t="s">
        <v>3748</v>
      </c>
      <c r="E6" s="735" t="s">
        <v>3749</v>
      </c>
      <c r="F6" s="229">
        <v>9</v>
      </c>
      <c r="G6" s="229">
        <v>1044</v>
      </c>
      <c r="H6" s="229">
        <v>1</v>
      </c>
      <c r="I6" s="229">
        <v>116</v>
      </c>
      <c r="J6" s="229"/>
      <c r="K6" s="229"/>
      <c r="L6" s="229"/>
      <c r="M6" s="229"/>
      <c r="N6" s="229">
        <v>2</v>
      </c>
      <c r="O6" s="229">
        <v>236</v>
      </c>
      <c r="P6" s="740">
        <v>0.22605363984674329</v>
      </c>
      <c r="Q6" s="748">
        <v>118</v>
      </c>
    </row>
    <row r="7" spans="1:17" ht="14.4" customHeight="1" x14ac:dyDescent="0.3">
      <c r="A7" s="659" t="s">
        <v>3818</v>
      </c>
      <c r="B7" s="660" t="s">
        <v>3731</v>
      </c>
      <c r="C7" s="660" t="s">
        <v>3735</v>
      </c>
      <c r="D7" s="660" t="s">
        <v>3760</v>
      </c>
      <c r="E7" s="660" t="s">
        <v>3761</v>
      </c>
      <c r="F7" s="663"/>
      <c r="G7" s="663"/>
      <c r="H7" s="663"/>
      <c r="I7" s="663"/>
      <c r="J7" s="663"/>
      <c r="K7" s="663"/>
      <c r="L7" s="663"/>
      <c r="M7" s="663"/>
      <c r="N7" s="663">
        <v>1</v>
      </c>
      <c r="O7" s="663">
        <v>0</v>
      </c>
      <c r="P7" s="676"/>
      <c r="Q7" s="664">
        <v>0</v>
      </c>
    </row>
    <row r="8" spans="1:17" ht="14.4" customHeight="1" x14ac:dyDescent="0.3">
      <c r="A8" s="659" t="s">
        <v>3818</v>
      </c>
      <c r="B8" s="660" t="s">
        <v>3731</v>
      </c>
      <c r="C8" s="660" t="s">
        <v>3735</v>
      </c>
      <c r="D8" s="660" t="s">
        <v>3762</v>
      </c>
      <c r="E8" s="660" t="s">
        <v>3763</v>
      </c>
      <c r="F8" s="663"/>
      <c r="G8" s="663"/>
      <c r="H8" s="663"/>
      <c r="I8" s="663"/>
      <c r="J8" s="663">
        <v>2</v>
      </c>
      <c r="K8" s="663">
        <v>466</v>
      </c>
      <c r="L8" s="663"/>
      <c r="M8" s="663">
        <v>233</v>
      </c>
      <c r="N8" s="663">
        <v>4</v>
      </c>
      <c r="O8" s="663">
        <v>940</v>
      </c>
      <c r="P8" s="676"/>
      <c r="Q8" s="664">
        <v>235</v>
      </c>
    </row>
    <row r="9" spans="1:17" ht="14.4" customHeight="1" x14ac:dyDescent="0.3">
      <c r="A9" s="659" t="s">
        <v>3818</v>
      </c>
      <c r="B9" s="660" t="s">
        <v>3731</v>
      </c>
      <c r="C9" s="660" t="s">
        <v>3735</v>
      </c>
      <c r="D9" s="660" t="s">
        <v>3779</v>
      </c>
      <c r="E9" s="660" t="s">
        <v>3780</v>
      </c>
      <c r="F9" s="663"/>
      <c r="G9" s="663"/>
      <c r="H9" s="663"/>
      <c r="I9" s="663"/>
      <c r="J9" s="663"/>
      <c r="K9" s="663"/>
      <c r="L9" s="663"/>
      <c r="M9" s="663"/>
      <c r="N9" s="663">
        <v>1</v>
      </c>
      <c r="O9" s="663">
        <v>349</v>
      </c>
      <c r="P9" s="676"/>
      <c r="Q9" s="664">
        <v>349</v>
      </c>
    </row>
    <row r="10" spans="1:17" ht="14.4" customHeight="1" x14ac:dyDescent="0.3">
      <c r="A10" s="659" t="s">
        <v>3819</v>
      </c>
      <c r="B10" s="660" t="s">
        <v>3731</v>
      </c>
      <c r="C10" s="660" t="s">
        <v>3735</v>
      </c>
      <c r="D10" s="660" t="s">
        <v>3748</v>
      </c>
      <c r="E10" s="660" t="s">
        <v>3749</v>
      </c>
      <c r="F10" s="663">
        <v>2</v>
      </c>
      <c r="G10" s="663">
        <v>232</v>
      </c>
      <c r="H10" s="663">
        <v>1</v>
      </c>
      <c r="I10" s="663">
        <v>116</v>
      </c>
      <c r="J10" s="663">
        <v>4</v>
      </c>
      <c r="K10" s="663">
        <v>468</v>
      </c>
      <c r="L10" s="663">
        <v>2.0172413793103448</v>
      </c>
      <c r="M10" s="663">
        <v>117</v>
      </c>
      <c r="N10" s="663"/>
      <c r="O10" s="663"/>
      <c r="P10" s="676"/>
      <c r="Q10" s="664"/>
    </row>
    <row r="11" spans="1:17" ht="14.4" customHeight="1" x14ac:dyDescent="0.3">
      <c r="A11" s="659" t="s">
        <v>3819</v>
      </c>
      <c r="B11" s="660" t="s">
        <v>3731</v>
      </c>
      <c r="C11" s="660" t="s">
        <v>3735</v>
      </c>
      <c r="D11" s="660" t="s">
        <v>3760</v>
      </c>
      <c r="E11" s="660" t="s">
        <v>3761</v>
      </c>
      <c r="F11" s="663"/>
      <c r="G11" s="663"/>
      <c r="H11" s="663"/>
      <c r="I11" s="663"/>
      <c r="J11" s="663"/>
      <c r="K11" s="663"/>
      <c r="L11" s="663"/>
      <c r="M11" s="663"/>
      <c r="N11" s="663">
        <v>2</v>
      </c>
      <c r="O11" s="663">
        <v>66.66</v>
      </c>
      <c r="P11" s="676"/>
      <c r="Q11" s="664">
        <v>33.33</v>
      </c>
    </row>
    <row r="12" spans="1:17" ht="14.4" customHeight="1" x14ac:dyDescent="0.3">
      <c r="A12" s="659" t="s">
        <v>3819</v>
      </c>
      <c r="B12" s="660" t="s">
        <v>3731</v>
      </c>
      <c r="C12" s="660" t="s">
        <v>3735</v>
      </c>
      <c r="D12" s="660" t="s">
        <v>3762</v>
      </c>
      <c r="E12" s="660" t="s">
        <v>3763</v>
      </c>
      <c r="F12" s="663">
        <v>1</v>
      </c>
      <c r="G12" s="663">
        <v>232</v>
      </c>
      <c r="H12" s="663">
        <v>1</v>
      </c>
      <c r="I12" s="663">
        <v>232</v>
      </c>
      <c r="J12" s="663">
        <v>1</v>
      </c>
      <c r="K12" s="663">
        <v>232</v>
      </c>
      <c r="L12" s="663">
        <v>1</v>
      </c>
      <c r="M12" s="663">
        <v>232</v>
      </c>
      <c r="N12" s="663">
        <v>4</v>
      </c>
      <c r="O12" s="663">
        <v>940</v>
      </c>
      <c r="P12" s="676">
        <v>4.0517241379310347</v>
      </c>
      <c r="Q12" s="664">
        <v>235</v>
      </c>
    </row>
    <row r="13" spans="1:17" ht="14.4" customHeight="1" x14ac:dyDescent="0.3">
      <c r="A13" s="659" t="s">
        <v>3819</v>
      </c>
      <c r="B13" s="660" t="s">
        <v>3731</v>
      </c>
      <c r="C13" s="660" t="s">
        <v>3735</v>
      </c>
      <c r="D13" s="660" t="s">
        <v>3764</v>
      </c>
      <c r="E13" s="660" t="s">
        <v>3765</v>
      </c>
      <c r="F13" s="663">
        <v>1</v>
      </c>
      <c r="G13" s="663">
        <v>0</v>
      </c>
      <c r="H13" s="663"/>
      <c r="I13" s="663">
        <v>0</v>
      </c>
      <c r="J13" s="663"/>
      <c r="K13" s="663"/>
      <c r="L13" s="663"/>
      <c r="M13" s="663"/>
      <c r="N13" s="663"/>
      <c r="O13" s="663"/>
      <c r="P13" s="676"/>
      <c r="Q13" s="664"/>
    </row>
    <row r="14" spans="1:17" ht="14.4" customHeight="1" x14ac:dyDescent="0.3">
      <c r="A14" s="659" t="s">
        <v>3819</v>
      </c>
      <c r="B14" s="660" t="s">
        <v>3731</v>
      </c>
      <c r="C14" s="660" t="s">
        <v>3735</v>
      </c>
      <c r="D14" s="660" t="s">
        <v>3779</v>
      </c>
      <c r="E14" s="660" t="s">
        <v>3780</v>
      </c>
      <c r="F14" s="663"/>
      <c r="G14" s="663"/>
      <c r="H14" s="663"/>
      <c r="I14" s="663"/>
      <c r="J14" s="663"/>
      <c r="K14" s="663"/>
      <c r="L14" s="663"/>
      <c r="M14" s="663"/>
      <c r="N14" s="663">
        <v>1</v>
      </c>
      <c r="O14" s="663">
        <v>349</v>
      </c>
      <c r="P14" s="676"/>
      <c r="Q14" s="664">
        <v>349</v>
      </c>
    </row>
    <row r="15" spans="1:17" ht="14.4" customHeight="1" x14ac:dyDescent="0.3">
      <c r="A15" s="659" t="s">
        <v>3820</v>
      </c>
      <c r="B15" s="660" t="s">
        <v>3731</v>
      </c>
      <c r="C15" s="660" t="s">
        <v>3735</v>
      </c>
      <c r="D15" s="660" t="s">
        <v>3738</v>
      </c>
      <c r="E15" s="660" t="s">
        <v>3739</v>
      </c>
      <c r="F15" s="663"/>
      <c r="G15" s="663"/>
      <c r="H15" s="663"/>
      <c r="I15" s="663"/>
      <c r="J15" s="663"/>
      <c r="K15" s="663"/>
      <c r="L15" s="663"/>
      <c r="M15" s="663"/>
      <c r="N15" s="663">
        <v>1</v>
      </c>
      <c r="O15" s="663">
        <v>35</v>
      </c>
      <c r="P15" s="676"/>
      <c r="Q15" s="664">
        <v>35</v>
      </c>
    </row>
    <row r="16" spans="1:17" ht="14.4" customHeight="1" x14ac:dyDescent="0.3">
      <c r="A16" s="659" t="s">
        <v>3820</v>
      </c>
      <c r="B16" s="660" t="s">
        <v>3731</v>
      </c>
      <c r="C16" s="660" t="s">
        <v>3735</v>
      </c>
      <c r="D16" s="660" t="s">
        <v>3748</v>
      </c>
      <c r="E16" s="660" t="s">
        <v>3749</v>
      </c>
      <c r="F16" s="663">
        <v>21</v>
      </c>
      <c r="G16" s="663">
        <v>2436</v>
      </c>
      <c r="H16" s="663">
        <v>1</v>
      </c>
      <c r="I16" s="663">
        <v>116</v>
      </c>
      <c r="J16" s="663">
        <v>5</v>
      </c>
      <c r="K16" s="663">
        <v>582</v>
      </c>
      <c r="L16" s="663">
        <v>0.23891625615763548</v>
      </c>
      <c r="M16" s="663">
        <v>116.4</v>
      </c>
      <c r="N16" s="663">
        <v>5</v>
      </c>
      <c r="O16" s="663">
        <v>590</v>
      </c>
      <c r="P16" s="676">
        <v>0.24220032840722497</v>
      </c>
      <c r="Q16" s="664">
        <v>118</v>
      </c>
    </row>
    <row r="17" spans="1:17" ht="14.4" customHeight="1" x14ac:dyDescent="0.3">
      <c r="A17" s="659" t="s">
        <v>3820</v>
      </c>
      <c r="B17" s="660" t="s">
        <v>3731</v>
      </c>
      <c r="C17" s="660" t="s">
        <v>3735</v>
      </c>
      <c r="D17" s="660" t="s">
        <v>3760</v>
      </c>
      <c r="E17" s="660" t="s">
        <v>3761</v>
      </c>
      <c r="F17" s="663"/>
      <c r="G17" s="663"/>
      <c r="H17" s="663"/>
      <c r="I17" s="663"/>
      <c r="J17" s="663">
        <v>1</v>
      </c>
      <c r="K17" s="663">
        <v>0</v>
      </c>
      <c r="L17" s="663"/>
      <c r="M17" s="663">
        <v>0</v>
      </c>
      <c r="N17" s="663">
        <v>6</v>
      </c>
      <c r="O17" s="663">
        <v>66.67</v>
      </c>
      <c r="P17" s="676"/>
      <c r="Q17" s="664">
        <v>11.111666666666666</v>
      </c>
    </row>
    <row r="18" spans="1:17" ht="14.4" customHeight="1" x14ac:dyDescent="0.3">
      <c r="A18" s="659" t="s">
        <v>3820</v>
      </c>
      <c r="B18" s="660" t="s">
        <v>3731</v>
      </c>
      <c r="C18" s="660" t="s">
        <v>3735</v>
      </c>
      <c r="D18" s="660" t="s">
        <v>3762</v>
      </c>
      <c r="E18" s="660" t="s">
        <v>3763</v>
      </c>
      <c r="F18" s="663">
        <v>4</v>
      </c>
      <c r="G18" s="663">
        <v>928</v>
      </c>
      <c r="H18" s="663">
        <v>1</v>
      </c>
      <c r="I18" s="663">
        <v>232</v>
      </c>
      <c r="J18" s="663">
        <v>11</v>
      </c>
      <c r="K18" s="663">
        <v>2558</v>
      </c>
      <c r="L18" s="663">
        <v>2.7564655172413794</v>
      </c>
      <c r="M18" s="663">
        <v>232.54545454545453</v>
      </c>
      <c r="N18" s="663">
        <v>10</v>
      </c>
      <c r="O18" s="663">
        <v>2350</v>
      </c>
      <c r="P18" s="676">
        <v>2.5323275862068964</v>
      </c>
      <c r="Q18" s="664">
        <v>235</v>
      </c>
    </row>
    <row r="19" spans="1:17" ht="14.4" customHeight="1" x14ac:dyDescent="0.3">
      <c r="A19" s="659" t="s">
        <v>3820</v>
      </c>
      <c r="B19" s="660" t="s">
        <v>3731</v>
      </c>
      <c r="C19" s="660" t="s">
        <v>3735</v>
      </c>
      <c r="D19" s="660" t="s">
        <v>3764</v>
      </c>
      <c r="E19" s="660" t="s">
        <v>3765</v>
      </c>
      <c r="F19" s="663">
        <v>2</v>
      </c>
      <c r="G19" s="663">
        <v>0</v>
      </c>
      <c r="H19" s="663"/>
      <c r="I19" s="663">
        <v>0</v>
      </c>
      <c r="J19" s="663"/>
      <c r="K19" s="663"/>
      <c r="L19" s="663"/>
      <c r="M19" s="663"/>
      <c r="N19" s="663"/>
      <c r="O19" s="663"/>
      <c r="P19" s="676"/>
      <c r="Q19" s="664"/>
    </row>
    <row r="20" spans="1:17" ht="14.4" customHeight="1" x14ac:dyDescent="0.3">
      <c r="A20" s="659" t="s">
        <v>3821</v>
      </c>
      <c r="B20" s="660" t="s">
        <v>3731</v>
      </c>
      <c r="C20" s="660" t="s">
        <v>3735</v>
      </c>
      <c r="D20" s="660" t="s">
        <v>3748</v>
      </c>
      <c r="E20" s="660" t="s">
        <v>3749</v>
      </c>
      <c r="F20" s="663">
        <v>2</v>
      </c>
      <c r="G20" s="663">
        <v>232</v>
      </c>
      <c r="H20" s="663">
        <v>1</v>
      </c>
      <c r="I20" s="663">
        <v>116</v>
      </c>
      <c r="J20" s="663">
        <v>3</v>
      </c>
      <c r="K20" s="663">
        <v>354</v>
      </c>
      <c r="L20" s="663">
        <v>1.5258620689655173</v>
      </c>
      <c r="M20" s="663">
        <v>118</v>
      </c>
      <c r="N20" s="663"/>
      <c r="O20" s="663"/>
      <c r="P20" s="676"/>
      <c r="Q20" s="664"/>
    </row>
    <row r="21" spans="1:17" ht="14.4" customHeight="1" x14ac:dyDescent="0.3">
      <c r="A21" s="659" t="s">
        <v>3821</v>
      </c>
      <c r="B21" s="660" t="s">
        <v>3731</v>
      </c>
      <c r="C21" s="660" t="s">
        <v>3735</v>
      </c>
      <c r="D21" s="660" t="s">
        <v>3762</v>
      </c>
      <c r="E21" s="660" t="s">
        <v>3763</v>
      </c>
      <c r="F21" s="663"/>
      <c r="G21" s="663"/>
      <c r="H21" s="663"/>
      <c r="I21" s="663"/>
      <c r="J21" s="663">
        <v>2</v>
      </c>
      <c r="K21" s="663">
        <v>466</v>
      </c>
      <c r="L21" s="663"/>
      <c r="M21" s="663">
        <v>233</v>
      </c>
      <c r="N21" s="663">
        <v>1</v>
      </c>
      <c r="O21" s="663">
        <v>235</v>
      </c>
      <c r="P21" s="676"/>
      <c r="Q21" s="664">
        <v>235</v>
      </c>
    </row>
    <row r="22" spans="1:17" ht="14.4" customHeight="1" x14ac:dyDescent="0.3">
      <c r="A22" s="659" t="s">
        <v>3821</v>
      </c>
      <c r="B22" s="660" t="s">
        <v>3731</v>
      </c>
      <c r="C22" s="660" t="s">
        <v>3735</v>
      </c>
      <c r="D22" s="660" t="s">
        <v>3764</v>
      </c>
      <c r="E22" s="660" t="s">
        <v>3765</v>
      </c>
      <c r="F22" s="663">
        <v>1</v>
      </c>
      <c r="G22" s="663">
        <v>0</v>
      </c>
      <c r="H22" s="663"/>
      <c r="I22" s="663">
        <v>0</v>
      </c>
      <c r="J22" s="663"/>
      <c r="K22" s="663"/>
      <c r="L22" s="663"/>
      <c r="M22" s="663"/>
      <c r="N22" s="663"/>
      <c r="O22" s="663"/>
      <c r="P22" s="676"/>
      <c r="Q22" s="664"/>
    </row>
    <row r="23" spans="1:17" ht="14.4" customHeight="1" x14ac:dyDescent="0.3">
      <c r="A23" s="659" t="s">
        <v>3822</v>
      </c>
      <c r="B23" s="660" t="s">
        <v>3731</v>
      </c>
      <c r="C23" s="660" t="s">
        <v>3735</v>
      </c>
      <c r="D23" s="660" t="s">
        <v>3762</v>
      </c>
      <c r="E23" s="660" t="s">
        <v>3763</v>
      </c>
      <c r="F23" s="663">
        <v>1</v>
      </c>
      <c r="G23" s="663">
        <v>232</v>
      </c>
      <c r="H23" s="663">
        <v>1</v>
      </c>
      <c r="I23" s="663">
        <v>232</v>
      </c>
      <c r="J23" s="663"/>
      <c r="K23" s="663"/>
      <c r="L23" s="663"/>
      <c r="M23" s="663"/>
      <c r="N23" s="663"/>
      <c r="O23" s="663"/>
      <c r="P23" s="676"/>
      <c r="Q23" s="664"/>
    </row>
    <row r="24" spans="1:17" ht="14.4" customHeight="1" x14ac:dyDescent="0.3">
      <c r="A24" s="659" t="s">
        <v>544</v>
      </c>
      <c r="B24" s="660" t="s">
        <v>3731</v>
      </c>
      <c r="C24" s="660" t="s">
        <v>3735</v>
      </c>
      <c r="D24" s="660" t="s">
        <v>3738</v>
      </c>
      <c r="E24" s="660" t="s">
        <v>3739</v>
      </c>
      <c r="F24" s="663"/>
      <c r="G24" s="663"/>
      <c r="H24" s="663"/>
      <c r="I24" s="663"/>
      <c r="J24" s="663"/>
      <c r="K24" s="663"/>
      <c r="L24" s="663"/>
      <c r="M24" s="663"/>
      <c r="N24" s="663">
        <v>2</v>
      </c>
      <c r="O24" s="663">
        <v>70</v>
      </c>
      <c r="P24" s="676"/>
      <c r="Q24" s="664">
        <v>35</v>
      </c>
    </row>
    <row r="25" spans="1:17" ht="14.4" customHeight="1" x14ac:dyDescent="0.3">
      <c r="A25" s="659" t="s">
        <v>544</v>
      </c>
      <c r="B25" s="660" t="s">
        <v>3731</v>
      </c>
      <c r="C25" s="660" t="s">
        <v>3735</v>
      </c>
      <c r="D25" s="660" t="s">
        <v>3740</v>
      </c>
      <c r="E25" s="660" t="s">
        <v>3741</v>
      </c>
      <c r="F25" s="663">
        <v>22</v>
      </c>
      <c r="G25" s="663">
        <v>110</v>
      </c>
      <c r="H25" s="663">
        <v>1</v>
      </c>
      <c r="I25" s="663">
        <v>5</v>
      </c>
      <c r="J25" s="663">
        <v>52</v>
      </c>
      <c r="K25" s="663">
        <v>260</v>
      </c>
      <c r="L25" s="663">
        <v>2.3636363636363638</v>
      </c>
      <c r="M25" s="663">
        <v>5</v>
      </c>
      <c r="N25" s="663">
        <v>69</v>
      </c>
      <c r="O25" s="663">
        <v>345</v>
      </c>
      <c r="P25" s="676">
        <v>3.1363636363636362</v>
      </c>
      <c r="Q25" s="664">
        <v>5</v>
      </c>
    </row>
    <row r="26" spans="1:17" ht="14.4" customHeight="1" x14ac:dyDescent="0.3">
      <c r="A26" s="659" t="s">
        <v>544</v>
      </c>
      <c r="B26" s="660" t="s">
        <v>3731</v>
      </c>
      <c r="C26" s="660" t="s">
        <v>3735</v>
      </c>
      <c r="D26" s="660" t="s">
        <v>3748</v>
      </c>
      <c r="E26" s="660" t="s">
        <v>3749</v>
      </c>
      <c r="F26" s="663">
        <v>5</v>
      </c>
      <c r="G26" s="663">
        <v>580</v>
      </c>
      <c r="H26" s="663">
        <v>1</v>
      </c>
      <c r="I26" s="663">
        <v>116</v>
      </c>
      <c r="J26" s="663">
        <v>4</v>
      </c>
      <c r="K26" s="663">
        <v>468</v>
      </c>
      <c r="L26" s="663">
        <v>0.80689655172413788</v>
      </c>
      <c r="M26" s="663">
        <v>117</v>
      </c>
      <c r="N26" s="663">
        <v>2</v>
      </c>
      <c r="O26" s="663">
        <v>236</v>
      </c>
      <c r="P26" s="676">
        <v>0.40689655172413791</v>
      </c>
      <c r="Q26" s="664">
        <v>118</v>
      </c>
    </row>
    <row r="27" spans="1:17" ht="14.4" customHeight="1" x14ac:dyDescent="0.3">
      <c r="A27" s="659" t="s">
        <v>544</v>
      </c>
      <c r="B27" s="660" t="s">
        <v>3731</v>
      </c>
      <c r="C27" s="660" t="s">
        <v>3735</v>
      </c>
      <c r="D27" s="660" t="s">
        <v>3760</v>
      </c>
      <c r="E27" s="660" t="s">
        <v>3761</v>
      </c>
      <c r="F27" s="663"/>
      <c r="G27" s="663"/>
      <c r="H27" s="663"/>
      <c r="I27" s="663"/>
      <c r="J27" s="663">
        <v>8</v>
      </c>
      <c r="K27" s="663">
        <v>0</v>
      </c>
      <c r="L27" s="663"/>
      <c r="M27" s="663">
        <v>0</v>
      </c>
      <c r="N27" s="663">
        <v>27</v>
      </c>
      <c r="O27" s="663">
        <v>133.32999999999998</v>
      </c>
      <c r="P27" s="676"/>
      <c r="Q27" s="664">
        <v>4.938148148148148</v>
      </c>
    </row>
    <row r="28" spans="1:17" ht="14.4" customHeight="1" x14ac:dyDescent="0.3">
      <c r="A28" s="659" t="s">
        <v>544</v>
      </c>
      <c r="B28" s="660" t="s">
        <v>3731</v>
      </c>
      <c r="C28" s="660" t="s">
        <v>3735</v>
      </c>
      <c r="D28" s="660" t="s">
        <v>3762</v>
      </c>
      <c r="E28" s="660" t="s">
        <v>3763</v>
      </c>
      <c r="F28" s="663">
        <v>1</v>
      </c>
      <c r="G28" s="663">
        <v>232</v>
      </c>
      <c r="H28" s="663">
        <v>1</v>
      </c>
      <c r="I28" s="663">
        <v>232</v>
      </c>
      <c r="J28" s="663">
        <v>6</v>
      </c>
      <c r="K28" s="663">
        <v>1394</v>
      </c>
      <c r="L28" s="663">
        <v>6.0086206896551726</v>
      </c>
      <c r="M28" s="663">
        <v>232.33333333333334</v>
      </c>
      <c r="N28" s="663">
        <v>5</v>
      </c>
      <c r="O28" s="663">
        <v>1175</v>
      </c>
      <c r="P28" s="676">
        <v>5.0646551724137927</v>
      </c>
      <c r="Q28" s="664">
        <v>235</v>
      </c>
    </row>
    <row r="29" spans="1:17" ht="14.4" customHeight="1" x14ac:dyDescent="0.3">
      <c r="A29" s="659" t="s">
        <v>544</v>
      </c>
      <c r="B29" s="660" t="s">
        <v>3731</v>
      </c>
      <c r="C29" s="660" t="s">
        <v>3735</v>
      </c>
      <c r="D29" s="660" t="s">
        <v>3768</v>
      </c>
      <c r="E29" s="660" t="s">
        <v>3769</v>
      </c>
      <c r="F29" s="663"/>
      <c r="G29" s="663"/>
      <c r="H29" s="663"/>
      <c r="I29" s="663"/>
      <c r="J29" s="663">
        <v>1</v>
      </c>
      <c r="K29" s="663">
        <v>0</v>
      </c>
      <c r="L29" s="663"/>
      <c r="M29" s="663">
        <v>0</v>
      </c>
      <c r="N29" s="663"/>
      <c r="O29" s="663"/>
      <c r="P29" s="676"/>
      <c r="Q29" s="664"/>
    </row>
    <row r="30" spans="1:17" ht="14.4" customHeight="1" x14ac:dyDescent="0.3">
      <c r="A30" s="659" t="s">
        <v>544</v>
      </c>
      <c r="B30" s="660" t="s">
        <v>3731</v>
      </c>
      <c r="C30" s="660" t="s">
        <v>3735</v>
      </c>
      <c r="D30" s="660" t="s">
        <v>3779</v>
      </c>
      <c r="E30" s="660" t="s">
        <v>3780</v>
      </c>
      <c r="F30" s="663"/>
      <c r="G30" s="663"/>
      <c r="H30" s="663"/>
      <c r="I30" s="663"/>
      <c r="J30" s="663"/>
      <c r="K30" s="663"/>
      <c r="L30" s="663"/>
      <c r="M30" s="663"/>
      <c r="N30" s="663">
        <v>2</v>
      </c>
      <c r="O30" s="663">
        <v>698</v>
      </c>
      <c r="P30" s="676"/>
      <c r="Q30" s="664">
        <v>349</v>
      </c>
    </row>
    <row r="31" spans="1:17" ht="14.4" customHeight="1" x14ac:dyDescent="0.3">
      <c r="A31" s="659" t="s">
        <v>544</v>
      </c>
      <c r="B31" s="660" t="s">
        <v>3823</v>
      </c>
      <c r="C31" s="660" t="s">
        <v>3735</v>
      </c>
      <c r="D31" s="660" t="s">
        <v>3824</v>
      </c>
      <c r="E31" s="660" t="s">
        <v>3825</v>
      </c>
      <c r="F31" s="663"/>
      <c r="G31" s="663"/>
      <c r="H31" s="663"/>
      <c r="I31" s="663"/>
      <c r="J31" s="663"/>
      <c r="K31" s="663"/>
      <c r="L31" s="663"/>
      <c r="M31" s="663"/>
      <c r="N31" s="663">
        <v>1</v>
      </c>
      <c r="O31" s="663">
        <v>917</v>
      </c>
      <c r="P31" s="676"/>
      <c r="Q31" s="664">
        <v>917</v>
      </c>
    </row>
    <row r="32" spans="1:17" ht="14.4" customHeight="1" x14ac:dyDescent="0.3">
      <c r="A32" s="659" t="s">
        <v>544</v>
      </c>
      <c r="B32" s="660" t="s">
        <v>3823</v>
      </c>
      <c r="C32" s="660" t="s">
        <v>3735</v>
      </c>
      <c r="D32" s="660" t="s">
        <v>3826</v>
      </c>
      <c r="E32" s="660" t="s">
        <v>3827</v>
      </c>
      <c r="F32" s="663"/>
      <c r="G32" s="663"/>
      <c r="H32" s="663"/>
      <c r="I32" s="663"/>
      <c r="J32" s="663">
        <v>2</v>
      </c>
      <c r="K32" s="663">
        <v>2091</v>
      </c>
      <c r="L32" s="663"/>
      <c r="M32" s="663">
        <v>1045.5</v>
      </c>
      <c r="N32" s="663"/>
      <c r="O32" s="663"/>
      <c r="P32" s="676"/>
      <c r="Q32" s="664"/>
    </row>
    <row r="33" spans="1:17" ht="14.4" customHeight="1" x14ac:dyDescent="0.3">
      <c r="A33" s="659" t="s">
        <v>544</v>
      </c>
      <c r="B33" s="660" t="s">
        <v>3823</v>
      </c>
      <c r="C33" s="660" t="s">
        <v>3735</v>
      </c>
      <c r="D33" s="660" t="s">
        <v>3828</v>
      </c>
      <c r="E33" s="660" t="s">
        <v>3829</v>
      </c>
      <c r="F33" s="663">
        <v>5</v>
      </c>
      <c r="G33" s="663">
        <v>33970</v>
      </c>
      <c r="H33" s="663">
        <v>1</v>
      </c>
      <c r="I33" s="663">
        <v>6794</v>
      </c>
      <c r="J33" s="663">
        <v>2</v>
      </c>
      <c r="K33" s="663">
        <v>13628</v>
      </c>
      <c r="L33" s="663">
        <v>0.40117750956726522</v>
      </c>
      <c r="M33" s="663">
        <v>6814</v>
      </c>
      <c r="N33" s="663">
        <v>5</v>
      </c>
      <c r="O33" s="663">
        <v>34260</v>
      </c>
      <c r="P33" s="676">
        <v>1.008536944362673</v>
      </c>
      <c r="Q33" s="664">
        <v>6852</v>
      </c>
    </row>
    <row r="34" spans="1:17" ht="14.4" customHeight="1" x14ac:dyDescent="0.3">
      <c r="A34" s="659" t="s">
        <v>544</v>
      </c>
      <c r="B34" s="660" t="s">
        <v>3823</v>
      </c>
      <c r="C34" s="660" t="s">
        <v>3735</v>
      </c>
      <c r="D34" s="660" t="s">
        <v>3830</v>
      </c>
      <c r="E34" s="660" t="s">
        <v>3831</v>
      </c>
      <c r="F34" s="663"/>
      <c r="G34" s="663"/>
      <c r="H34" s="663"/>
      <c r="I34" s="663"/>
      <c r="J34" s="663"/>
      <c r="K34" s="663"/>
      <c r="L34" s="663"/>
      <c r="M34" s="663"/>
      <c r="N34" s="663">
        <v>1</v>
      </c>
      <c r="O34" s="663">
        <v>8684</v>
      </c>
      <c r="P34" s="676"/>
      <c r="Q34" s="664">
        <v>8684</v>
      </c>
    </row>
    <row r="35" spans="1:17" ht="14.4" customHeight="1" x14ac:dyDescent="0.3">
      <c r="A35" s="659" t="s">
        <v>544</v>
      </c>
      <c r="B35" s="660" t="s">
        <v>3823</v>
      </c>
      <c r="C35" s="660" t="s">
        <v>3735</v>
      </c>
      <c r="D35" s="660" t="s">
        <v>3832</v>
      </c>
      <c r="E35" s="660" t="s">
        <v>3833</v>
      </c>
      <c r="F35" s="663"/>
      <c r="G35" s="663"/>
      <c r="H35" s="663"/>
      <c r="I35" s="663"/>
      <c r="J35" s="663"/>
      <c r="K35" s="663"/>
      <c r="L35" s="663"/>
      <c r="M35" s="663"/>
      <c r="N35" s="663">
        <v>1</v>
      </c>
      <c r="O35" s="663">
        <v>9052</v>
      </c>
      <c r="P35" s="676"/>
      <c r="Q35" s="664">
        <v>9052</v>
      </c>
    </row>
    <row r="36" spans="1:17" ht="14.4" customHeight="1" x14ac:dyDescent="0.3">
      <c r="A36" s="659" t="s">
        <v>544</v>
      </c>
      <c r="B36" s="660" t="s">
        <v>3823</v>
      </c>
      <c r="C36" s="660" t="s">
        <v>3735</v>
      </c>
      <c r="D36" s="660" t="s">
        <v>3834</v>
      </c>
      <c r="E36" s="660" t="s">
        <v>3835</v>
      </c>
      <c r="F36" s="663">
        <v>3</v>
      </c>
      <c r="G36" s="663">
        <v>13581</v>
      </c>
      <c r="H36" s="663">
        <v>1</v>
      </c>
      <c r="I36" s="663">
        <v>4527</v>
      </c>
      <c r="J36" s="663">
        <v>3</v>
      </c>
      <c r="K36" s="663">
        <v>13623</v>
      </c>
      <c r="L36" s="663">
        <v>1.0030925557764523</v>
      </c>
      <c r="M36" s="663">
        <v>4541</v>
      </c>
      <c r="N36" s="663">
        <v>2</v>
      </c>
      <c r="O36" s="663">
        <v>9114</v>
      </c>
      <c r="P36" s="676">
        <v>0.67108460349017007</v>
      </c>
      <c r="Q36" s="664">
        <v>4557</v>
      </c>
    </row>
    <row r="37" spans="1:17" ht="14.4" customHeight="1" x14ac:dyDescent="0.3">
      <c r="A37" s="659" t="s">
        <v>544</v>
      </c>
      <c r="B37" s="660" t="s">
        <v>3823</v>
      </c>
      <c r="C37" s="660" t="s">
        <v>3735</v>
      </c>
      <c r="D37" s="660" t="s">
        <v>3836</v>
      </c>
      <c r="E37" s="660" t="s">
        <v>3837</v>
      </c>
      <c r="F37" s="663">
        <v>1</v>
      </c>
      <c r="G37" s="663">
        <v>9046</v>
      </c>
      <c r="H37" s="663">
        <v>1</v>
      </c>
      <c r="I37" s="663">
        <v>9046</v>
      </c>
      <c r="J37" s="663"/>
      <c r="K37" s="663"/>
      <c r="L37" s="663"/>
      <c r="M37" s="663"/>
      <c r="N37" s="663"/>
      <c r="O37" s="663"/>
      <c r="P37" s="676"/>
      <c r="Q37" s="664"/>
    </row>
    <row r="38" spans="1:17" ht="14.4" customHeight="1" x14ac:dyDescent="0.3">
      <c r="A38" s="659" t="s">
        <v>544</v>
      </c>
      <c r="B38" s="660" t="s">
        <v>3838</v>
      </c>
      <c r="C38" s="660" t="s">
        <v>3735</v>
      </c>
      <c r="D38" s="660" t="s">
        <v>3839</v>
      </c>
      <c r="E38" s="660" t="s">
        <v>3840</v>
      </c>
      <c r="F38" s="663"/>
      <c r="G38" s="663"/>
      <c r="H38" s="663"/>
      <c r="I38" s="663"/>
      <c r="J38" s="663"/>
      <c r="K38" s="663"/>
      <c r="L38" s="663"/>
      <c r="M38" s="663"/>
      <c r="N38" s="663">
        <v>2</v>
      </c>
      <c r="O38" s="663">
        <v>2908</v>
      </c>
      <c r="P38" s="676"/>
      <c r="Q38" s="664">
        <v>1454</v>
      </c>
    </row>
    <row r="39" spans="1:17" ht="14.4" customHeight="1" x14ac:dyDescent="0.3">
      <c r="A39" s="659" t="s">
        <v>544</v>
      </c>
      <c r="B39" s="660" t="s">
        <v>3838</v>
      </c>
      <c r="C39" s="660" t="s">
        <v>3735</v>
      </c>
      <c r="D39" s="660" t="s">
        <v>3841</v>
      </c>
      <c r="E39" s="660" t="s">
        <v>3842</v>
      </c>
      <c r="F39" s="663">
        <v>1</v>
      </c>
      <c r="G39" s="663">
        <v>932</v>
      </c>
      <c r="H39" s="663">
        <v>1</v>
      </c>
      <c r="I39" s="663">
        <v>932</v>
      </c>
      <c r="J39" s="663"/>
      <c r="K39" s="663"/>
      <c r="L39" s="663"/>
      <c r="M39" s="663"/>
      <c r="N39" s="663"/>
      <c r="O39" s="663"/>
      <c r="P39" s="676"/>
      <c r="Q39" s="664"/>
    </row>
    <row r="40" spans="1:17" ht="14.4" customHeight="1" x14ac:dyDescent="0.3">
      <c r="A40" s="659" t="s">
        <v>544</v>
      </c>
      <c r="B40" s="660" t="s">
        <v>3838</v>
      </c>
      <c r="C40" s="660" t="s">
        <v>3735</v>
      </c>
      <c r="D40" s="660" t="s">
        <v>3843</v>
      </c>
      <c r="E40" s="660" t="s">
        <v>3844</v>
      </c>
      <c r="F40" s="663">
        <v>1</v>
      </c>
      <c r="G40" s="663">
        <v>7947</v>
      </c>
      <c r="H40" s="663">
        <v>1</v>
      </c>
      <c r="I40" s="663">
        <v>7947</v>
      </c>
      <c r="J40" s="663"/>
      <c r="K40" s="663"/>
      <c r="L40" s="663"/>
      <c r="M40" s="663"/>
      <c r="N40" s="663"/>
      <c r="O40" s="663"/>
      <c r="P40" s="676"/>
      <c r="Q40" s="664"/>
    </row>
    <row r="41" spans="1:17" ht="14.4" customHeight="1" x14ac:dyDescent="0.3">
      <c r="A41" s="659" t="s">
        <v>544</v>
      </c>
      <c r="B41" s="660" t="s">
        <v>3845</v>
      </c>
      <c r="C41" s="660" t="s">
        <v>3732</v>
      </c>
      <c r="D41" s="660" t="s">
        <v>3846</v>
      </c>
      <c r="E41" s="660" t="s">
        <v>2288</v>
      </c>
      <c r="F41" s="663">
        <v>11</v>
      </c>
      <c r="G41" s="663">
        <v>912.12</v>
      </c>
      <c r="H41" s="663">
        <v>1</v>
      </c>
      <c r="I41" s="663">
        <v>82.92</v>
      </c>
      <c r="J41" s="663"/>
      <c r="K41" s="663"/>
      <c r="L41" s="663"/>
      <c r="M41" s="663"/>
      <c r="N41" s="663">
        <v>12</v>
      </c>
      <c r="O41" s="663">
        <v>951.72</v>
      </c>
      <c r="P41" s="676">
        <v>1.0434153400868307</v>
      </c>
      <c r="Q41" s="664">
        <v>79.31</v>
      </c>
    </row>
    <row r="42" spans="1:17" ht="14.4" customHeight="1" x14ac:dyDescent="0.3">
      <c r="A42" s="659" t="s">
        <v>544</v>
      </c>
      <c r="B42" s="660" t="s">
        <v>3845</v>
      </c>
      <c r="C42" s="660" t="s">
        <v>3732</v>
      </c>
      <c r="D42" s="660" t="s">
        <v>3847</v>
      </c>
      <c r="E42" s="660" t="s">
        <v>2288</v>
      </c>
      <c r="F42" s="663">
        <v>29</v>
      </c>
      <c r="G42" s="663">
        <v>3675.1200000000003</v>
      </c>
      <c r="H42" s="663">
        <v>1</v>
      </c>
      <c r="I42" s="663">
        <v>126.72827586206898</v>
      </c>
      <c r="J42" s="663">
        <v>47</v>
      </c>
      <c r="K42" s="663">
        <v>5544.12</v>
      </c>
      <c r="L42" s="663">
        <v>1.5085548226996668</v>
      </c>
      <c r="M42" s="663">
        <v>117.96</v>
      </c>
      <c r="N42" s="663">
        <v>47</v>
      </c>
      <c r="O42" s="663">
        <v>5303.01</v>
      </c>
      <c r="P42" s="676">
        <v>1.442948801671782</v>
      </c>
      <c r="Q42" s="664">
        <v>112.83</v>
      </c>
    </row>
    <row r="43" spans="1:17" ht="14.4" customHeight="1" x14ac:dyDescent="0.3">
      <c r="A43" s="659" t="s">
        <v>544</v>
      </c>
      <c r="B43" s="660" t="s">
        <v>3845</v>
      </c>
      <c r="C43" s="660" t="s">
        <v>3732</v>
      </c>
      <c r="D43" s="660" t="s">
        <v>3848</v>
      </c>
      <c r="E43" s="660" t="s">
        <v>2288</v>
      </c>
      <c r="F43" s="663">
        <v>10</v>
      </c>
      <c r="G43" s="663">
        <v>1530.42</v>
      </c>
      <c r="H43" s="663">
        <v>1</v>
      </c>
      <c r="I43" s="663">
        <v>153.042</v>
      </c>
      <c r="J43" s="663">
        <v>26</v>
      </c>
      <c r="K43" s="663">
        <v>2069.34</v>
      </c>
      <c r="L43" s="663">
        <v>1.3521386286117536</v>
      </c>
      <c r="M43" s="663">
        <v>79.59</v>
      </c>
      <c r="N43" s="663">
        <v>52</v>
      </c>
      <c r="O43" s="663">
        <v>3958.76</v>
      </c>
      <c r="P43" s="676">
        <v>2.5867147580402765</v>
      </c>
      <c r="Q43" s="664">
        <v>76.13000000000001</v>
      </c>
    </row>
    <row r="44" spans="1:17" ht="14.4" customHeight="1" x14ac:dyDescent="0.3">
      <c r="A44" s="659" t="s">
        <v>544</v>
      </c>
      <c r="B44" s="660" t="s">
        <v>3845</v>
      </c>
      <c r="C44" s="660" t="s">
        <v>3732</v>
      </c>
      <c r="D44" s="660" t="s">
        <v>3849</v>
      </c>
      <c r="E44" s="660" t="s">
        <v>1398</v>
      </c>
      <c r="F44" s="663">
        <v>7</v>
      </c>
      <c r="G44" s="663">
        <v>462.03</v>
      </c>
      <c r="H44" s="663">
        <v>1</v>
      </c>
      <c r="I44" s="663">
        <v>66.004285714285714</v>
      </c>
      <c r="J44" s="663">
        <v>98</v>
      </c>
      <c r="K44" s="663">
        <v>5982.9000000000005</v>
      </c>
      <c r="L44" s="663">
        <v>12.949159145510034</v>
      </c>
      <c r="M44" s="663">
        <v>61.050000000000004</v>
      </c>
      <c r="N44" s="663">
        <v>55</v>
      </c>
      <c r="O44" s="663">
        <v>3219.95</v>
      </c>
      <c r="P44" s="676">
        <v>6.9691362032768431</v>
      </c>
      <c r="Q44" s="664">
        <v>58.54454545454545</v>
      </c>
    </row>
    <row r="45" spans="1:17" ht="14.4" customHeight="1" x14ac:dyDescent="0.3">
      <c r="A45" s="659" t="s">
        <v>544</v>
      </c>
      <c r="B45" s="660" t="s">
        <v>3845</v>
      </c>
      <c r="C45" s="660" t="s">
        <v>3732</v>
      </c>
      <c r="D45" s="660" t="s">
        <v>3850</v>
      </c>
      <c r="E45" s="660" t="s">
        <v>2066</v>
      </c>
      <c r="F45" s="663"/>
      <c r="G45" s="663"/>
      <c r="H45" s="663"/>
      <c r="I45" s="663"/>
      <c r="J45" s="663">
        <v>0.3</v>
      </c>
      <c r="K45" s="663">
        <v>242.88</v>
      </c>
      <c r="L45" s="663"/>
      <c r="M45" s="663">
        <v>809.6</v>
      </c>
      <c r="N45" s="663"/>
      <c r="O45" s="663"/>
      <c r="P45" s="676"/>
      <c r="Q45" s="664"/>
    </row>
    <row r="46" spans="1:17" ht="14.4" customHeight="1" x14ac:dyDescent="0.3">
      <c r="A46" s="659" t="s">
        <v>544</v>
      </c>
      <c r="B46" s="660" t="s">
        <v>3845</v>
      </c>
      <c r="C46" s="660" t="s">
        <v>3732</v>
      </c>
      <c r="D46" s="660" t="s">
        <v>3851</v>
      </c>
      <c r="E46" s="660" t="s">
        <v>1242</v>
      </c>
      <c r="F46" s="663">
        <v>0.9</v>
      </c>
      <c r="G46" s="663">
        <v>146.38999999999999</v>
      </c>
      <c r="H46" s="663">
        <v>1</v>
      </c>
      <c r="I46" s="663">
        <v>162.65555555555554</v>
      </c>
      <c r="J46" s="663">
        <v>2.6</v>
      </c>
      <c r="K46" s="663">
        <v>422.9</v>
      </c>
      <c r="L46" s="663">
        <v>2.8888585285880186</v>
      </c>
      <c r="M46" s="663">
        <v>162.65384615384613</v>
      </c>
      <c r="N46" s="663">
        <v>11</v>
      </c>
      <c r="O46" s="663">
        <v>1711.48</v>
      </c>
      <c r="P46" s="676">
        <v>11.691235740146187</v>
      </c>
      <c r="Q46" s="664">
        <v>155.58909090909091</v>
      </c>
    </row>
    <row r="47" spans="1:17" ht="14.4" customHeight="1" x14ac:dyDescent="0.3">
      <c r="A47" s="659" t="s">
        <v>544</v>
      </c>
      <c r="B47" s="660" t="s">
        <v>3845</v>
      </c>
      <c r="C47" s="660" t="s">
        <v>3732</v>
      </c>
      <c r="D47" s="660" t="s">
        <v>3852</v>
      </c>
      <c r="E47" s="660" t="s">
        <v>3853</v>
      </c>
      <c r="F47" s="663">
        <v>8</v>
      </c>
      <c r="G47" s="663">
        <v>464.08</v>
      </c>
      <c r="H47" s="663">
        <v>1</v>
      </c>
      <c r="I47" s="663">
        <v>58.01</v>
      </c>
      <c r="J47" s="663">
        <v>5</v>
      </c>
      <c r="K47" s="663">
        <v>201.8</v>
      </c>
      <c r="L47" s="663">
        <v>0.43483882089294951</v>
      </c>
      <c r="M47" s="663">
        <v>40.36</v>
      </c>
      <c r="N47" s="663"/>
      <c r="O47" s="663"/>
      <c r="P47" s="676"/>
      <c r="Q47" s="664"/>
    </row>
    <row r="48" spans="1:17" ht="14.4" customHeight="1" x14ac:dyDescent="0.3">
      <c r="A48" s="659" t="s">
        <v>544</v>
      </c>
      <c r="B48" s="660" t="s">
        <v>3845</v>
      </c>
      <c r="C48" s="660" t="s">
        <v>3732</v>
      </c>
      <c r="D48" s="660" t="s">
        <v>3854</v>
      </c>
      <c r="E48" s="660" t="s">
        <v>3855</v>
      </c>
      <c r="F48" s="663">
        <v>0.30000000000000004</v>
      </c>
      <c r="G48" s="663">
        <v>121.26</v>
      </c>
      <c r="H48" s="663">
        <v>1</v>
      </c>
      <c r="I48" s="663">
        <v>404.19999999999993</v>
      </c>
      <c r="J48" s="663">
        <v>0.2</v>
      </c>
      <c r="K48" s="663">
        <v>80.84</v>
      </c>
      <c r="L48" s="663">
        <v>0.66666666666666663</v>
      </c>
      <c r="M48" s="663">
        <v>404.2</v>
      </c>
      <c r="N48" s="663"/>
      <c r="O48" s="663"/>
      <c r="P48" s="676"/>
      <c r="Q48" s="664"/>
    </row>
    <row r="49" spans="1:17" ht="14.4" customHeight="1" x14ac:dyDescent="0.3">
      <c r="A49" s="659" t="s">
        <v>544</v>
      </c>
      <c r="B49" s="660" t="s">
        <v>3845</v>
      </c>
      <c r="C49" s="660" t="s">
        <v>3732</v>
      </c>
      <c r="D49" s="660" t="s">
        <v>3856</v>
      </c>
      <c r="E49" s="660" t="s">
        <v>2389</v>
      </c>
      <c r="F49" s="663">
        <v>8</v>
      </c>
      <c r="G49" s="663">
        <v>380</v>
      </c>
      <c r="H49" s="663">
        <v>1</v>
      </c>
      <c r="I49" s="663">
        <v>47.5</v>
      </c>
      <c r="J49" s="663">
        <v>2</v>
      </c>
      <c r="K49" s="663">
        <v>95</v>
      </c>
      <c r="L49" s="663">
        <v>0.25</v>
      </c>
      <c r="M49" s="663">
        <v>47.5</v>
      </c>
      <c r="N49" s="663"/>
      <c r="O49" s="663"/>
      <c r="P49" s="676"/>
      <c r="Q49" s="664"/>
    </row>
    <row r="50" spans="1:17" ht="14.4" customHeight="1" x14ac:dyDescent="0.3">
      <c r="A50" s="659" t="s">
        <v>544</v>
      </c>
      <c r="B50" s="660" t="s">
        <v>3845</v>
      </c>
      <c r="C50" s="660" t="s">
        <v>3732</v>
      </c>
      <c r="D50" s="660" t="s">
        <v>3857</v>
      </c>
      <c r="E50" s="660" t="s">
        <v>2077</v>
      </c>
      <c r="F50" s="663"/>
      <c r="G50" s="663"/>
      <c r="H50" s="663"/>
      <c r="I50" s="663"/>
      <c r="J50" s="663">
        <v>12</v>
      </c>
      <c r="K50" s="663">
        <v>968.76</v>
      </c>
      <c r="L50" s="663"/>
      <c r="M50" s="663">
        <v>80.73</v>
      </c>
      <c r="N50" s="663"/>
      <c r="O50" s="663"/>
      <c r="P50" s="676"/>
      <c r="Q50" s="664"/>
    </row>
    <row r="51" spans="1:17" ht="14.4" customHeight="1" x14ac:dyDescent="0.3">
      <c r="A51" s="659" t="s">
        <v>544</v>
      </c>
      <c r="B51" s="660" t="s">
        <v>3845</v>
      </c>
      <c r="C51" s="660" t="s">
        <v>3732</v>
      </c>
      <c r="D51" s="660" t="s">
        <v>3858</v>
      </c>
      <c r="E51" s="660" t="s">
        <v>2276</v>
      </c>
      <c r="F51" s="663">
        <v>10.600000000000001</v>
      </c>
      <c r="G51" s="663">
        <v>4025.3499999999995</v>
      </c>
      <c r="H51" s="663">
        <v>1</v>
      </c>
      <c r="I51" s="663">
        <v>379.74999999999989</v>
      </c>
      <c r="J51" s="663">
        <v>47.3</v>
      </c>
      <c r="K51" s="663">
        <v>17962.53</v>
      </c>
      <c r="L51" s="663">
        <v>4.4623523420323705</v>
      </c>
      <c r="M51" s="663">
        <v>379.75750528541226</v>
      </c>
      <c r="N51" s="663">
        <v>16</v>
      </c>
      <c r="O51" s="663">
        <v>5812</v>
      </c>
      <c r="P51" s="676">
        <v>1.4438496031400998</v>
      </c>
      <c r="Q51" s="664">
        <v>363.25</v>
      </c>
    </row>
    <row r="52" spans="1:17" ht="14.4" customHeight="1" x14ac:dyDescent="0.3">
      <c r="A52" s="659" t="s">
        <v>544</v>
      </c>
      <c r="B52" s="660" t="s">
        <v>3845</v>
      </c>
      <c r="C52" s="660" t="s">
        <v>3732</v>
      </c>
      <c r="D52" s="660" t="s">
        <v>3859</v>
      </c>
      <c r="E52" s="660" t="s">
        <v>2341</v>
      </c>
      <c r="F52" s="663">
        <v>514</v>
      </c>
      <c r="G52" s="663">
        <v>21048.300000000003</v>
      </c>
      <c r="H52" s="663">
        <v>1</v>
      </c>
      <c r="I52" s="663">
        <v>40.950000000000003</v>
      </c>
      <c r="J52" s="663">
        <v>602</v>
      </c>
      <c r="K52" s="663">
        <v>34982.879999999997</v>
      </c>
      <c r="L52" s="663">
        <v>1.6620287624178671</v>
      </c>
      <c r="M52" s="663">
        <v>58.111096345514945</v>
      </c>
      <c r="N52" s="663">
        <v>72</v>
      </c>
      <c r="O52" s="663">
        <v>4443.369999999999</v>
      </c>
      <c r="P52" s="676">
        <v>0.21110350954708923</v>
      </c>
      <c r="Q52" s="664">
        <v>61.713472222222208</v>
      </c>
    </row>
    <row r="53" spans="1:17" ht="14.4" customHeight="1" x14ac:dyDescent="0.3">
      <c r="A53" s="659" t="s">
        <v>544</v>
      </c>
      <c r="B53" s="660" t="s">
        <v>3845</v>
      </c>
      <c r="C53" s="660" t="s">
        <v>3732</v>
      </c>
      <c r="D53" s="660" t="s">
        <v>3860</v>
      </c>
      <c r="E53" s="660" t="s">
        <v>1002</v>
      </c>
      <c r="F53" s="663"/>
      <c r="G53" s="663"/>
      <c r="H53" s="663"/>
      <c r="I53" s="663"/>
      <c r="J53" s="663"/>
      <c r="K53" s="663"/>
      <c r="L53" s="663"/>
      <c r="M53" s="663"/>
      <c r="N53" s="663">
        <v>14</v>
      </c>
      <c r="O53" s="663">
        <v>920.5</v>
      </c>
      <c r="P53" s="676"/>
      <c r="Q53" s="664">
        <v>65.75</v>
      </c>
    </row>
    <row r="54" spans="1:17" ht="14.4" customHeight="1" x14ac:dyDescent="0.3">
      <c r="A54" s="659" t="s">
        <v>544</v>
      </c>
      <c r="B54" s="660" t="s">
        <v>3845</v>
      </c>
      <c r="C54" s="660" t="s">
        <v>3732</v>
      </c>
      <c r="D54" s="660" t="s">
        <v>3861</v>
      </c>
      <c r="E54" s="660" t="s">
        <v>3862</v>
      </c>
      <c r="F54" s="663"/>
      <c r="G54" s="663"/>
      <c r="H54" s="663"/>
      <c r="I54" s="663"/>
      <c r="J54" s="663"/>
      <c r="K54" s="663"/>
      <c r="L54" s="663"/>
      <c r="M54" s="663"/>
      <c r="N54" s="663">
        <v>1.1000000000000001</v>
      </c>
      <c r="O54" s="663">
        <v>51.02</v>
      </c>
      <c r="P54" s="676"/>
      <c r="Q54" s="664">
        <v>46.381818181818183</v>
      </c>
    </row>
    <row r="55" spans="1:17" ht="14.4" customHeight="1" x14ac:dyDescent="0.3">
      <c r="A55" s="659" t="s">
        <v>544</v>
      </c>
      <c r="B55" s="660" t="s">
        <v>3845</v>
      </c>
      <c r="C55" s="660" t="s">
        <v>3732</v>
      </c>
      <c r="D55" s="660" t="s">
        <v>3863</v>
      </c>
      <c r="E55" s="660" t="s">
        <v>984</v>
      </c>
      <c r="F55" s="663">
        <v>2.5</v>
      </c>
      <c r="G55" s="663">
        <v>242.41</v>
      </c>
      <c r="H55" s="663">
        <v>1</v>
      </c>
      <c r="I55" s="663">
        <v>96.963999999999999</v>
      </c>
      <c r="J55" s="663">
        <v>7.8000000000000007</v>
      </c>
      <c r="K55" s="663">
        <v>756.33999999999992</v>
      </c>
      <c r="L55" s="663">
        <v>3.1200858050410458</v>
      </c>
      <c r="M55" s="663">
        <v>96.966666666666654</v>
      </c>
      <c r="N55" s="663">
        <v>6.8999999999999995</v>
      </c>
      <c r="O55" s="663">
        <v>639.99</v>
      </c>
      <c r="P55" s="676">
        <v>2.6401138566890805</v>
      </c>
      <c r="Q55" s="664">
        <v>92.752173913043492</v>
      </c>
    </row>
    <row r="56" spans="1:17" ht="14.4" customHeight="1" x14ac:dyDescent="0.3">
      <c r="A56" s="659" t="s">
        <v>544</v>
      </c>
      <c r="B56" s="660" t="s">
        <v>3845</v>
      </c>
      <c r="C56" s="660" t="s">
        <v>3732</v>
      </c>
      <c r="D56" s="660" t="s">
        <v>3864</v>
      </c>
      <c r="E56" s="660" t="s">
        <v>2386</v>
      </c>
      <c r="F56" s="663"/>
      <c r="G56" s="663"/>
      <c r="H56" s="663"/>
      <c r="I56" s="663"/>
      <c r="J56" s="663">
        <v>9</v>
      </c>
      <c r="K56" s="663">
        <v>576</v>
      </c>
      <c r="L56" s="663"/>
      <c r="M56" s="663">
        <v>64</v>
      </c>
      <c r="N56" s="663">
        <v>10</v>
      </c>
      <c r="O56" s="663">
        <v>701.5</v>
      </c>
      <c r="P56" s="676"/>
      <c r="Q56" s="664">
        <v>70.150000000000006</v>
      </c>
    </row>
    <row r="57" spans="1:17" ht="14.4" customHeight="1" x14ac:dyDescent="0.3">
      <c r="A57" s="659" t="s">
        <v>544</v>
      </c>
      <c r="B57" s="660" t="s">
        <v>3845</v>
      </c>
      <c r="C57" s="660" t="s">
        <v>3732</v>
      </c>
      <c r="D57" s="660" t="s">
        <v>3865</v>
      </c>
      <c r="E57" s="660" t="s">
        <v>2373</v>
      </c>
      <c r="F57" s="663"/>
      <c r="G57" s="663"/>
      <c r="H57" s="663"/>
      <c r="I57" s="663"/>
      <c r="J57" s="663">
        <v>2.4</v>
      </c>
      <c r="K57" s="663">
        <v>1936.3200000000002</v>
      </c>
      <c r="L57" s="663"/>
      <c r="M57" s="663">
        <v>806.80000000000007</v>
      </c>
      <c r="N57" s="663">
        <v>0.1</v>
      </c>
      <c r="O57" s="663">
        <v>79.97</v>
      </c>
      <c r="P57" s="676"/>
      <c r="Q57" s="664">
        <v>799.69999999999993</v>
      </c>
    </row>
    <row r="58" spans="1:17" ht="14.4" customHeight="1" x14ac:dyDescent="0.3">
      <c r="A58" s="659" t="s">
        <v>544</v>
      </c>
      <c r="B58" s="660" t="s">
        <v>3845</v>
      </c>
      <c r="C58" s="660" t="s">
        <v>3732</v>
      </c>
      <c r="D58" s="660" t="s">
        <v>3866</v>
      </c>
      <c r="E58" s="660" t="s">
        <v>2099</v>
      </c>
      <c r="F58" s="663">
        <v>7</v>
      </c>
      <c r="G58" s="663">
        <v>1919.89</v>
      </c>
      <c r="H58" s="663">
        <v>1</v>
      </c>
      <c r="I58" s="663">
        <v>274.27000000000004</v>
      </c>
      <c r="J58" s="663"/>
      <c r="K58" s="663"/>
      <c r="L58" s="663"/>
      <c r="M58" s="663"/>
      <c r="N58" s="663">
        <v>6</v>
      </c>
      <c r="O58" s="663">
        <v>554.94000000000005</v>
      </c>
      <c r="P58" s="676">
        <v>0.289047810030783</v>
      </c>
      <c r="Q58" s="664">
        <v>92.490000000000009</v>
      </c>
    </row>
    <row r="59" spans="1:17" ht="14.4" customHeight="1" x14ac:dyDescent="0.3">
      <c r="A59" s="659" t="s">
        <v>544</v>
      </c>
      <c r="B59" s="660" t="s">
        <v>3845</v>
      </c>
      <c r="C59" s="660" t="s">
        <v>3732</v>
      </c>
      <c r="D59" s="660" t="s">
        <v>3867</v>
      </c>
      <c r="E59" s="660" t="s">
        <v>1005</v>
      </c>
      <c r="F59" s="663"/>
      <c r="G59" s="663"/>
      <c r="H59" s="663"/>
      <c r="I59" s="663"/>
      <c r="J59" s="663"/>
      <c r="K59" s="663"/>
      <c r="L59" s="663"/>
      <c r="M59" s="663"/>
      <c r="N59" s="663">
        <v>48.599999999999994</v>
      </c>
      <c r="O59" s="663">
        <v>19041.48</v>
      </c>
      <c r="P59" s="676"/>
      <c r="Q59" s="664">
        <v>391.8</v>
      </c>
    </row>
    <row r="60" spans="1:17" ht="14.4" customHeight="1" x14ac:dyDescent="0.3">
      <c r="A60" s="659" t="s">
        <v>544</v>
      </c>
      <c r="B60" s="660" t="s">
        <v>3845</v>
      </c>
      <c r="C60" s="660" t="s">
        <v>3732</v>
      </c>
      <c r="D60" s="660" t="s">
        <v>3868</v>
      </c>
      <c r="E60" s="660" t="s">
        <v>981</v>
      </c>
      <c r="F60" s="663">
        <v>2.2999999999999998</v>
      </c>
      <c r="G60" s="663">
        <v>2644.92</v>
      </c>
      <c r="H60" s="663">
        <v>1</v>
      </c>
      <c r="I60" s="663">
        <v>1149.9652173913046</v>
      </c>
      <c r="J60" s="663">
        <v>2.2999999999999998</v>
      </c>
      <c r="K60" s="663">
        <v>1856.67</v>
      </c>
      <c r="L60" s="663">
        <v>0.70197586316410332</v>
      </c>
      <c r="M60" s="663">
        <v>807.24782608695659</v>
      </c>
      <c r="N60" s="663">
        <v>3.3</v>
      </c>
      <c r="O60" s="663">
        <v>2548.14</v>
      </c>
      <c r="P60" s="676">
        <v>0.96340910122045276</v>
      </c>
      <c r="Q60" s="664">
        <v>772.16363636363633</v>
      </c>
    </row>
    <row r="61" spans="1:17" ht="14.4" customHeight="1" x14ac:dyDescent="0.3">
      <c r="A61" s="659" t="s">
        <v>544</v>
      </c>
      <c r="B61" s="660" t="s">
        <v>3845</v>
      </c>
      <c r="C61" s="660" t="s">
        <v>3732</v>
      </c>
      <c r="D61" s="660" t="s">
        <v>3869</v>
      </c>
      <c r="E61" s="660" t="s">
        <v>3870</v>
      </c>
      <c r="F61" s="663"/>
      <c r="G61" s="663"/>
      <c r="H61" s="663"/>
      <c r="I61" s="663"/>
      <c r="J61" s="663">
        <v>0.9</v>
      </c>
      <c r="K61" s="663">
        <v>1237.1099999999999</v>
      </c>
      <c r="L61" s="663"/>
      <c r="M61" s="663">
        <v>1374.5666666666666</v>
      </c>
      <c r="N61" s="663"/>
      <c r="O61" s="663"/>
      <c r="P61" s="676"/>
      <c r="Q61" s="664"/>
    </row>
    <row r="62" spans="1:17" ht="14.4" customHeight="1" x14ac:dyDescent="0.3">
      <c r="A62" s="659" t="s">
        <v>544</v>
      </c>
      <c r="B62" s="660" t="s">
        <v>3845</v>
      </c>
      <c r="C62" s="660" t="s">
        <v>3732</v>
      </c>
      <c r="D62" s="660" t="s">
        <v>3871</v>
      </c>
      <c r="E62" s="660" t="s">
        <v>3872</v>
      </c>
      <c r="F62" s="663"/>
      <c r="G62" s="663"/>
      <c r="H62" s="663"/>
      <c r="I62" s="663"/>
      <c r="J62" s="663">
        <v>0.57999999999999996</v>
      </c>
      <c r="K62" s="663">
        <v>2104.2600000000002</v>
      </c>
      <c r="L62" s="663"/>
      <c r="M62" s="663">
        <v>3628.0344827586214</v>
      </c>
      <c r="N62" s="663"/>
      <c r="O62" s="663"/>
      <c r="P62" s="676"/>
      <c r="Q62" s="664"/>
    </row>
    <row r="63" spans="1:17" ht="14.4" customHeight="1" x14ac:dyDescent="0.3">
      <c r="A63" s="659" t="s">
        <v>544</v>
      </c>
      <c r="B63" s="660" t="s">
        <v>3845</v>
      </c>
      <c r="C63" s="660" t="s">
        <v>3732</v>
      </c>
      <c r="D63" s="660" t="s">
        <v>3873</v>
      </c>
      <c r="E63" s="660" t="s">
        <v>3874</v>
      </c>
      <c r="F63" s="663">
        <v>10</v>
      </c>
      <c r="G63" s="663">
        <v>2291.6</v>
      </c>
      <c r="H63" s="663">
        <v>1</v>
      </c>
      <c r="I63" s="663">
        <v>229.16</v>
      </c>
      <c r="J63" s="663"/>
      <c r="K63" s="663"/>
      <c r="L63" s="663"/>
      <c r="M63" s="663"/>
      <c r="N63" s="663"/>
      <c r="O63" s="663"/>
      <c r="P63" s="676"/>
      <c r="Q63" s="664"/>
    </row>
    <row r="64" spans="1:17" ht="14.4" customHeight="1" x14ac:dyDescent="0.3">
      <c r="A64" s="659" t="s">
        <v>544</v>
      </c>
      <c r="B64" s="660" t="s">
        <v>3845</v>
      </c>
      <c r="C64" s="660" t="s">
        <v>3732</v>
      </c>
      <c r="D64" s="660" t="s">
        <v>3875</v>
      </c>
      <c r="E64" s="660" t="s">
        <v>2285</v>
      </c>
      <c r="F64" s="663"/>
      <c r="G64" s="663"/>
      <c r="H64" s="663"/>
      <c r="I64" s="663"/>
      <c r="J64" s="663"/>
      <c r="K64" s="663"/>
      <c r="L64" s="663"/>
      <c r="M64" s="663"/>
      <c r="N64" s="663">
        <v>0.5</v>
      </c>
      <c r="O64" s="663">
        <v>315</v>
      </c>
      <c r="P64" s="676"/>
      <c r="Q64" s="664">
        <v>630</v>
      </c>
    </row>
    <row r="65" spans="1:17" ht="14.4" customHeight="1" x14ac:dyDescent="0.3">
      <c r="A65" s="659" t="s">
        <v>544</v>
      </c>
      <c r="B65" s="660" t="s">
        <v>3845</v>
      </c>
      <c r="C65" s="660" t="s">
        <v>3732</v>
      </c>
      <c r="D65" s="660" t="s">
        <v>3876</v>
      </c>
      <c r="E65" s="660" t="s">
        <v>2285</v>
      </c>
      <c r="F65" s="663"/>
      <c r="G65" s="663"/>
      <c r="H65" s="663"/>
      <c r="I65" s="663"/>
      <c r="J65" s="663"/>
      <c r="K65" s="663"/>
      <c r="L65" s="663"/>
      <c r="M65" s="663"/>
      <c r="N65" s="663">
        <v>1.1000000000000001</v>
      </c>
      <c r="O65" s="663">
        <v>1259.5</v>
      </c>
      <c r="P65" s="676"/>
      <c r="Q65" s="664">
        <v>1145</v>
      </c>
    </row>
    <row r="66" spans="1:17" ht="14.4" customHeight="1" x14ac:dyDescent="0.3">
      <c r="A66" s="659" t="s">
        <v>544</v>
      </c>
      <c r="B66" s="660" t="s">
        <v>3845</v>
      </c>
      <c r="C66" s="660" t="s">
        <v>3732</v>
      </c>
      <c r="D66" s="660" t="s">
        <v>3877</v>
      </c>
      <c r="E66" s="660" t="s">
        <v>3878</v>
      </c>
      <c r="F66" s="663"/>
      <c r="G66" s="663"/>
      <c r="H66" s="663"/>
      <c r="I66" s="663"/>
      <c r="J66" s="663"/>
      <c r="K66" s="663"/>
      <c r="L66" s="663"/>
      <c r="M66" s="663"/>
      <c r="N66" s="663">
        <v>0.1</v>
      </c>
      <c r="O66" s="663">
        <v>144.68</v>
      </c>
      <c r="P66" s="676"/>
      <c r="Q66" s="664">
        <v>1446.8</v>
      </c>
    </row>
    <row r="67" spans="1:17" ht="14.4" customHeight="1" x14ac:dyDescent="0.3">
      <c r="A67" s="659" t="s">
        <v>544</v>
      </c>
      <c r="B67" s="660" t="s">
        <v>3845</v>
      </c>
      <c r="C67" s="660" t="s">
        <v>3879</v>
      </c>
      <c r="D67" s="660" t="s">
        <v>3880</v>
      </c>
      <c r="E67" s="660" t="s">
        <v>3881</v>
      </c>
      <c r="F67" s="663">
        <v>22</v>
      </c>
      <c r="G67" s="663">
        <v>40742.36</v>
      </c>
      <c r="H67" s="663">
        <v>1</v>
      </c>
      <c r="I67" s="663">
        <v>1851.9254545454546</v>
      </c>
      <c r="J67" s="663">
        <v>27</v>
      </c>
      <c r="K67" s="663">
        <v>50370.66</v>
      </c>
      <c r="L67" s="663">
        <v>1.2363216072902994</v>
      </c>
      <c r="M67" s="663">
        <v>1865.5800000000002</v>
      </c>
      <c r="N67" s="663">
        <v>16</v>
      </c>
      <c r="O67" s="663">
        <v>29849.279999999999</v>
      </c>
      <c r="P67" s="676">
        <v>0.73263502654239954</v>
      </c>
      <c r="Q67" s="664">
        <v>1865.58</v>
      </c>
    </row>
    <row r="68" spans="1:17" ht="14.4" customHeight="1" x14ac:dyDescent="0.3">
      <c r="A68" s="659" t="s">
        <v>544</v>
      </c>
      <c r="B68" s="660" t="s">
        <v>3845</v>
      </c>
      <c r="C68" s="660" t="s">
        <v>3879</v>
      </c>
      <c r="D68" s="660" t="s">
        <v>3882</v>
      </c>
      <c r="E68" s="660" t="s">
        <v>3883</v>
      </c>
      <c r="F68" s="663"/>
      <c r="G68" s="663"/>
      <c r="H68" s="663"/>
      <c r="I68" s="663"/>
      <c r="J68" s="663">
        <v>1</v>
      </c>
      <c r="K68" s="663">
        <v>2728.71</v>
      </c>
      <c r="L68" s="663"/>
      <c r="M68" s="663">
        <v>2728.71</v>
      </c>
      <c r="N68" s="663"/>
      <c r="O68" s="663"/>
      <c r="P68" s="676"/>
      <c r="Q68" s="664"/>
    </row>
    <row r="69" spans="1:17" ht="14.4" customHeight="1" x14ac:dyDescent="0.3">
      <c r="A69" s="659" t="s">
        <v>544</v>
      </c>
      <c r="B69" s="660" t="s">
        <v>3845</v>
      </c>
      <c r="C69" s="660" t="s">
        <v>3879</v>
      </c>
      <c r="D69" s="660" t="s">
        <v>3884</v>
      </c>
      <c r="E69" s="660" t="s">
        <v>3885</v>
      </c>
      <c r="F69" s="663"/>
      <c r="G69" s="663"/>
      <c r="H69" s="663"/>
      <c r="I69" s="663"/>
      <c r="J69" s="663"/>
      <c r="K69" s="663"/>
      <c r="L69" s="663"/>
      <c r="M69" s="663"/>
      <c r="N69" s="663">
        <v>2</v>
      </c>
      <c r="O69" s="663">
        <v>3731.16</v>
      </c>
      <c r="P69" s="676"/>
      <c r="Q69" s="664">
        <v>1865.58</v>
      </c>
    </row>
    <row r="70" spans="1:17" ht="14.4" customHeight="1" x14ac:dyDescent="0.3">
      <c r="A70" s="659" t="s">
        <v>544</v>
      </c>
      <c r="B70" s="660" t="s">
        <v>3845</v>
      </c>
      <c r="C70" s="660" t="s">
        <v>3879</v>
      </c>
      <c r="D70" s="660" t="s">
        <v>3886</v>
      </c>
      <c r="E70" s="660" t="s">
        <v>3887</v>
      </c>
      <c r="F70" s="663">
        <v>18</v>
      </c>
      <c r="G70" s="663">
        <v>16440.3</v>
      </c>
      <c r="H70" s="663">
        <v>1</v>
      </c>
      <c r="I70" s="663">
        <v>913.34999999999991</v>
      </c>
      <c r="J70" s="663">
        <v>18</v>
      </c>
      <c r="K70" s="663">
        <v>16660.260000000002</v>
      </c>
      <c r="L70" s="663">
        <v>1.0133793178956589</v>
      </c>
      <c r="M70" s="663">
        <v>925.57000000000016</v>
      </c>
      <c r="N70" s="663">
        <v>3</v>
      </c>
      <c r="O70" s="663">
        <v>2776.71</v>
      </c>
      <c r="P70" s="676">
        <v>0.1688965529826098</v>
      </c>
      <c r="Q70" s="664">
        <v>925.57</v>
      </c>
    </row>
    <row r="71" spans="1:17" ht="14.4" customHeight="1" x14ac:dyDescent="0.3">
      <c r="A71" s="659" t="s">
        <v>544</v>
      </c>
      <c r="B71" s="660" t="s">
        <v>3845</v>
      </c>
      <c r="C71" s="660" t="s">
        <v>3888</v>
      </c>
      <c r="D71" s="660" t="s">
        <v>3889</v>
      </c>
      <c r="E71" s="660" t="s">
        <v>3890</v>
      </c>
      <c r="F71" s="663">
        <v>236</v>
      </c>
      <c r="G71" s="663">
        <v>162132</v>
      </c>
      <c r="H71" s="663">
        <v>1</v>
      </c>
      <c r="I71" s="663">
        <v>687</v>
      </c>
      <c r="J71" s="663">
        <v>244</v>
      </c>
      <c r="K71" s="663">
        <v>167628</v>
      </c>
      <c r="L71" s="663">
        <v>1.0338983050847457</v>
      </c>
      <c r="M71" s="663">
        <v>687</v>
      </c>
      <c r="N71" s="663">
        <v>258</v>
      </c>
      <c r="O71" s="663">
        <v>177246</v>
      </c>
      <c r="P71" s="676">
        <v>1.0932203389830508</v>
      </c>
      <c r="Q71" s="664">
        <v>687</v>
      </c>
    </row>
    <row r="72" spans="1:17" ht="14.4" customHeight="1" x14ac:dyDescent="0.3">
      <c r="A72" s="659" t="s">
        <v>544</v>
      </c>
      <c r="B72" s="660" t="s">
        <v>3845</v>
      </c>
      <c r="C72" s="660" t="s">
        <v>3888</v>
      </c>
      <c r="D72" s="660" t="s">
        <v>3891</v>
      </c>
      <c r="E72" s="660" t="s">
        <v>3892</v>
      </c>
      <c r="F72" s="663">
        <v>255</v>
      </c>
      <c r="G72" s="663">
        <v>61200</v>
      </c>
      <c r="H72" s="663">
        <v>1</v>
      </c>
      <c r="I72" s="663">
        <v>240</v>
      </c>
      <c r="J72" s="663">
        <v>353</v>
      </c>
      <c r="K72" s="663">
        <v>84720</v>
      </c>
      <c r="L72" s="663">
        <v>1.384313725490196</v>
      </c>
      <c r="M72" s="663">
        <v>240</v>
      </c>
      <c r="N72" s="663">
        <v>407</v>
      </c>
      <c r="O72" s="663">
        <v>97680</v>
      </c>
      <c r="P72" s="676">
        <v>1.5960784313725491</v>
      </c>
      <c r="Q72" s="664">
        <v>240</v>
      </c>
    </row>
    <row r="73" spans="1:17" ht="14.4" customHeight="1" x14ac:dyDescent="0.3">
      <c r="A73" s="659" t="s">
        <v>544</v>
      </c>
      <c r="B73" s="660" t="s">
        <v>3845</v>
      </c>
      <c r="C73" s="660" t="s">
        <v>3888</v>
      </c>
      <c r="D73" s="660" t="s">
        <v>3893</v>
      </c>
      <c r="E73" s="660" t="s">
        <v>3892</v>
      </c>
      <c r="F73" s="663">
        <v>25</v>
      </c>
      <c r="G73" s="663">
        <v>6175</v>
      </c>
      <c r="H73" s="663">
        <v>1</v>
      </c>
      <c r="I73" s="663">
        <v>247</v>
      </c>
      <c r="J73" s="663">
        <v>15</v>
      </c>
      <c r="K73" s="663">
        <v>3705</v>
      </c>
      <c r="L73" s="663">
        <v>0.6</v>
      </c>
      <c r="M73" s="663">
        <v>247</v>
      </c>
      <c r="N73" s="663">
        <v>14</v>
      </c>
      <c r="O73" s="663">
        <v>3458</v>
      </c>
      <c r="P73" s="676">
        <v>0.56000000000000005</v>
      </c>
      <c r="Q73" s="664">
        <v>247</v>
      </c>
    </row>
    <row r="74" spans="1:17" ht="14.4" customHeight="1" x14ac:dyDescent="0.3">
      <c r="A74" s="659" t="s">
        <v>544</v>
      </c>
      <c r="B74" s="660" t="s">
        <v>3845</v>
      </c>
      <c r="C74" s="660" t="s">
        <v>3888</v>
      </c>
      <c r="D74" s="660" t="s">
        <v>3894</v>
      </c>
      <c r="E74" s="660" t="s">
        <v>3892</v>
      </c>
      <c r="F74" s="663">
        <v>14.37</v>
      </c>
      <c r="G74" s="663">
        <v>17466.599999999999</v>
      </c>
      <c r="H74" s="663">
        <v>1</v>
      </c>
      <c r="I74" s="663">
        <v>1215.490605427975</v>
      </c>
      <c r="J74" s="663">
        <v>18.989999999999998</v>
      </c>
      <c r="K74" s="663">
        <v>23084.520000000004</v>
      </c>
      <c r="L74" s="663">
        <v>1.321637868846828</v>
      </c>
      <c r="M74" s="663">
        <v>1215.6145339652451</v>
      </c>
      <c r="N74" s="663">
        <v>23.19</v>
      </c>
      <c r="O74" s="663">
        <v>28196.600000000002</v>
      </c>
      <c r="P74" s="676">
        <v>1.6143153218142057</v>
      </c>
      <c r="Q74" s="664">
        <v>1215.8947822337216</v>
      </c>
    </row>
    <row r="75" spans="1:17" ht="14.4" customHeight="1" x14ac:dyDescent="0.3">
      <c r="A75" s="659" t="s">
        <v>544</v>
      </c>
      <c r="B75" s="660" t="s">
        <v>3845</v>
      </c>
      <c r="C75" s="660" t="s">
        <v>3888</v>
      </c>
      <c r="D75" s="660" t="s">
        <v>3895</v>
      </c>
      <c r="E75" s="660" t="s">
        <v>3896</v>
      </c>
      <c r="F75" s="663">
        <v>2</v>
      </c>
      <c r="G75" s="663">
        <v>8904.1200000000008</v>
      </c>
      <c r="H75" s="663">
        <v>1</v>
      </c>
      <c r="I75" s="663">
        <v>4452.0600000000004</v>
      </c>
      <c r="J75" s="663">
        <v>4</v>
      </c>
      <c r="K75" s="663">
        <v>17808.240000000002</v>
      </c>
      <c r="L75" s="663">
        <v>2</v>
      </c>
      <c r="M75" s="663">
        <v>4452.0600000000004</v>
      </c>
      <c r="N75" s="663">
        <v>8.5</v>
      </c>
      <c r="O75" s="663">
        <v>37842.51</v>
      </c>
      <c r="P75" s="676">
        <v>4.25</v>
      </c>
      <c r="Q75" s="664">
        <v>4452.0600000000004</v>
      </c>
    </row>
    <row r="76" spans="1:17" ht="14.4" customHeight="1" x14ac:dyDescent="0.3">
      <c r="A76" s="659" t="s">
        <v>544</v>
      </c>
      <c r="B76" s="660" t="s">
        <v>3845</v>
      </c>
      <c r="C76" s="660" t="s">
        <v>3888</v>
      </c>
      <c r="D76" s="660" t="s">
        <v>3897</v>
      </c>
      <c r="E76" s="660" t="s">
        <v>3898</v>
      </c>
      <c r="F76" s="663"/>
      <c r="G76" s="663"/>
      <c r="H76" s="663"/>
      <c r="I76" s="663"/>
      <c r="J76" s="663">
        <v>1</v>
      </c>
      <c r="K76" s="663">
        <v>518.70000000000005</v>
      </c>
      <c r="L76" s="663"/>
      <c r="M76" s="663">
        <v>518.70000000000005</v>
      </c>
      <c r="N76" s="663">
        <v>1</v>
      </c>
      <c r="O76" s="663">
        <v>518.70000000000005</v>
      </c>
      <c r="P76" s="676"/>
      <c r="Q76" s="664">
        <v>518.70000000000005</v>
      </c>
    </row>
    <row r="77" spans="1:17" ht="14.4" customHeight="1" x14ac:dyDescent="0.3">
      <c r="A77" s="659" t="s">
        <v>544</v>
      </c>
      <c r="B77" s="660" t="s">
        <v>3845</v>
      </c>
      <c r="C77" s="660" t="s">
        <v>3888</v>
      </c>
      <c r="D77" s="660" t="s">
        <v>3899</v>
      </c>
      <c r="E77" s="660" t="s">
        <v>3900</v>
      </c>
      <c r="F77" s="663">
        <v>175</v>
      </c>
      <c r="G77" s="663">
        <v>39173.75</v>
      </c>
      <c r="H77" s="663">
        <v>1</v>
      </c>
      <c r="I77" s="663">
        <v>223.85</v>
      </c>
      <c r="J77" s="663">
        <v>196</v>
      </c>
      <c r="K77" s="663">
        <v>43426.9</v>
      </c>
      <c r="L77" s="663">
        <v>1.1085714285714285</v>
      </c>
      <c r="M77" s="663">
        <v>221.56581632653061</v>
      </c>
      <c r="N77" s="663">
        <v>203</v>
      </c>
      <c r="O77" s="663">
        <v>45441.55</v>
      </c>
      <c r="P77" s="676">
        <v>1.1600000000000001</v>
      </c>
      <c r="Q77" s="664">
        <v>223.85000000000002</v>
      </c>
    </row>
    <row r="78" spans="1:17" ht="14.4" customHeight="1" x14ac:dyDescent="0.3">
      <c r="A78" s="659" t="s">
        <v>544</v>
      </c>
      <c r="B78" s="660" t="s">
        <v>3845</v>
      </c>
      <c r="C78" s="660" t="s">
        <v>3888</v>
      </c>
      <c r="D78" s="660" t="s">
        <v>3901</v>
      </c>
      <c r="E78" s="660" t="s">
        <v>3902</v>
      </c>
      <c r="F78" s="663"/>
      <c r="G78" s="663"/>
      <c r="H78" s="663"/>
      <c r="I78" s="663"/>
      <c r="J78" s="663"/>
      <c r="K78" s="663"/>
      <c r="L78" s="663"/>
      <c r="M78" s="663"/>
      <c r="N78" s="663">
        <v>1</v>
      </c>
      <c r="O78" s="663">
        <v>9375.98</v>
      </c>
      <c r="P78" s="676"/>
      <c r="Q78" s="664">
        <v>9375.98</v>
      </c>
    </row>
    <row r="79" spans="1:17" ht="14.4" customHeight="1" x14ac:dyDescent="0.3">
      <c r="A79" s="659" t="s">
        <v>544</v>
      </c>
      <c r="B79" s="660" t="s">
        <v>3845</v>
      </c>
      <c r="C79" s="660" t="s">
        <v>3888</v>
      </c>
      <c r="D79" s="660" t="s">
        <v>3903</v>
      </c>
      <c r="E79" s="660" t="s">
        <v>3904</v>
      </c>
      <c r="F79" s="663"/>
      <c r="G79" s="663"/>
      <c r="H79" s="663"/>
      <c r="I79" s="663"/>
      <c r="J79" s="663"/>
      <c r="K79" s="663"/>
      <c r="L79" s="663"/>
      <c r="M79" s="663"/>
      <c r="N79" s="663">
        <v>2</v>
      </c>
      <c r="O79" s="663">
        <v>13194.16</v>
      </c>
      <c r="P79" s="676"/>
      <c r="Q79" s="664">
        <v>6597.08</v>
      </c>
    </row>
    <row r="80" spans="1:17" ht="14.4" customHeight="1" x14ac:dyDescent="0.3">
      <c r="A80" s="659" t="s">
        <v>544</v>
      </c>
      <c r="B80" s="660" t="s">
        <v>3845</v>
      </c>
      <c r="C80" s="660" t="s">
        <v>3888</v>
      </c>
      <c r="D80" s="660" t="s">
        <v>3905</v>
      </c>
      <c r="E80" s="660" t="s">
        <v>3906</v>
      </c>
      <c r="F80" s="663"/>
      <c r="G80" s="663"/>
      <c r="H80" s="663"/>
      <c r="I80" s="663"/>
      <c r="J80" s="663">
        <v>1</v>
      </c>
      <c r="K80" s="663">
        <v>20061</v>
      </c>
      <c r="L80" s="663"/>
      <c r="M80" s="663">
        <v>20061</v>
      </c>
      <c r="N80" s="663"/>
      <c r="O80" s="663"/>
      <c r="P80" s="676"/>
      <c r="Q80" s="664"/>
    </row>
    <row r="81" spans="1:17" ht="14.4" customHeight="1" x14ac:dyDescent="0.3">
      <c r="A81" s="659" t="s">
        <v>544</v>
      </c>
      <c r="B81" s="660" t="s">
        <v>3845</v>
      </c>
      <c r="C81" s="660" t="s">
        <v>3888</v>
      </c>
      <c r="D81" s="660" t="s">
        <v>3907</v>
      </c>
      <c r="E81" s="660" t="s">
        <v>3908</v>
      </c>
      <c r="F81" s="663"/>
      <c r="G81" s="663"/>
      <c r="H81" s="663"/>
      <c r="I81" s="663"/>
      <c r="J81" s="663"/>
      <c r="K81" s="663"/>
      <c r="L81" s="663"/>
      <c r="M81" s="663"/>
      <c r="N81" s="663">
        <v>1</v>
      </c>
      <c r="O81" s="663">
        <v>4101.82</v>
      </c>
      <c r="P81" s="676"/>
      <c r="Q81" s="664">
        <v>4101.82</v>
      </c>
    </row>
    <row r="82" spans="1:17" ht="14.4" customHeight="1" x14ac:dyDescent="0.3">
      <c r="A82" s="659" t="s">
        <v>544</v>
      </c>
      <c r="B82" s="660" t="s">
        <v>3845</v>
      </c>
      <c r="C82" s="660" t="s">
        <v>3888</v>
      </c>
      <c r="D82" s="660" t="s">
        <v>3909</v>
      </c>
      <c r="E82" s="660" t="s">
        <v>3910</v>
      </c>
      <c r="F82" s="663"/>
      <c r="G82" s="663"/>
      <c r="H82" s="663"/>
      <c r="I82" s="663"/>
      <c r="J82" s="663">
        <v>2</v>
      </c>
      <c r="K82" s="663">
        <v>4313.34</v>
      </c>
      <c r="L82" s="663"/>
      <c r="M82" s="663">
        <v>2156.67</v>
      </c>
      <c r="N82" s="663">
        <v>1</v>
      </c>
      <c r="O82" s="663">
        <v>2156.67</v>
      </c>
      <c r="P82" s="676"/>
      <c r="Q82" s="664">
        <v>2156.67</v>
      </c>
    </row>
    <row r="83" spans="1:17" ht="14.4" customHeight="1" x14ac:dyDescent="0.3">
      <c r="A83" s="659" t="s">
        <v>544</v>
      </c>
      <c r="B83" s="660" t="s">
        <v>3845</v>
      </c>
      <c r="C83" s="660" t="s">
        <v>3888</v>
      </c>
      <c r="D83" s="660" t="s">
        <v>3911</v>
      </c>
      <c r="E83" s="660" t="s">
        <v>3910</v>
      </c>
      <c r="F83" s="663">
        <v>3</v>
      </c>
      <c r="G83" s="663">
        <v>17124.87</v>
      </c>
      <c r="H83" s="663">
        <v>1</v>
      </c>
      <c r="I83" s="663">
        <v>5708.29</v>
      </c>
      <c r="J83" s="663">
        <v>1</v>
      </c>
      <c r="K83" s="663">
        <v>5708.29</v>
      </c>
      <c r="L83" s="663">
        <v>0.33333333333333337</v>
      </c>
      <c r="M83" s="663">
        <v>5708.29</v>
      </c>
      <c r="N83" s="663"/>
      <c r="O83" s="663"/>
      <c r="P83" s="676"/>
      <c r="Q83" s="664"/>
    </row>
    <row r="84" spans="1:17" ht="14.4" customHeight="1" x14ac:dyDescent="0.3">
      <c r="A84" s="659" t="s">
        <v>544</v>
      </c>
      <c r="B84" s="660" t="s">
        <v>3845</v>
      </c>
      <c r="C84" s="660" t="s">
        <v>3888</v>
      </c>
      <c r="D84" s="660" t="s">
        <v>3912</v>
      </c>
      <c r="E84" s="660" t="s">
        <v>3913</v>
      </c>
      <c r="F84" s="663"/>
      <c r="G84" s="663"/>
      <c r="H84" s="663"/>
      <c r="I84" s="663"/>
      <c r="J84" s="663">
        <v>2</v>
      </c>
      <c r="K84" s="663">
        <v>7876.36</v>
      </c>
      <c r="L84" s="663"/>
      <c r="M84" s="663">
        <v>3938.18</v>
      </c>
      <c r="N84" s="663">
        <v>1</v>
      </c>
      <c r="O84" s="663">
        <v>3938.18</v>
      </c>
      <c r="P84" s="676"/>
      <c r="Q84" s="664">
        <v>3938.18</v>
      </c>
    </row>
    <row r="85" spans="1:17" ht="14.4" customHeight="1" x14ac:dyDescent="0.3">
      <c r="A85" s="659" t="s">
        <v>544</v>
      </c>
      <c r="B85" s="660" t="s">
        <v>3845</v>
      </c>
      <c r="C85" s="660" t="s">
        <v>3888</v>
      </c>
      <c r="D85" s="660" t="s">
        <v>3914</v>
      </c>
      <c r="E85" s="660" t="s">
        <v>3915</v>
      </c>
      <c r="F85" s="663">
        <v>1</v>
      </c>
      <c r="G85" s="663">
        <v>6257.05</v>
      </c>
      <c r="H85" s="663">
        <v>1</v>
      </c>
      <c r="I85" s="663">
        <v>6257.05</v>
      </c>
      <c r="J85" s="663"/>
      <c r="K85" s="663"/>
      <c r="L85" s="663"/>
      <c r="M85" s="663"/>
      <c r="N85" s="663"/>
      <c r="O85" s="663"/>
      <c r="P85" s="676"/>
      <c r="Q85" s="664"/>
    </row>
    <row r="86" spans="1:17" ht="14.4" customHeight="1" x14ac:dyDescent="0.3">
      <c r="A86" s="659" t="s">
        <v>544</v>
      </c>
      <c r="B86" s="660" t="s">
        <v>3845</v>
      </c>
      <c r="C86" s="660" t="s">
        <v>3888</v>
      </c>
      <c r="D86" s="660" t="s">
        <v>3916</v>
      </c>
      <c r="E86" s="660" t="s">
        <v>3917</v>
      </c>
      <c r="F86" s="663">
        <v>1</v>
      </c>
      <c r="G86" s="663">
        <v>3928.34</v>
      </c>
      <c r="H86" s="663">
        <v>1</v>
      </c>
      <c r="I86" s="663">
        <v>3928.34</v>
      </c>
      <c r="J86" s="663">
        <v>3</v>
      </c>
      <c r="K86" s="663">
        <v>11785.02</v>
      </c>
      <c r="L86" s="663">
        <v>3</v>
      </c>
      <c r="M86" s="663">
        <v>3928.34</v>
      </c>
      <c r="N86" s="663">
        <v>2</v>
      </c>
      <c r="O86" s="663">
        <v>7856.68</v>
      </c>
      <c r="P86" s="676">
        <v>2</v>
      </c>
      <c r="Q86" s="664">
        <v>3928.34</v>
      </c>
    </row>
    <row r="87" spans="1:17" ht="14.4" customHeight="1" x14ac:dyDescent="0.3">
      <c r="A87" s="659" t="s">
        <v>544</v>
      </c>
      <c r="B87" s="660" t="s">
        <v>3845</v>
      </c>
      <c r="C87" s="660" t="s">
        <v>3888</v>
      </c>
      <c r="D87" s="660" t="s">
        <v>3918</v>
      </c>
      <c r="E87" s="660" t="s">
        <v>3919</v>
      </c>
      <c r="F87" s="663"/>
      <c r="G87" s="663"/>
      <c r="H87" s="663"/>
      <c r="I87" s="663"/>
      <c r="J87" s="663"/>
      <c r="K87" s="663"/>
      <c r="L87" s="663"/>
      <c r="M87" s="663"/>
      <c r="N87" s="663">
        <v>1</v>
      </c>
      <c r="O87" s="663">
        <v>3939.22</v>
      </c>
      <c r="P87" s="676"/>
      <c r="Q87" s="664">
        <v>3939.22</v>
      </c>
    </row>
    <row r="88" spans="1:17" ht="14.4" customHeight="1" x14ac:dyDescent="0.3">
      <c r="A88" s="659" t="s">
        <v>544</v>
      </c>
      <c r="B88" s="660" t="s">
        <v>3845</v>
      </c>
      <c r="C88" s="660" t="s">
        <v>3888</v>
      </c>
      <c r="D88" s="660" t="s">
        <v>3920</v>
      </c>
      <c r="E88" s="660" t="s">
        <v>3921</v>
      </c>
      <c r="F88" s="663"/>
      <c r="G88" s="663"/>
      <c r="H88" s="663"/>
      <c r="I88" s="663"/>
      <c r="J88" s="663"/>
      <c r="K88" s="663"/>
      <c r="L88" s="663"/>
      <c r="M88" s="663"/>
      <c r="N88" s="663">
        <v>2</v>
      </c>
      <c r="O88" s="663">
        <v>8770.74</v>
      </c>
      <c r="P88" s="676"/>
      <c r="Q88" s="664">
        <v>4385.37</v>
      </c>
    </row>
    <row r="89" spans="1:17" ht="14.4" customHeight="1" x14ac:dyDescent="0.3">
      <c r="A89" s="659" t="s">
        <v>544</v>
      </c>
      <c r="B89" s="660" t="s">
        <v>3845</v>
      </c>
      <c r="C89" s="660" t="s">
        <v>3888</v>
      </c>
      <c r="D89" s="660" t="s">
        <v>3922</v>
      </c>
      <c r="E89" s="660" t="s">
        <v>3923</v>
      </c>
      <c r="F89" s="663"/>
      <c r="G89" s="663"/>
      <c r="H89" s="663"/>
      <c r="I89" s="663"/>
      <c r="J89" s="663"/>
      <c r="K89" s="663"/>
      <c r="L89" s="663"/>
      <c r="M89" s="663"/>
      <c r="N89" s="663">
        <v>1</v>
      </c>
      <c r="O89" s="663">
        <v>5255.92</v>
      </c>
      <c r="P89" s="676"/>
      <c r="Q89" s="664">
        <v>5255.92</v>
      </c>
    </row>
    <row r="90" spans="1:17" ht="14.4" customHeight="1" x14ac:dyDescent="0.3">
      <c r="A90" s="659" t="s">
        <v>544</v>
      </c>
      <c r="B90" s="660" t="s">
        <v>3845</v>
      </c>
      <c r="C90" s="660" t="s">
        <v>3888</v>
      </c>
      <c r="D90" s="660" t="s">
        <v>3924</v>
      </c>
      <c r="E90" s="660" t="s">
        <v>3925</v>
      </c>
      <c r="F90" s="663">
        <v>1</v>
      </c>
      <c r="G90" s="663">
        <v>3928.34</v>
      </c>
      <c r="H90" s="663">
        <v>1</v>
      </c>
      <c r="I90" s="663">
        <v>3928.34</v>
      </c>
      <c r="J90" s="663">
        <v>4</v>
      </c>
      <c r="K90" s="663">
        <v>15713.36</v>
      </c>
      <c r="L90" s="663">
        <v>4</v>
      </c>
      <c r="M90" s="663">
        <v>3928.34</v>
      </c>
      <c r="N90" s="663">
        <v>1</v>
      </c>
      <c r="O90" s="663">
        <v>3928.34</v>
      </c>
      <c r="P90" s="676">
        <v>1</v>
      </c>
      <c r="Q90" s="664">
        <v>3928.34</v>
      </c>
    </row>
    <row r="91" spans="1:17" ht="14.4" customHeight="1" x14ac:dyDescent="0.3">
      <c r="A91" s="659" t="s">
        <v>544</v>
      </c>
      <c r="B91" s="660" t="s">
        <v>3845</v>
      </c>
      <c r="C91" s="660" t="s">
        <v>3888</v>
      </c>
      <c r="D91" s="660" t="s">
        <v>3926</v>
      </c>
      <c r="E91" s="660" t="s">
        <v>3927</v>
      </c>
      <c r="F91" s="663"/>
      <c r="G91" s="663"/>
      <c r="H91" s="663"/>
      <c r="I91" s="663"/>
      <c r="J91" s="663">
        <v>2</v>
      </c>
      <c r="K91" s="663">
        <v>7856.68</v>
      </c>
      <c r="L91" s="663"/>
      <c r="M91" s="663">
        <v>3928.34</v>
      </c>
      <c r="N91" s="663"/>
      <c r="O91" s="663"/>
      <c r="P91" s="676"/>
      <c r="Q91" s="664"/>
    </row>
    <row r="92" spans="1:17" ht="14.4" customHeight="1" x14ac:dyDescent="0.3">
      <c r="A92" s="659" t="s">
        <v>544</v>
      </c>
      <c r="B92" s="660" t="s">
        <v>3845</v>
      </c>
      <c r="C92" s="660" t="s">
        <v>3888</v>
      </c>
      <c r="D92" s="660" t="s">
        <v>3928</v>
      </c>
      <c r="E92" s="660" t="s">
        <v>3929</v>
      </c>
      <c r="F92" s="663">
        <v>1</v>
      </c>
      <c r="G92" s="663">
        <v>6520</v>
      </c>
      <c r="H92" s="663">
        <v>1</v>
      </c>
      <c r="I92" s="663">
        <v>6520</v>
      </c>
      <c r="J92" s="663"/>
      <c r="K92" s="663"/>
      <c r="L92" s="663"/>
      <c r="M92" s="663"/>
      <c r="N92" s="663"/>
      <c r="O92" s="663"/>
      <c r="P92" s="676"/>
      <c r="Q92" s="664"/>
    </row>
    <row r="93" spans="1:17" ht="14.4" customHeight="1" x14ac:dyDescent="0.3">
      <c r="A93" s="659" t="s">
        <v>544</v>
      </c>
      <c r="B93" s="660" t="s">
        <v>3845</v>
      </c>
      <c r="C93" s="660" t="s">
        <v>3888</v>
      </c>
      <c r="D93" s="660" t="s">
        <v>3930</v>
      </c>
      <c r="E93" s="660" t="s">
        <v>3931</v>
      </c>
      <c r="F93" s="663"/>
      <c r="G93" s="663"/>
      <c r="H93" s="663"/>
      <c r="I93" s="663"/>
      <c r="J93" s="663">
        <v>1</v>
      </c>
      <c r="K93" s="663">
        <v>17259</v>
      </c>
      <c r="L93" s="663"/>
      <c r="M93" s="663">
        <v>17259</v>
      </c>
      <c r="N93" s="663"/>
      <c r="O93" s="663"/>
      <c r="P93" s="676"/>
      <c r="Q93" s="664"/>
    </row>
    <row r="94" spans="1:17" ht="14.4" customHeight="1" x14ac:dyDescent="0.3">
      <c r="A94" s="659" t="s">
        <v>544</v>
      </c>
      <c r="B94" s="660" t="s">
        <v>3845</v>
      </c>
      <c r="C94" s="660" t="s">
        <v>3888</v>
      </c>
      <c r="D94" s="660" t="s">
        <v>3932</v>
      </c>
      <c r="E94" s="660" t="s">
        <v>3933</v>
      </c>
      <c r="F94" s="663">
        <v>24</v>
      </c>
      <c r="G94" s="663">
        <v>336799.19999999995</v>
      </c>
      <c r="H94" s="663">
        <v>1</v>
      </c>
      <c r="I94" s="663">
        <v>14033.299999999997</v>
      </c>
      <c r="J94" s="663">
        <v>4</v>
      </c>
      <c r="K94" s="663">
        <v>56133.2</v>
      </c>
      <c r="L94" s="663">
        <v>0.16666666666666669</v>
      </c>
      <c r="M94" s="663">
        <v>14033.3</v>
      </c>
      <c r="N94" s="663">
        <v>21</v>
      </c>
      <c r="O94" s="663">
        <v>294699.3</v>
      </c>
      <c r="P94" s="676">
        <v>0.87500000000000011</v>
      </c>
      <c r="Q94" s="664">
        <v>14033.3</v>
      </c>
    </row>
    <row r="95" spans="1:17" ht="14.4" customHeight="1" x14ac:dyDescent="0.3">
      <c r="A95" s="659" t="s">
        <v>544</v>
      </c>
      <c r="B95" s="660" t="s">
        <v>3845</v>
      </c>
      <c r="C95" s="660" t="s">
        <v>3888</v>
      </c>
      <c r="D95" s="660" t="s">
        <v>3934</v>
      </c>
      <c r="E95" s="660" t="s">
        <v>3933</v>
      </c>
      <c r="F95" s="663">
        <v>12</v>
      </c>
      <c r="G95" s="663">
        <v>32135.519999999997</v>
      </c>
      <c r="H95" s="663">
        <v>1</v>
      </c>
      <c r="I95" s="663">
        <v>2677.9599999999996</v>
      </c>
      <c r="J95" s="663">
        <v>3</v>
      </c>
      <c r="K95" s="663">
        <v>8033.88</v>
      </c>
      <c r="L95" s="663">
        <v>0.25000000000000006</v>
      </c>
      <c r="M95" s="663">
        <v>2677.96</v>
      </c>
      <c r="N95" s="663">
        <v>10</v>
      </c>
      <c r="O95" s="663">
        <v>26779.599999999999</v>
      </c>
      <c r="P95" s="676">
        <v>0.83333333333333337</v>
      </c>
      <c r="Q95" s="664">
        <v>2677.96</v>
      </c>
    </row>
    <row r="96" spans="1:17" ht="14.4" customHeight="1" x14ac:dyDescent="0.3">
      <c r="A96" s="659" t="s">
        <v>544</v>
      </c>
      <c r="B96" s="660" t="s">
        <v>3845</v>
      </c>
      <c r="C96" s="660" t="s">
        <v>3888</v>
      </c>
      <c r="D96" s="660" t="s">
        <v>3935</v>
      </c>
      <c r="E96" s="660" t="s">
        <v>3936</v>
      </c>
      <c r="F96" s="663">
        <v>1</v>
      </c>
      <c r="G96" s="663">
        <v>3353.67</v>
      </c>
      <c r="H96" s="663">
        <v>1</v>
      </c>
      <c r="I96" s="663">
        <v>3353.67</v>
      </c>
      <c r="J96" s="663"/>
      <c r="K96" s="663"/>
      <c r="L96" s="663"/>
      <c r="M96" s="663"/>
      <c r="N96" s="663">
        <v>1</v>
      </c>
      <c r="O96" s="663">
        <v>3353.67</v>
      </c>
      <c r="P96" s="676">
        <v>1</v>
      </c>
      <c r="Q96" s="664">
        <v>3353.67</v>
      </c>
    </row>
    <row r="97" spans="1:17" ht="14.4" customHeight="1" x14ac:dyDescent="0.3">
      <c r="A97" s="659" t="s">
        <v>544</v>
      </c>
      <c r="B97" s="660" t="s">
        <v>3845</v>
      </c>
      <c r="C97" s="660" t="s">
        <v>3888</v>
      </c>
      <c r="D97" s="660" t="s">
        <v>3937</v>
      </c>
      <c r="E97" s="660" t="s">
        <v>3938</v>
      </c>
      <c r="F97" s="663">
        <v>15</v>
      </c>
      <c r="G97" s="663">
        <v>642773.39999999991</v>
      </c>
      <c r="H97" s="663">
        <v>1</v>
      </c>
      <c r="I97" s="663">
        <v>42851.55999999999</v>
      </c>
      <c r="J97" s="663">
        <v>3</v>
      </c>
      <c r="K97" s="663">
        <v>128554.68</v>
      </c>
      <c r="L97" s="663">
        <v>0.2</v>
      </c>
      <c r="M97" s="663">
        <v>42851.56</v>
      </c>
      <c r="N97" s="663">
        <v>6</v>
      </c>
      <c r="O97" s="663">
        <v>257109.36</v>
      </c>
      <c r="P97" s="676">
        <v>0.4</v>
      </c>
      <c r="Q97" s="664">
        <v>42851.56</v>
      </c>
    </row>
    <row r="98" spans="1:17" ht="14.4" customHeight="1" x14ac:dyDescent="0.3">
      <c r="A98" s="659" t="s">
        <v>544</v>
      </c>
      <c r="B98" s="660" t="s">
        <v>3845</v>
      </c>
      <c r="C98" s="660" t="s">
        <v>3888</v>
      </c>
      <c r="D98" s="660" t="s">
        <v>3939</v>
      </c>
      <c r="E98" s="660" t="s">
        <v>3940</v>
      </c>
      <c r="F98" s="663">
        <v>3</v>
      </c>
      <c r="G98" s="663">
        <v>14028</v>
      </c>
      <c r="H98" s="663">
        <v>1</v>
      </c>
      <c r="I98" s="663">
        <v>4676</v>
      </c>
      <c r="J98" s="663"/>
      <c r="K98" s="663"/>
      <c r="L98" s="663"/>
      <c r="M98" s="663"/>
      <c r="N98" s="663">
        <v>4</v>
      </c>
      <c r="O98" s="663">
        <v>18704</v>
      </c>
      <c r="P98" s="676">
        <v>1.3333333333333333</v>
      </c>
      <c r="Q98" s="664">
        <v>4676</v>
      </c>
    </row>
    <row r="99" spans="1:17" ht="14.4" customHeight="1" x14ac:dyDescent="0.3">
      <c r="A99" s="659" t="s">
        <v>544</v>
      </c>
      <c r="B99" s="660" t="s">
        <v>3845</v>
      </c>
      <c r="C99" s="660" t="s">
        <v>3888</v>
      </c>
      <c r="D99" s="660" t="s">
        <v>3941</v>
      </c>
      <c r="E99" s="660" t="s">
        <v>3940</v>
      </c>
      <c r="F99" s="663">
        <v>1</v>
      </c>
      <c r="G99" s="663">
        <v>5239</v>
      </c>
      <c r="H99" s="663">
        <v>1</v>
      </c>
      <c r="I99" s="663">
        <v>5239</v>
      </c>
      <c r="J99" s="663"/>
      <c r="K99" s="663"/>
      <c r="L99" s="663"/>
      <c r="M99" s="663"/>
      <c r="N99" s="663"/>
      <c r="O99" s="663"/>
      <c r="P99" s="676"/>
      <c r="Q99" s="664"/>
    </row>
    <row r="100" spans="1:17" ht="14.4" customHeight="1" x14ac:dyDescent="0.3">
      <c r="A100" s="659" t="s">
        <v>544</v>
      </c>
      <c r="B100" s="660" t="s">
        <v>3845</v>
      </c>
      <c r="C100" s="660" t="s">
        <v>3888</v>
      </c>
      <c r="D100" s="660" t="s">
        <v>3942</v>
      </c>
      <c r="E100" s="660" t="s">
        <v>3940</v>
      </c>
      <c r="F100" s="663"/>
      <c r="G100" s="663"/>
      <c r="H100" s="663"/>
      <c r="I100" s="663"/>
      <c r="J100" s="663"/>
      <c r="K100" s="663"/>
      <c r="L100" s="663"/>
      <c r="M100" s="663"/>
      <c r="N100" s="663">
        <v>1</v>
      </c>
      <c r="O100" s="663">
        <v>5823</v>
      </c>
      <c r="P100" s="676"/>
      <c r="Q100" s="664">
        <v>5823</v>
      </c>
    </row>
    <row r="101" spans="1:17" ht="14.4" customHeight="1" x14ac:dyDescent="0.3">
      <c r="A101" s="659" t="s">
        <v>544</v>
      </c>
      <c r="B101" s="660" t="s">
        <v>3845</v>
      </c>
      <c r="C101" s="660" t="s">
        <v>3888</v>
      </c>
      <c r="D101" s="660" t="s">
        <v>3943</v>
      </c>
      <c r="E101" s="660" t="s">
        <v>3944</v>
      </c>
      <c r="F101" s="663">
        <v>16</v>
      </c>
      <c r="G101" s="663">
        <v>9472</v>
      </c>
      <c r="H101" s="663">
        <v>1</v>
      </c>
      <c r="I101" s="663">
        <v>592</v>
      </c>
      <c r="J101" s="663"/>
      <c r="K101" s="663"/>
      <c r="L101" s="663"/>
      <c r="M101" s="663"/>
      <c r="N101" s="663">
        <v>21</v>
      </c>
      <c r="O101" s="663">
        <v>12432</v>
      </c>
      <c r="P101" s="676">
        <v>1.3125</v>
      </c>
      <c r="Q101" s="664">
        <v>592</v>
      </c>
    </row>
    <row r="102" spans="1:17" ht="14.4" customHeight="1" x14ac:dyDescent="0.3">
      <c r="A102" s="659" t="s">
        <v>544</v>
      </c>
      <c r="B102" s="660" t="s">
        <v>3845</v>
      </c>
      <c r="C102" s="660" t="s">
        <v>3888</v>
      </c>
      <c r="D102" s="660" t="s">
        <v>3945</v>
      </c>
      <c r="E102" s="660" t="s">
        <v>3946</v>
      </c>
      <c r="F102" s="663">
        <v>2</v>
      </c>
      <c r="G102" s="663">
        <v>13186.7</v>
      </c>
      <c r="H102" s="663">
        <v>1</v>
      </c>
      <c r="I102" s="663">
        <v>6593.35</v>
      </c>
      <c r="J102" s="663"/>
      <c r="K102" s="663"/>
      <c r="L102" s="663"/>
      <c r="M102" s="663"/>
      <c r="N102" s="663">
        <v>1</v>
      </c>
      <c r="O102" s="663">
        <v>6593.35</v>
      </c>
      <c r="P102" s="676">
        <v>0.5</v>
      </c>
      <c r="Q102" s="664">
        <v>6593.35</v>
      </c>
    </row>
    <row r="103" spans="1:17" ht="14.4" customHeight="1" x14ac:dyDescent="0.3">
      <c r="A103" s="659" t="s">
        <v>544</v>
      </c>
      <c r="B103" s="660" t="s">
        <v>3845</v>
      </c>
      <c r="C103" s="660" t="s">
        <v>3888</v>
      </c>
      <c r="D103" s="660" t="s">
        <v>3947</v>
      </c>
      <c r="E103" s="660" t="s">
        <v>3946</v>
      </c>
      <c r="F103" s="663">
        <v>4</v>
      </c>
      <c r="G103" s="663">
        <v>7915.76</v>
      </c>
      <c r="H103" s="663">
        <v>1</v>
      </c>
      <c r="I103" s="663">
        <v>1978.94</v>
      </c>
      <c r="J103" s="663">
        <v>4</v>
      </c>
      <c r="K103" s="663">
        <v>7915.76</v>
      </c>
      <c r="L103" s="663">
        <v>1</v>
      </c>
      <c r="M103" s="663">
        <v>1978.94</v>
      </c>
      <c r="N103" s="663">
        <v>2</v>
      </c>
      <c r="O103" s="663">
        <v>3957.88</v>
      </c>
      <c r="P103" s="676">
        <v>0.5</v>
      </c>
      <c r="Q103" s="664">
        <v>1978.94</v>
      </c>
    </row>
    <row r="104" spans="1:17" ht="14.4" customHeight="1" x14ac:dyDescent="0.3">
      <c r="A104" s="659" t="s">
        <v>544</v>
      </c>
      <c r="B104" s="660" t="s">
        <v>3845</v>
      </c>
      <c r="C104" s="660" t="s">
        <v>3888</v>
      </c>
      <c r="D104" s="660" t="s">
        <v>3948</v>
      </c>
      <c r="E104" s="660" t="s">
        <v>3949</v>
      </c>
      <c r="F104" s="663">
        <v>81</v>
      </c>
      <c r="G104" s="663">
        <v>1060371</v>
      </c>
      <c r="H104" s="663">
        <v>1</v>
      </c>
      <c r="I104" s="663">
        <v>13091</v>
      </c>
      <c r="J104" s="663">
        <v>55</v>
      </c>
      <c r="K104" s="663">
        <v>720005</v>
      </c>
      <c r="L104" s="663">
        <v>0.67901234567901236</v>
      </c>
      <c r="M104" s="663">
        <v>13091</v>
      </c>
      <c r="N104" s="663">
        <v>68</v>
      </c>
      <c r="O104" s="663">
        <v>890188</v>
      </c>
      <c r="P104" s="676">
        <v>0.83950617283950613</v>
      </c>
      <c r="Q104" s="664">
        <v>13091</v>
      </c>
    </row>
    <row r="105" spans="1:17" ht="14.4" customHeight="1" x14ac:dyDescent="0.3">
      <c r="A105" s="659" t="s">
        <v>544</v>
      </c>
      <c r="B105" s="660" t="s">
        <v>3845</v>
      </c>
      <c r="C105" s="660" t="s">
        <v>3888</v>
      </c>
      <c r="D105" s="660" t="s">
        <v>3950</v>
      </c>
      <c r="E105" s="660" t="s">
        <v>3951</v>
      </c>
      <c r="F105" s="663">
        <v>1</v>
      </c>
      <c r="G105" s="663">
        <v>49184.78</v>
      </c>
      <c r="H105" s="663">
        <v>1</v>
      </c>
      <c r="I105" s="663">
        <v>49184.78</v>
      </c>
      <c r="J105" s="663"/>
      <c r="K105" s="663"/>
      <c r="L105" s="663"/>
      <c r="M105" s="663"/>
      <c r="N105" s="663"/>
      <c r="O105" s="663"/>
      <c r="P105" s="676"/>
      <c r="Q105" s="664"/>
    </row>
    <row r="106" spans="1:17" ht="14.4" customHeight="1" x14ac:dyDescent="0.3">
      <c r="A106" s="659" t="s">
        <v>544</v>
      </c>
      <c r="B106" s="660" t="s">
        <v>3845</v>
      </c>
      <c r="C106" s="660" t="s">
        <v>3888</v>
      </c>
      <c r="D106" s="660" t="s">
        <v>3952</v>
      </c>
      <c r="E106" s="660" t="s">
        <v>3953</v>
      </c>
      <c r="F106" s="663">
        <v>12</v>
      </c>
      <c r="G106" s="663">
        <v>30879.480000000003</v>
      </c>
      <c r="H106" s="663">
        <v>1</v>
      </c>
      <c r="I106" s="663">
        <v>2573.2900000000004</v>
      </c>
      <c r="J106" s="663">
        <v>2</v>
      </c>
      <c r="K106" s="663">
        <v>5146.58</v>
      </c>
      <c r="L106" s="663">
        <v>0.16666666666666666</v>
      </c>
      <c r="M106" s="663">
        <v>2573.29</v>
      </c>
      <c r="N106" s="663">
        <v>16</v>
      </c>
      <c r="O106" s="663">
        <v>41172.639999999999</v>
      </c>
      <c r="P106" s="676">
        <v>1.3333333333333333</v>
      </c>
      <c r="Q106" s="664">
        <v>2573.29</v>
      </c>
    </row>
    <row r="107" spans="1:17" ht="14.4" customHeight="1" x14ac:dyDescent="0.3">
      <c r="A107" s="659" t="s">
        <v>544</v>
      </c>
      <c r="B107" s="660" t="s">
        <v>3845</v>
      </c>
      <c r="C107" s="660" t="s">
        <v>3888</v>
      </c>
      <c r="D107" s="660" t="s">
        <v>3954</v>
      </c>
      <c r="E107" s="660" t="s">
        <v>3933</v>
      </c>
      <c r="F107" s="663">
        <v>10</v>
      </c>
      <c r="G107" s="663">
        <v>41112.5</v>
      </c>
      <c r="H107" s="663">
        <v>1</v>
      </c>
      <c r="I107" s="663">
        <v>4111.25</v>
      </c>
      <c r="J107" s="663"/>
      <c r="K107" s="663"/>
      <c r="L107" s="663"/>
      <c r="M107" s="663"/>
      <c r="N107" s="663">
        <v>4</v>
      </c>
      <c r="O107" s="663">
        <v>16445</v>
      </c>
      <c r="P107" s="676">
        <v>0.4</v>
      </c>
      <c r="Q107" s="664">
        <v>4111.25</v>
      </c>
    </row>
    <row r="108" spans="1:17" ht="14.4" customHeight="1" x14ac:dyDescent="0.3">
      <c r="A108" s="659" t="s">
        <v>544</v>
      </c>
      <c r="B108" s="660" t="s">
        <v>3845</v>
      </c>
      <c r="C108" s="660" t="s">
        <v>3888</v>
      </c>
      <c r="D108" s="660" t="s">
        <v>3955</v>
      </c>
      <c r="E108" s="660" t="s">
        <v>3956</v>
      </c>
      <c r="F108" s="663"/>
      <c r="G108" s="663"/>
      <c r="H108" s="663"/>
      <c r="I108" s="663"/>
      <c r="J108" s="663">
        <v>4</v>
      </c>
      <c r="K108" s="663">
        <v>7366.48</v>
      </c>
      <c r="L108" s="663"/>
      <c r="M108" s="663">
        <v>1841.62</v>
      </c>
      <c r="N108" s="663">
        <v>4</v>
      </c>
      <c r="O108" s="663">
        <v>7366.48</v>
      </c>
      <c r="P108" s="676"/>
      <c r="Q108" s="664">
        <v>1841.62</v>
      </c>
    </row>
    <row r="109" spans="1:17" ht="14.4" customHeight="1" x14ac:dyDescent="0.3">
      <c r="A109" s="659" t="s">
        <v>544</v>
      </c>
      <c r="B109" s="660" t="s">
        <v>3845</v>
      </c>
      <c r="C109" s="660" t="s">
        <v>3888</v>
      </c>
      <c r="D109" s="660" t="s">
        <v>3957</v>
      </c>
      <c r="E109" s="660" t="s">
        <v>3956</v>
      </c>
      <c r="F109" s="663"/>
      <c r="G109" s="663"/>
      <c r="H109" s="663"/>
      <c r="I109" s="663"/>
      <c r="J109" s="663"/>
      <c r="K109" s="663"/>
      <c r="L109" s="663"/>
      <c r="M109" s="663"/>
      <c r="N109" s="663">
        <v>1</v>
      </c>
      <c r="O109" s="663">
        <v>16286.45</v>
      </c>
      <c r="P109" s="676"/>
      <c r="Q109" s="664">
        <v>16286.45</v>
      </c>
    </row>
    <row r="110" spans="1:17" ht="14.4" customHeight="1" x14ac:dyDescent="0.3">
      <c r="A110" s="659" t="s">
        <v>544</v>
      </c>
      <c r="B110" s="660" t="s">
        <v>3845</v>
      </c>
      <c r="C110" s="660" t="s">
        <v>3888</v>
      </c>
      <c r="D110" s="660" t="s">
        <v>3958</v>
      </c>
      <c r="E110" s="660" t="s">
        <v>3956</v>
      </c>
      <c r="F110" s="663"/>
      <c r="G110" s="663"/>
      <c r="H110" s="663"/>
      <c r="I110" s="663"/>
      <c r="J110" s="663">
        <v>1</v>
      </c>
      <c r="K110" s="663">
        <v>31129.25</v>
      </c>
      <c r="L110" s="663"/>
      <c r="M110" s="663">
        <v>31129.25</v>
      </c>
      <c r="N110" s="663"/>
      <c r="O110" s="663"/>
      <c r="P110" s="676"/>
      <c r="Q110" s="664"/>
    </row>
    <row r="111" spans="1:17" ht="14.4" customHeight="1" x14ac:dyDescent="0.3">
      <c r="A111" s="659" t="s">
        <v>544</v>
      </c>
      <c r="B111" s="660" t="s">
        <v>3845</v>
      </c>
      <c r="C111" s="660" t="s">
        <v>3888</v>
      </c>
      <c r="D111" s="660" t="s">
        <v>3959</v>
      </c>
      <c r="E111" s="660" t="s">
        <v>3960</v>
      </c>
      <c r="F111" s="663">
        <v>3</v>
      </c>
      <c r="G111" s="663">
        <v>17756.010000000002</v>
      </c>
      <c r="H111" s="663">
        <v>1</v>
      </c>
      <c r="I111" s="663">
        <v>5918.670000000001</v>
      </c>
      <c r="J111" s="663">
        <v>4</v>
      </c>
      <c r="K111" s="663">
        <v>23674.68</v>
      </c>
      <c r="L111" s="663">
        <v>1.3333333333333333</v>
      </c>
      <c r="M111" s="663">
        <v>5918.67</v>
      </c>
      <c r="N111" s="663">
        <v>6</v>
      </c>
      <c r="O111" s="663">
        <v>35512.019999999997</v>
      </c>
      <c r="P111" s="676">
        <v>1.9999999999999996</v>
      </c>
      <c r="Q111" s="664">
        <v>5918.6699999999992</v>
      </c>
    </row>
    <row r="112" spans="1:17" ht="14.4" customHeight="1" x14ac:dyDescent="0.3">
      <c r="A112" s="659" t="s">
        <v>544</v>
      </c>
      <c r="B112" s="660" t="s">
        <v>3845</v>
      </c>
      <c r="C112" s="660" t="s">
        <v>3888</v>
      </c>
      <c r="D112" s="660" t="s">
        <v>3961</v>
      </c>
      <c r="E112" s="660" t="s">
        <v>3960</v>
      </c>
      <c r="F112" s="663"/>
      <c r="G112" s="663"/>
      <c r="H112" s="663"/>
      <c r="I112" s="663"/>
      <c r="J112" s="663">
        <v>4</v>
      </c>
      <c r="K112" s="663">
        <v>33147.040000000001</v>
      </c>
      <c r="L112" s="663"/>
      <c r="M112" s="663">
        <v>8286.76</v>
      </c>
      <c r="N112" s="663">
        <v>2</v>
      </c>
      <c r="O112" s="663">
        <v>16573.52</v>
      </c>
      <c r="P112" s="676"/>
      <c r="Q112" s="664">
        <v>8286.76</v>
      </c>
    </row>
    <row r="113" spans="1:17" ht="14.4" customHeight="1" x14ac:dyDescent="0.3">
      <c r="A113" s="659" t="s">
        <v>544</v>
      </c>
      <c r="B113" s="660" t="s">
        <v>3845</v>
      </c>
      <c r="C113" s="660" t="s">
        <v>3888</v>
      </c>
      <c r="D113" s="660" t="s">
        <v>3962</v>
      </c>
      <c r="E113" s="660" t="s">
        <v>3960</v>
      </c>
      <c r="F113" s="663">
        <v>12</v>
      </c>
      <c r="G113" s="663">
        <v>34647.72</v>
      </c>
      <c r="H113" s="663">
        <v>1</v>
      </c>
      <c r="I113" s="663">
        <v>2887.31</v>
      </c>
      <c r="J113" s="663">
        <v>33</v>
      </c>
      <c r="K113" s="663">
        <v>95281.23000000001</v>
      </c>
      <c r="L113" s="663">
        <v>2.75</v>
      </c>
      <c r="M113" s="663">
        <v>2887.3100000000004</v>
      </c>
      <c r="N113" s="663">
        <v>34</v>
      </c>
      <c r="O113" s="663">
        <v>98168.540000000008</v>
      </c>
      <c r="P113" s="676">
        <v>2.8333333333333335</v>
      </c>
      <c r="Q113" s="664">
        <v>2887.3100000000004</v>
      </c>
    </row>
    <row r="114" spans="1:17" ht="14.4" customHeight="1" x14ac:dyDescent="0.3">
      <c r="A114" s="659" t="s">
        <v>544</v>
      </c>
      <c r="B114" s="660" t="s">
        <v>3845</v>
      </c>
      <c r="C114" s="660" t="s">
        <v>3888</v>
      </c>
      <c r="D114" s="660" t="s">
        <v>3963</v>
      </c>
      <c r="E114" s="660" t="s">
        <v>3964</v>
      </c>
      <c r="F114" s="663">
        <v>6</v>
      </c>
      <c r="G114" s="663">
        <v>12871.62</v>
      </c>
      <c r="H114" s="663">
        <v>1</v>
      </c>
      <c r="I114" s="663">
        <v>2145.27</v>
      </c>
      <c r="J114" s="663"/>
      <c r="K114" s="663"/>
      <c r="L114" s="663"/>
      <c r="M114" s="663"/>
      <c r="N114" s="663"/>
      <c r="O114" s="663"/>
      <c r="P114" s="676"/>
      <c r="Q114" s="664"/>
    </row>
    <row r="115" spans="1:17" ht="14.4" customHeight="1" x14ac:dyDescent="0.3">
      <c r="A115" s="659" t="s">
        <v>544</v>
      </c>
      <c r="B115" s="660" t="s">
        <v>3845</v>
      </c>
      <c r="C115" s="660" t="s">
        <v>3888</v>
      </c>
      <c r="D115" s="660" t="s">
        <v>3965</v>
      </c>
      <c r="E115" s="660" t="s">
        <v>3966</v>
      </c>
      <c r="F115" s="663">
        <v>11</v>
      </c>
      <c r="G115" s="663">
        <v>75353.960000000006</v>
      </c>
      <c r="H115" s="663">
        <v>1</v>
      </c>
      <c r="I115" s="663">
        <v>6850.3600000000006</v>
      </c>
      <c r="J115" s="663">
        <v>5</v>
      </c>
      <c r="K115" s="663">
        <v>34251.799999999996</v>
      </c>
      <c r="L115" s="663">
        <v>0.45454545454545447</v>
      </c>
      <c r="M115" s="663">
        <v>6850.3599999999988</v>
      </c>
      <c r="N115" s="663">
        <v>4</v>
      </c>
      <c r="O115" s="663">
        <v>27401.440000000002</v>
      </c>
      <c r="P115" s="676">
        <v>0.36363636363636365</v>
      </c>
      <c r="Q115" s="664">
        <v>6850.3600000000006</v>
      </c>
    </row>
    <row r="116" spans="1:17" ht="14.4" customHeight="1" x14ac:dyDescent="0.3">
      <c r="A116" s="659" t="s">
        <v>544</v>
      </c>
      <c r="B116" s="660" t="s">
        <v>3845</v>
      </c>
      <c r="C116" s="660" t="s">
        <v>3888</v>
      </c>
      <c r="D116" s="660" t="s">
        <v>3967</v>
      </c>
      <c r="E116" s="660" t="s">
        <v>3968</v>
      </c>
      <c r="F116" s="663">
        <v>3</v>
      </c>
      <c r="G116" s="663">
        <v>14877</v>
      </c>
      <c r="H116" s="663">
        <v>1</v>
      </c>
      <c r="I116" s="663">
        <v>4959</v>
      </c>
      <c r="J116" s="663"/>
      <c r="K116" s="663"/>
      <c r="L116" s="663"/>
      <c r="M116" s="663"/>
      <c r="N116" s="663"/>
      <c r="O116" s="663"/>
      <c r="P116" s="676"/>
      <c r="Q116" s="664"/>
    </row>
    <row r="117" spans="1:17" ht="14.4" customHeight="1" x14ac:dyDescent="0.3">
      <c r="A117" s="659" t="s">
        <v>544</v>
      </c>
      <c r="B117" s="660" t="s">
        <v>3845</v>
      </c>
      <c r="C117" s="660" t="s">
        <v>3888</v>
      </c>
      <c r="D117" s="660" t="s">
        <v>3969</v>
      </c>
      <c r="E117" s="660" t="s">
        <v>3970</v>
      </c>
      <c r="F117" s="663">
        <v>2</v>
      </c>
      <c r="G117" s="663">
        <v>12740</v>
      </c>
      <c r="H117" s="663">
        <v>1</v>
      </c>
      <c r="I117" s="663">
        <v>6370</v>
      </c>
      <c r="J117" s="663"/>
      <c r="K117" s="663"/>
      <c r="L117" s="663"/>
      <c r="M117" s="663"/>
      <c r="N117" s="663"/>
      <c r="O117" s="663"/>
      <c r="P117" s="676"/>
      <c r="Q117" s="664"/>
    </row>
    <row r="118" spans="1:17" ht="14.4" customHeight="1" x14ac:dyDescent="0.3">
      <c r="A118" s="659" t="s">
        <v>544</v>
      </c>
      <c r="B118" s="660" t="s">
        <v>3845</v>
      </c>
      <c r="C118" s="660" t="s">
        <v>3888</v>
      </c>
      <c r="D118" s="660" t="s">
        <v>3971</v>
      </c>
      <c r="E118" s="660" t="s">
        <v>3970</v>
      </c>
      <c r="F118" s="663">
        <v>4</v>
      </c>
      <c r="G118" s="663">
        <v>45432</v>
      </c>
      <c r="H118" s="663">
        <v>1</v>
      </c>
      <c r="I118" s="663">
        <v>11358</v>
      </c>
      <c r="J118" s="663"/>
      <c r="K118" s="663"/>
      <c r="L118" s="663"/>
      <c r="M118" s="663"/>
      <c r="N118" s="663"/>
      <c r="O118" s="663"/>
      <c r="P118" s="676"/>
      <c r="Q118" s="664"/>
    </row>
    <row r="119" spans="1:17" ht="14.4" customHeight="1" x14ac:dyDescent="0.3">
      <c r="A119" s="659" t="s">
        <v>544</v>
      </c>
      <c r="B119" s="660" t="s">
        <v>3845</v>
      </c>
      <c r="C119" s="660" t="s">
        <v>3888</v>
      </c>
      <c r="D119" s="660" t="s">
        <v>3972</v>
      </c>
      <c r="E119" s="660" t="s">
        <v>3970</v>
      </c>
      <c r="F119" s="663">
        <v>4</v>
      </c>
      <c r="G119" s="663">
        <v>30880</v>
      </c>
      <c r="H119" s="663">
        <v>1</v>
      </c>
      <c r="I119" s="663">
        <v>7720</v>
      </c>
      <c r="J119" s="663"/>
      <c r="K119" s="663"/>
      <c r="L119" s="663"/>
      <c r="M119" s="663"/>
      <c r="N119" s="663"/>
      <c r="O119" s="663"/>
      <c r="P119" s="676"/>
      <c r="Q119" s="664"/>
    </row>
    <row r="120" spans="1:17" ht="14.4" customHeight="1" x14ac:dyDescent="0.3">
      <c r="A120" s="659" t="s">
        <v>544</v>
      </c>
      <c r="B120" s="660" t="s">
        <v>3845</v>
      </c>
      <c r="C120" s="660" t="s">
        <v>3888</v>
      </c>
      <c r="D120" s="660" t="s">
        <v>3973</v>
      </c>
      <c r="E120" s="660" t="s">
        <v>3974</v>
      </c>
      <c r="F120" s="663">
        <v>168</v>
      </c>
      <c r="G120" s="663">
        <v>1366344</v>
      </c>
      <c r="H120" s="663">
        <v>1</v>
      </c>
      <c r="I120" s="663">
        <v>8133</v>
      </c>
      <c r="J120" s="663">
        <v>91</v>
      </c>
      <c r="K120" s="663">
        <v>740103</v>
      </c>
      <c r="L120" s="663">
        <v>0.54166666666666663</v>
      </c>
      <c r="M120" s="663">
        <v>8133</v>
      </c>
      <c r="N120" s="663">
        <v>140</v>
      </c>
      <c r="O120" s="663">
        <v>1138620</v>
      </c>
      <c r="P120" s="676">
        <v>0.83333333333333337</v>
      </c>
      <c r="Q120" s="664">
        <v>8133</v>
      </c>
    </row>
    <row r="121" spans="1:17" ht="14.4" customHeight="1" x14ac:dyDescent="0.3">
      <c r="A121" s="659" t="s">
        <v>544</v>
      </c>
      <c r="B121" s="660" t="s">
        <v>3845</v>
      </c>
      <c r="C121" s="660" t="s">
        <v>3888</v>
      </c>
      <c r="D121" s="660" t="s">
        <v>3975</v>
      </c>
      <c r="E121" s="660" t="s">
        <v>3976</v>
      </c>
      <c r="F121" s="663">
        <v>4</v>
      </c>
      <c r="G121" s="663">
        <v>24984</v>
      </c>
      <c r="H121" s="663">
        <v>1</v>
      </c>
      <c r="I121" s="663">
        <v>6246</v>
      </c>
      <c r="J121" s="663"/>
      <c r="K121" s="663"/>
      <c r="L121" s="663"/>
      <c r="M121" s="663"/>
      <c r="N121" s="663"/>
      <c r="O121" s="663"/>
      <c r="P121" s="676"/>
      <c r="Q121" s="664"/>
    </row>
    <row r="122" spans="1:17" ht="14.4" customHeight="1" x14ac:dyDescent="0.3">
      <c r="A122" s="659" t="s">
        <v>544</v>
      </c>
      <c r="B122" s="660" t="s">
        <v>3845</v>
      </c>
      <c r="C122" s="660" t="s">
        <v>3888</v>
      </c>
      <c r="D122" s="660" t="s">
        <v>3977</v>
      </c>
      <c r="E122" s="660" t="s">
        <v>3974</v>
      </c>
      <c r="F122" s="663">
        <v>69</v>
      </c>
      <c r="G122" s="663">
        <v>396681</v>
      </c>
      <c r="H122" s="663">
        <v>1</v>
      </c>
      <c r="I122" s="663">
        <v>5749</v>
      </c>
      <c r="J122" s="663">
        <v>45</v>
      </c>
      <c r="K122" s="663">
        <v>258705</v>
      </c>
      <c r="L122" s="663">
        <v>0.65217391304347827</v>
      </c>
      <c r="M122" s="663">
        <v>5749</v>
      </c>
      <c r="N122" s="663">
        <v>65</v>
      </c>
      <c r="O122" s="663">
        <v>373685</v>
      </c>
      <c r="P122" s="676">
        <v>0.94202898550724634</v>
      </c>
      <c r="Q122" s="664">
        <v>5749</v>
      </c>
    </row>
    <row r="123" spans="1:17" ht="14.4" customHeight="1" x14ac:dyDescent="0.3">
      <c r="A123" s="659" t="s">
        <v>544</v>
      </c>
      <c r="B123" s="660" t="s">
        <v>3845</v>
      </c>
      <c r="C123" s="660" t="s">
        <v>3888</v>
      </c>
      <c r="D123" s="660" t="s">
        <v>3978</v>
      </c>
      <c r="E123" s="660" t="s">
        <v>3976</v>
      </c>
      <c r="F123" s="663">
        <v>166</v>
      </c>
      <c r="G123" s="663">
        <v>451852</v>
      </c>
      <c r="H123" s="663">
        <v>1</v>
      </c>
      <c r="I123" s="663">
        <v>2722</v>
      </c>
      <c r="J123" s="663">
        <v>94</v>
      </c>
      <c r="K123" s="663">
        <v>255868</v>
      </c>
      <c r="L123" s="663">
        <v>0.5662650602409639</v>
      </c>
      <c r="M123" s="663">
        <v>2722</v>
      </c>
      <c r="N123" s="663">
        <v>140</v>
      </c>
      <c r="O123" s="663">
        <v>381080</v>
      </c>
      <c r="P123" s="676">
        <v>0.84337349397590367</v>
      </c>
      <c r="Q123" s="664">
        <v>2722</v>
      </c>
    </row>
    <row r="124" spans="1:17" ht="14.4" customHeight="1" x14ac:dyDescent="0.3">
      <c r="A124" s="659" t="s">
        <v>544</v>
      </c>
      <c r="B124" s="660" t="s">
        <v>3845</v>
      </c>
      <c r="C124" s="660" t="s">
        <v>3888</v>
      </c>
      <c r="D124" s="660" t="s">
        <v>3979</v>
      </c>
      <c r="E124" s="660" t="s">
        <v>3980</v>
      </c>
      <c r="F124" s="663"/>
      <c r="G124" s="663"/>
      <c r="H124" s="663"/>
      <c r="I124" s="663"/>
      <c r="J124" s="663"/>
      <c r="K124" s="663"/>
      <c r="L124" s="663"/>
      <c r="M124" s="663"/>
      <c r="N124" s="663">
        <v>1</v>
      </c>
      <c r="O124" s="663">
        <v>6373.64</v>
      </c>
      <c r="P124" s="676"/>
      <c r="Q124" s="664">
        <v>6373.64</v>
      </c>
    </row>
    <row r="125" spans="1:17" ht="14.4" customHeight="1" x14ac:dyDescent="0.3">
      <c r="A125" s="659" t="s">
        <v>544</v>
      </c>
      <c r="B125" s="660" t="s">
        <v>3845</v>
      </c>
      <c r="C125" s="660" t="s">
        <v>3888</v>
      </c>
      <c r="D125" s="660" t="s">
        <v>3981</v>
      </c>
      <c r="E125" s="660" t="s">
        <v>3980</v>
      </c>
      <c r="F125" s="663">
        <v>14</v>
      </c>
      <c r="G125" s="663">
        <v>86285.5</v>
      </c>
      <c r="H125" s="663">
        <v>1</v>
      </c>
      <c r="I125" s="663">
        <v>6163.25</v>
      </c>
      <c r="J125" s="663"/>
      <c r="K125" s="663"/>
      <c r="L125" s="663"/>
      <c r="M125" s="663"/>
      <c r="N125" s="663">
        <v>16</v>
      </c>
      <c r="O125" s="663">
        <v>98612</v>
      </c>
      <c r="P125" s="676">
        <v>1.1428571428571428</v>
      </c>
      <c r="Q125" s="664">
        <v>6163.25</v>
      </c>
    </row>
    <row r="126" spans="1:17" ht="14.4" customHeight="1" x14ac:dyDescent="0.3">
      <c r="A126" s="659" t="s">
        <v>544</v>
      </c>
      <c r="B126" s="660" t="s">
        <v>3845</v>
      </c>
      <c r="C126" s="660" t="s">
        <v>3888</v>
      </c>
      <c r="D126" s="660" t="s">
        <v>3982</v>
      </c>
      <c r="E126" s="660" t="s">
        <v>3980</v>
      </c>
      <c r="F126" s="663">
        <v>14</v>
      </c>
      <c r="G126" s="663">
        <v>15002.4</v>
      </c>
      <c r="H126" s="663">
        <v>1</v>
      </c>
      <c r="I126" s="663">
        <v>1071.5999999999999</v>
      </c>
      <c r="J126" s="663"/>
      <c r="K126" s="663"/>
      <c r="L126" s="663"/>
      <c r="M126" s="663"/>
      <c r="N126" s="663">
        <v>19</v>
      </c>
      <c r="O126" s="663">
        <v>20360.400000000001</v>
      </c>
      <c r="P126" s="676">
        <v>1.3571428571428572</v>
      </c>
      <c r="Q126" s="664">
        <v>1071.6000000000001</v>
      </c>
    </row>
    <row r="127" spans="1:17" ht="14.4" customHeight="1" x14ac:dyDescent="0.3">
      <c r="A127" s="659" t="s">
        <v>544</v>
      </c>
      <c r="B127" s="660" t="s">
        <v>3845</v>
      </c>
      <c r="C127" s="660" t="s">
        <v>3888</v>
      </c>
      <c r="D127" s="660" t="s">
        <v>3983</v>
      </c>
      <c r="E127" s="660" t="s">
        <v>3984</v>
      </c>
      <c r="F127" s="663">
        <v>18</v>
      </c>
      <c r="G127" s="663">
        <v>308863.26</v>
      </c>
      <c r="H127" s="663">
        <v>1</v>
      </c>
      <c r="I127" s="663">
        <v>17159.07</v>
      </c>
      <c r="J127" s="663">
        <v>3</v>
      </c>
      <c r="K127" s="663">
        <v>51477.21</v>
      </c>
      <c r="L127" s="663">
        <v>0.16666666666666666</v>
      </c>
      <c r="M127" s="663">
        <v>17159.07</v>
      </c>
      <c r="N127" s="663"/>
      <c r="O127" s="663"/>
      <c r="P127" s="676"/>
      <c r="Q127" s="664"/>
    </row>
    <row r="128" spans="1:17" ht="14.4" customHeight="1" x14ac:dyDescent="0.3">
      <c r="A128" s="659" t="s">
        <v>544</v>
      </c>
      <c r="B128" s="660" t="s">
        <v>3845</v>
      </c>
      <c r="C128" s="660" t="s">
        <v>3888</v>
      </c>
      <c r="D128" s="660" t="s">
        <v>3985</v>
      </c>
      <c r="E128" s="660" t="s">
        <v>3986</v>
      </c>
      <c r="F128" s="663">
        <v>2</v>
      </c>
      <c r="G128" s="663">
        <v>125316</v>
      </c>
      <c r="H128" s="663">
        <v>1</v>
      </c>
      <c r="I128" s="663">
        <v>62658</v>
      </c>
      <c r="J128" s="663"/>
      <c r="K128" s="663"/>
      <c r="L128" s="663"/>
      <c r="M128" s="663"/>
      <c r="N128" s="663">
        <v>2</v>
      </c>
      <c r="O128" s="663">
        <v>125316</v>
      </c>
      <c r="P128" s="676">
        <v>1</v>
      </c>
      <c r="Q128" s="664">
        <v>62658</v>
      </c>
    </row>
    <row r="129" spans="1:17" ht="14.4" customHeight="1" x14ac:dyDescent="0.3">
      <c r="A129" s="659" t="s">
        <v>544</v>
      </c>
      <c r="B129" s="660" t="s">
        <v>3845</v>
      </c>
      <c r="C129" s="660" t="s">
        <v>3888</v>
      </c>
      <c r="D129" s="660" t="s">
        <v>3987</v>
      </c>
      <c r="E129" s="660" t="s">
        <v>3988</v>
      </c>
      <c r="F129" s="663">
        <v>2</v>
      </c>
      <c r="G129" s="663">
        <v>13794</v>
      </c>
      <c r="H129" s="663">
        <v>1</v>
      </c>
      <c r="I129" s="663">
        <v>6897</v>
      </c>
      <c r="J129" s="663"/>
      <c r="K129" s="663"/>
      <c r="L129" s="663"/>
      <c r="M129" s="663"/>
      <c r="N129" s="663"/>
      <c r="O129" s="663"/>
      <c r="P129" s="676"/>
      <c r="Q129" s="664"/>
    </row>
    <row r="130" spans="1:17" ht="14.4" customHeight="1" x14ac:dyDescent="0.3">
      <c r="A130" s="659" t="s">
        <v>544</v>
      </c>
      <c r="B130" s="660" t="s">
        <v>3845</v>
      </c>
      <c r="C130" s="660" t="s">
        <v>3888</v>
      </c>
      <c r="D130" s="660" t="s">
        <v>3989</v>
      </c>
      <c r="E130" s="660" t="s">
        <v>3990</v>
      </c>
      <c r="F130" s="663">
        <v>2</v>
      </c>
      <c r="G130" s="663">
        <v>39120</v>
      </c>
      <c r="H130" s="663">
        <v>1</v>
      </c>
      <c r="I130" s="663">
        <v>19560</v>
      </c>
      <c r="J130" s="663">
        <v>6</v>
      </c>
      <c r="K130" s="663">
        <v>117360</v>
      </c>
      <c r="L130" s="663">
        <v>3</v>
      </c>
      <c r="M130" s="663">
        <v>19560</v>
      </c>
      <c r="N130" s="663">
        <v>2</v>
      </c>
      <c r="O130" s="663">
        <v>39120</v>
      </c>
      <c r="P130" s="676">
        <v>1</v>
      </c>
      <c r="Q130" s="664">
        <v>19560</v>
      </c>
    </row>
    <row r="131" spans="1:17" ht="14.4" customHeight="1" x14ac:dyDescent="0.3">
      <c r="A131" s="659" t="s">
        <v>544</v>
      </c>
      <c r="B131" s="660" t="s">
        <v>3845</v>
      </c>
      <c r="C131" s="660" t="s">
        <v>3888</v>
      </c>
      <c r="D131" s="660" t="s">
        <v>3991</v>
      </c>
      <c r="E131" s="660" t="s">
        <v>3992</v>
      </c>
      <c r="F131" s="663">
        <v>2</v>
      </c>
      <c r="G131" s="663">
        <v>11671.52</v>
      </c>
      <c r="H131" s="663">
        <v>1</v>
      </c>
      <c r="I131" s="663">
        <v>5835.76</v>
      </c>
      <c r="J131" s="663">
        <v>1</v>
      </c>
      <c r="K131" s="663">
        <v>5835.76</v>
      </c>
      <c r="L131" s="663">
        <v>0.5</v>
      </c>
      <c r="M131" s="663">
        <v>5835.76</v>
      </c>
      <c r="N131" s="663"/>
      <c r="O131" s="663"/>
      <c r="P131" s="676"/>
      <c r="Q131" s="664"/>
    </row>
    <row r="132" spans="1:17" ht="14.4" customHeight="1" x14ac:dyDescent="0.3">
      <c r="A132" s="659" t="s">
        <v>544</v>
      </c>
      <c r="B132" s="660" t="s">
        <v>3845</v>
      </c>
      <c r="C132" s="660" t="s">
        <v>3888</v>
      </c>
      <c r="D132" s="660" t="s">
        <v>3993</v>
      </c>
      <c r="E132" s="660" t="s">
        <v>3992</v>
      </c>
      <c r="F132" s="663"/>
      <c r="G132" s="663"/>
      <c r="H132" s="663"/>
      <c r="I132" s="663"/>
      <c r="J132" s="663">
        <v>1</v>
      </c>
      <c r="K132" s="663">
        <v>5825.4</v>
      </c>
      <c r="L132" s="663"/>
      <c r="M132" s="663">
        <v>5825.4</v>
      </c>
      <c r="N132" s="663"/>
      <c r="O132" s="663"/>
      <c r="P132" s="676"/>
      <c r="Q132" s="664"/>
    </row>
    <row r="133" spans="1:17" ht="14.4" customHeight="1" x14ac:dyDescent="0.3">
      <c r="A133" s="659" t="s">
        <v>544</v>
      </c>
      <c r="B133" s="660" t="s">
        <v>3845</v>
      </c>
      <c r="C133" s="660" t="s">
        <v>3888</v>
      </c>
      <c r="D133" s="660" t="s">
        <v>3994</v>
      </c>
      <c r="E133" s="660" t="s">
        <v>3995</v>
      </c>
      <c r="F133" s="663">
        <v>4</v>
      </c>
      <c r="G133" s="663">
        <v>6006.76</v>
      </c>
      <c r="H133" s="663">
        <v>1</v>
      </c>
      <c r="I133" s="663">
        <v>1501.69</v>
      </c>
      <c r="J133" s="663"/>
      <c r="K133" s="663"/>
      <c r="L133" s="663"/>
      <c r="M133" s="663"/>
      <c r="N133" s="663"/>
      <c r="O133" s="663"/>
      <c r="P133" s="676"/>
      <c r="Q133" s="664"/>
    </row>
    <row r="134" spans="1:17" ht="14.4" customHeight="1" x14ac:dyDescent="0.3">
      <c r="A134" s="659" t="s">
        <v>544</v>
      </c>
      <c r="B134" s="660" t="s">
        <v>3845</v>
      </c>
      <c r="C134" s="660" t="s">
        <v>3888</v>
      </c>
      <c r="D134" s="660" t="s">
        <v>3996</v>
      </c>
      <c r="E134" s="660" t="s">
        <v>3997</v>
      </c>
      <c r="F134" s="663">
        <v>4</v>
      </c>
      <c r="G134" s="663">
        <v>43858.92</v>
      </c>
      <c r="H134" s="663">
        <v>1</v>
      </c>
      <c r="I134" s="663">
        <v>10964.73</v>
      </c>
      <c r="J134" s="663"/>
      <c r="K134" s="663"/>
      <c r="L134" s="663"/>
      <c r="M134" s="663"/>
      <c r="N134" s="663"/>
      <c r="O134" s="663"/>
      <c r="P134" s="676"/>
      <c r="Q134" s="664"/>
    </row>
    <row r="135" spans="1:17" ht="14.4" customHeight="1" x14ac:dyDescent="0.3">
      <c r="A135" s="659" t="s">
        <v>544</v>
      </c>
      <c r="B135" s="660" t="s">
        <v>3845</v>
      </c>
      <c r="C135" s="660" t="s">
        <v>3888</v>
      </c>
      <c r="D135" s="660" t="s">
        <v>3998</v>
      </c>
      <c r="E135" s="660" t="s">
        <v>3997</v>
      </c>
      <c r="F135" s="663">
        <v>4</v>
      </c>
      <c r="G135" s="663">
        <v>4767.28</v>
      </c>
      <c r="H135" s="663">
        <v>1</v>
      </c>
      <c r="I135" s="663">
        <v>1191.82</v>
      </c>
      <c r="J135" s="663"/>
      <c r="K135" s="663"/>
      <c r="L135" s="663"/>
      <c r="M135" s="663"/>
      <c r="N135" s="663"/>
      <c r="O135" s="663"/>
      <c r="P135" s="676"/>
      <c r="Q135" s="664"/>
    </row>
    <row r="136" spans="1:17" ht="14.4" customHeight="1" x14ac:dyDescent="0.3">
      <c r="A136" s="659" t="s">
        <v>544</v>
      </c>
      <c r="B136" s="660" t="s">
        <v>3845</v>
      </c>
      <c r="C136" s="660" t="s">
        <v>3888</v>
      </c>
      <c r="D136" s="660" t="s">
        <v>3999</v>
      </c>
      <c r="E136" s="660" t="s">
        <v>3997</v>
      </c>
      <c r="F136" s="663">
        <v>2</v>
      </c>
      <c r="G136" s="663">
        <v>11439.38</v>
      </c>
      <c r="H136" s="663">
        <v>1</v>
      </c>
      <c r="I136" s="663">
        <v>5719.69</v>
      </c>
      <c r="J136" s="663"/>
      <c r="K136" s="663"/>
      <c r="L136" s="663"/>
      <c r="M136" s="663"/>
      <c r="N136" s="663"/>
      <c r="O136" s="663"/>
      <c r="P136" s="676"/>
      <c r="Q136" s="664"/>
    </row>
    <row r="137" spans="1:17" ht="14.4" customHeight="1" x14ac:dyDescent="0.3">
      <c r="A137" s="659" t="s">
        <v>544</v>
      </c>
      <c r="B137" s="660" t="s">
        <v>3845</v>
      </c>
      <c r="C137" s="660" t="s">
        <v>3888</v>
      </c>
      <c r="D137" s="660" t="s">
        <v>4000</v>
      </c>
      <c r="E137" s="660" t="s">
        <v>3997</v>
      </c>
      <c r="F137" s="663">
        <v>4</v>
      </c>
      <c r="G137" s="663">
        <v>19019.36</v>
      </c>
      <c r="H137" s="663">
        <v>1</v>
      </c>
      <c r="I137" s="663">
        <v>4754.84</v>
      </c>
      <c r="J137" s="663"/>
      <c r="K137" s="663"/>
      <c r="L137" s="663"/>
      <c r="M137" s="663"/>
      <c r="N137" s="663"/>
      <c r="O137" s="663"/>
      <c r="P137" s="676"/>
      <c r="Q137" s="664"/>
    </row>
    <row r="138" spans="1:17" ht="14.4" customHeight="1" x14ac:dyDescent="0.3">
      <c r="A138" s="659" t="s">
        <v>544</v>
      </c>
      <c r="B138" s="660" t="s">
        <v>3845</v>
      </c>
      <c r="C138" s="660" t="s">
        <v>3888</v>
      </c>
      <c r="D138" s="660" t="s">
        <v>4001</v>
      </c>
      <c r="E138" s="660" t="s">
        <v>4002</v>
      </c>
      <c r="F138" s="663">
        <v>3</v>
      </c>
      <c r="G138" s="663">
        <v>16571.46</v>
      </c>
      <c r="H138" s="663">
        <v>1</v>
      </c>
      <c r="I138" s="663">
        <v>5523.82</v>
      </c>
      <c r="J138" s="663">
        <v>8</v>
      </c>
      <c r="K138" s="663">
        <v>44190.559999999998</v>
      </c>
      <c r="L138" s="663">
        <v>2.6666666666666665</v>
      </c>
      <c r="M138" s="663">
        <v>5523.82</v>
      </c>
      <c r="N138" s="663">
        <v>1</v>
      </c>
      <c r="O138" s="663">
        <v>5523.82</v>
      </c>
      <c r="P138" s="676">
        <v>0.33333333333333331</v>
      </c>
      <c r="Q138" s="664">
        <v>5523.82</v>
      </c>
    </row>
    <row r="139" spans="1:17" ht="14.4" customHeight="1" x14ac:dyDescent="0.3">
      <c r="A139" s="659" t="s">
        <v>544</v>
      </c>
      <c r="B139" s="660" t="s">
        <v>3845</v>
      </c>
      <c r="C139" s="660" t="s">
        <v>3888</v>
      </c>
      <c r="D139" s="660" t="s">
        <v>4003</v>
      </c>
      <c r="E139" s="660" t="s">
        <v>4002</v>
      </c>
      <c r="F139" s="663">
        <v>1</v>
      </c>
      <c r="G139" s="663">
        <v>8569.69</v>
      </c>
      <c r="H139" s="663">
        <v>1</v>
      </c>
      <c r="I139" s="663">
        <v>8569.69</v>
      </c>
      <c r="J139" s="663"/>
      <c r="K139" s="663"/>
      <c r="L139" s="663"/>
      <c r="M139" s="663"/>
      <c r="N139" s="663"/>
      <c r="O139" s="663"/>
      <c r="P139" s="676"/>
      <c r="Q139" s="664"/>
    </row>
    <row r="140" spans="1:17" ht="14.4" customHeight="1" x14ac:dyDescent="0.3">
      <c r="A140" s="659" t="s">
        <v>544</v>
      </c>
      <c r="B140" s="660" t="s">
        <v>3845</v>
      </c>
      <c r="C140" s="660" t="s">
        <v>3888</v>
      </c>
      <c r="D140" s="660" t="s">
        <v>4004</v>
      </c>
      <c r="E140" s="660" t="s">
        <v>4002</v>
      </c>
      <c r="F140" s="663">
        <v>2</v>
      </c>
      <c r="G140" s="663">
        <v>12569.02</v>
      </c>
      <c r="H140" s="663">
        <v>1</v>
      </c>
      <c r="I140" s="663">
        <v>6284.51</v>
      </c>
      <c r="J140" s="663">
        <v>5</v>
      </c>
      <c r="K140" s="663">
        <v>31422.550000000003</v>
      </c>
      <c r="L140" s="663">
        <v>2.5</v>
      </c>
      <c r="M140" s="663">
        <v>6284.51</v>
      </c>
      <c r="N140" s="663"/>
      <c r="O140" s="663"/>
      <c r="P140" s="676"/>
      <c r="Q140" s="664"/>
    </row>
    <row r="141" spans="1:17" ht="14.4" customHeight="1" x14ac:dyDescent="0.3">
      <c r="A141" s="659" t="s">
        <v>544</v>
      </c>
      <c r="B141" s="660" t="s">
        <v>3845</v>
      </c>
      <c r="C141" s="660" t="s">
        <v>3888</v>
      </c>
      <c r="D141" s="660" t="s">
        <v>4005</v>
      </c>
      <c r="E141" s="660" t="s">
        <v>4006</v>
      </c>
      <c r="F141" s="663">
        <v>1</v>
      </c>
      <c r="G141" s="663">
        <v>2909</v>
      </c>
      <c r="H141" s="663">
        <v>1</v>
      </c>
      <c r="I141" s="663">
        <v>2909</v>
      </c>
      <c r="J141" s="663"/>
      <c r="K141" s="663"/>
      <c r="L141" s="663"/>
      <c r="M141" s="663"/>
      <c r="N141" s="663"/>
      <c r="O141" s="663"/>
      <c r="P141" s="676"/>
      <c r="Q141" s="664"/>
    </row>
    <row r="142" spans="1:17" ht="14.4" customHeight="1" x14ac:dyDescent="0.3">
      <c r="A142" s="659" t="s">
        <v>544</v>
      </c>
      <c r="B142" s="660" t="s">
        <v>3845</v>
      </c>
      <c r="C142" s="660" t="s">
        <v>3888</v>
      </c>
      <c r="D142" s="660" t="s">
        <v>4007</v>
      </c>
      <c r="E142" s="660" t="s">
        <v>4008</v>
      </c>
      <c r="F142" s="663"/>
      <c r="G142" s="663"/>
      <c r="H142" s="663"/>
      <c r="I142" s="663"/>
      <c r="J142" s="663">
        <v>1</v>
      </c>
      <c r="K142" s="663">
        <v>8747</v>
      </c>
      <c r="L142" s="663"/>
      <c r="M142" s="663">
        <v>8747</v>
      </c>
      <c r="N142" s="663">
        <v>3</v>
      </c>
      <c r="O142" s="663">
        <v>26241</v>
      </c>
      <c r="P142" s="676"/>
      <c r="Q142" s="664">
        <v>8747</v>
      </c>
    </row>
    <row r="143" spans="1:17" ht="14.4" customHeight="1" x14ac:dyDescent="0.3">
      <c r="A143" s="659" t="s">
        <v>544</v>
      </c>
      <c r="B143" s="660" t="s">
        <v>3845</v>
      </c>
      <c r="C143" s="660" t="s">
        <v>3888</v>
      </c>
      <c r="D143" s="660" t="s">
        <v>4009</v>
      </c>
      <c r="E143" s="660" t="s">
        <v>4008</v>
      </c>
      <c r="F143" s="663"/>
      <c r="G143" s="663"/>
      <c r="H143" s="663"/>
      <c r="I143" s="663"/>
      <c r="J143" s="663"/>
      <c r="K143" s="663"/>
      <c r="L143" s="663"/>
      <c r="M143" s="663"/>
      <c r="N143" s="663">
        <v>2</v>
      </c>
      <c r="O143" s="663">
        <v>11220</v>
      </c>
      <c r="P143" s="676"/>
      <c r="Q143" s="664">
        <v>5610</v>
      </c>
    </row>
    <row r="144" spans="1:17" ht="14.4" customHeight="1" x14ac:dyDescent="0.3">
      <c r="A144" s="659" t="s">
        <v>544</v>
      </c>
      <c r="B144" s="660" t="s">
        <v>3845</v>
      </c>
      <c r="C144" s="660" t="s">
        <v>3888</v>
      </c>
      <c r="D144" s="660" t="s">
        <v>4010</v>
      </c>
      <c r="E144" s="660" t="s">
        <v>4008</v>
      </c>
      <c r="F144" s="663"/>
      <c r="G144" s="663"/>
      <c r="H144" s="663"/>
      <c r="I144" s="663"/>
      <c r="J144" s="663"/>
      <c r="K144" s="663"/>
      <c r="L144" s="663"/>
      <c r="M144" s="663"/>
      <c r="N144" s="663">
        <v>3</v>
      </c>
      <c r="O144" s="663">
        <v>18462</v>
      </c>
      <c r="P144" s="676"/>
      <c r="Q144" s="664">
        <v>6154</v>
      </c>
    </row>
    <row r="145" spans="1:17" ht="14.4" customHeight="1" x14ac:dyDescent="0.3">
      <c r="A145" s="659" t="s">
        <v>544</v>
      </c>
      <c r="B145" s="660" t="s">
        <v>3845</v>
      </c>
      <c r="C145" s="660" t="s">
        <v>3888</v>
      </c>
      <c r="D145" s="660" t="s">
        <v>4011</v>
      </c>
      <c r="E145" s="660" t="s">
        <v>4012</v>
      </c>
      <c r="F145" s="663"/>
      <c r="G145" s="663"/>
      <c r="H145" s="663"/>
      <c r="I145" s="663"/>
      <c r="J145" s="663">
        <v>4</v>
      </c>
      <c r="K145" s="663">
        <v>12150.32</v>
      </c>
      <c r="L145" s="663"/>
      <c r="M145" s="663">
        <v>3037.58</v>
      </c>
      <c r="N145" s="663"/>
      <c r="O145" s="663"/>
      <c r="P145" s="676"/>
      <c r="Q145" s="664"/>
    </row>
    <row r="146" spans="1:17" ht="14.4" customHeight="1" x14ac:dyDescent="0.3">
      <c r="A146" s="659" t="s">
        <v>544</v>
      </c>
      <c r="B146" s="660" t="s">
        <v>3845</v>
      </c>
      <c r="C146" s="660" t="s">
        <v>3888</v>
      </c>
      <c r="D146" s="660" t="s">
        <v>4013</v>
      </c>
      <c r="E146" s="660" t="s">
        <v>4014</v>
      </c>
      <c r="F146" s="663">
        <v>2</v>
      </c>
      <c r="G146" s="663">
        <v>29302.14</v>
      </c>
      <c r="H146" s="663">
        <v>1</v>
      </c>
      <c r="I146" s="663">
        <v>14651.07</v>
      </c>
      <c r="J146" s="663">
        <v>2</v>
      </c>
      <c r="K146" s="663">
        <v>29302.14</v>
      </c>
      <c r="L146" s="663">
        <v>1</v>
      </c>
      <c r="M146" s="663">
        <v>14651.07</v>
      </c>
      <c r="N146" s="663">
        <v>4</v>
      </c>
      <c r="O146" s="663">
        <v>58604.28</v>
      </c>
      <c r="P146" s="676">
        <v>2</v>
      </c>
      <c r="Q146" s="664">
        <v>14651.07</v>
      </c>
    </row>
    <row r="147" spans="1:17" ht="14.4" customHeight="1" x14ac:dyDescent="0.3">
      <c r="A147" s="659" t="s">
        <v>544</v>
      </c>
      <c r="B147" s="660" t="s">
        <v>3845</v>
      </c>
      <c r="C147" s="660" t="s">
        <v>3888</v>
      </c>
      <c r="D147" s="660" t="s">
        <v>4015</v>
      </c>
      <c r="E147" s="660" t="s">
        <v>4014</v>
      </c>
      <c r="F147" s="663">
        <v>1</v>
      </c>
      <c r="G147" s="663">
        <v>30769.64</v>
      </c>
      <c r="H147" s="663">
        <v>1</v>
      </c>
      <c r="I147" s="663">
        <v>30769.64</v>
      </c>
      <c r="J147" s="663"/>
      <c r="K147" s="663"/>
      <c r="L147" s="663"/>
      <c r="M147" s="663"/>
      <c r="N147" s="663"/>
      <c r="O147" s="663"/>
      <c r="P147" s="676"/>
      <c r="Q147" s="664"/>
    </row>
    <row r="148" spans="1:17" ht="14.4" customHeight="1" x14ac:dyDescent="0.3">
      <c r="A148" s="659" t="s">
        <v>544</v>
      </c>
      <c r="B148" s="660" t="s">
        <v>3845</v>
      </c>
      <c r="C148" s="660" t="s">
        <v>3888</v>
      </c>
      <c r="D148" s="660" t="s">
        <v>4016</v>
      </c>
      <c r="E148" s="660" t="s">
        <v>4014</v>
      </c>
      <c r="F148" s="663">
        <v>8</v>
      </c>
      <c r="G148" s="663">
        <v>32027.759999999998</v>
      </c>
      <c r="H148" s="663">
        <v>1</v>
      </c>
      <c r="I148" s="663">
        <v>4003.47</v>
      </c>
      <c r="J148" s="663">
        <v>4</v>
      </c>
      <c r="K148" s="663">
        <v>16013.88</v>
      </c>
      <c r="L148" s="663">
        <v>0.5</v>
      </c>
      <c r="M148" s="663">
        <v>4003.47</v>
      </c>
      <c r="N148" s="663">
        <v>8</v>
      </c>
      <c r="O148" s="663">
        <v>32027.759999999998</v>
      </c>
      <c r="P148" s="676">
        <v>1</v>
      </c>
      <c r="Q148" s="664">
        <v>4003.47</v>
      </c>
    </row>
    <row r="149" spans="1:17" ht="14.4" customHeight="1" x14ac:dyDescent="0.3">
      <c r="A149" s="659" t="s">
        <v>544</v>
      </c>
      <c r="B149" s="660" t="s">
        <v>3845</v>
      </c>
      <c r="C149" s="660" t="s">
        <v>3888</v>
      </c>
      <c r="D149" s="660" t="s">
        <v>4017</v>
      </c>
      <c r="E149" s="660" t="s">
        <v>4018</v>
      </c>
      <c r="F149" s="663">
        <v>2</v>
      </c>
      <c r="G149" s="663">
        <v>83602</v>
      </c>
      <c r="H149" s="663">
        <v>1</v>
      </c>
      <c r="I149" s="663">
        <v>41801</v>
      </c>
      <c r="J149" s="663">
        <v>3</v>
      </c>
      <c r="K149" s="663">
        <v>125403</v>
      </c>
      <c r="L149" s="663">
        <v>1.5</v>
      </c>
      <c r="M149" s="663">
        <v>41801</v>
      </c>
      <c r="N149" s="663"/>
      <c r="O149" s="663"/>
      <c r="P149" s="676"/>
      <c r="Q149" s="664"/>
    </row>
    <row r="150" spans="1:17" ht="14.4" customHeight="1" x14ac:dyDescent="0.3">
      <c r="A150" s="659" t="s">
        <v>544</v>
      </c>
      <c r="B150" s="660" t="s">
        <v>3845</v>
      </c>
      <c r="C150" s="660" t="s">
        <v>3888</v>
      </c>
      <c r="D150" s="660" t="s">
        <v>4019</v>
      </c>
      <c r="E150" s="660" t="s">
        <v>4020</v>
      </c>
      <c r="F150" s="663">
        <v>1</v>
      </c>
      <c r="G150" s="663">
        <v>15980.73</v>
      </c>
      <c r="H150" s="663">
        <v>1</v>
      </c>
      <c r="I150" s="663">
        <v>15980.73</v>
      </c>
      <c r="J150" s="663"/>
      <c r="K150" s="663"/>
      <c r="L150" s="663"/>
      <c r="M150" s="663"/>
      <c r="N150" s="663">
        <v>1</v>
      </c>
      <c r="O150" s="663">
        <v>15980.73</v>
      </c>
      <c r="P150" s="676">
        <v>1</v>
      </c>
      <c r="Q150" s="664">
        <v>15980.73</v>
      </c>
    </row>
    <row r="151" spans="1:17" ht="14.4" customHeight="1" x14ac:dyDescent="0.3">
      <c r="A151" s="659" t="s">
        <v>544</v>
      </c>
      <c r="B151" s="660" t="s">
        <v>3845</v>
      </c>
      <c r="C151" s="660" t="s">
        <v>3888</v>
      </c>
      <c r="D151" s="660" t="s">
        <v>4021</v>
      </c>
      <c r="E151" s="660" t="s">
        <v>4020</v>
      </c>
      <c r="F151" s="663">
        <v>4</v>
      </c>
      <c r="G151" s="663">
        <v>3283.2</v>
      </c>
      <c r="H151" s="663">
        <v>1</v>
      </c>
      <c r="I151" s="663">
        <v>820.8</v>
      </c>
      <c r="J151" s="663"/>
      <c r="K151" s="663"/>
      <c r="L151" s="663"/>
      <c r="M151" s="663"/>
      <c r="N151" s="663">
        <v>4</v>
      </c>
      <c r="O151" s="663">
        <v>3283.2</v>
      </c>
      <c r="P151" s="676">
        <v>1</v>
      </c>
      <c r="Q151" s="664">
        <v>820.8</v>
      </c>
    </row>
    <row r="152" spans="1:17" ht="14.4" customHeight="1" x14ac:dyDescent="0.3">
      <c r="A152" s="659" t="s">
        <v>544</v>
      </c>
      <c r="B152" s="660" t="s">
        <v>3845</v>
      </c>
      <c r="C152" s="660" t="s">
        <v>3888</v>
      </c>
      <c r="D152" s="660" t="s">
        <v>4022</v>
      </c>
      <c r="E152" s="660" t="s">
        <v>4020</v>
      </c>
      <c r="F152" s="663">
        <v>2</v>
      </c>
      <c r="G152" s="663">
        <v>13630.26</v>
      </c>
      <c r="H152" s="663">
        <v>1</v>
      </c>
      <c r="I152" s="663">
        <v>6815.13</v>
      </c>
      <c r="J152" s="663"/>
      <c r="K152" s="663"/>
      <c r="L152" s="663"/>
      <c r="M152" s="663"/>
      <c r="N152" s="663">
        <v>2</v>
      </c>
      <c r="O152" s="663">
        <v>13630.26</v>
      </c>
      <c r="P152" s="676">
        <v>1</v>
      </c>
      <c r="Q152" s="664">
        <v>6815.13</v>
      </c>
    </row>
    <row r="153" spans="1:17" ht="14.4" customHeight="1" x14ac:dyDescent="0.3">
      <c r="A153" s="659" t="s">
        <v>544</v>
      </c>
      <c r="B153" s="660" t="s">
        <v>3845</v>
      </c>
      <c r="C153" s="660" t="s">
        <v>3888</v>
      </c>
      <c r="D153" s="660" t="s">
        <v>4023</v>
      </c>
      <c r="E153" s="660" t="s">
        <v>4012</v>
      </c>
      <c r="F153" s="663"/>
      <c r="G153" s="663"/>
      <c r="H153" s="663"/>
      <c r="I153" s="663"/>
      <c r="J153" s="663">
        <v>4</v>
      </c>
      <c r="K153" s="663">
        <v>53546.84</v>
      </c>
      <c r="L153" s="663"/>
      <c r="M153" s="663">
        <v>13386.71</v>
      </c>
      <c r="N153" s="663"/>
      <c r="O153" s="663"/>
      <c r="P153" s="676"/>
      <c r="Q153" s="664"/>
    </row>
    <row r="154" spans="1:17" ht="14.4" customHeight="1" x14ac:dyDescent="0.3">
      <c r="A154" s="659" t="s">
        <v>544</v>
      </c>
      <c r="B154" s="660" t="s">
        <v>3845</v>
      </c>
      <c r="C154" s="660" t="s">
        <v>3888</v>
      </c>
      <c r="D154" s="660" t="s">
        <v>4024</v>
      </c>
      <c r="E154" s="660" t="s">
        <v>4025</v>
      </c>
      <c r="F154" s="663"/>
      <c r="G154" s="663"/>
      <c r="H154" s="663"/>
      <c r="I154" s="663"/>
      <c r="J154" s="663"/>
      <c r="K154" s="663"/>
      <c r="L154" s="663"/>
      <c r="M154" s="663"/>
      <c r="N154" s="663">
        <v>1</v>
      </c>
      <c r="O154" s="663">
        <v>22007</v>
      </c>
      <c r="P154" s="676"/>
      <c r="Q154" s="664">
        <v>22007</v>
      </c>
    </row>
    <row r="155" spans="1:17" ht="14.4" customHeight="1" x14ac:dyDescent="0.3">
      <c r="A155" s="659" t="s">
        <v>544</v>
      </c>
      <c r="B155" s="660" t="s">
        <v>3845</v>
      </c>
      <c r="C155" s="660" t="s">
        <v>3888</v>
      </c>
      <c r="D155" s="660" t="s">
        <v>4026</v>
      </c>
      <c r="E155" s="660" t="s">
        <v>4027</v>
      </c>
      <c r="F155" s="663">
        <v>6</v>
      </c>
      <c r="G155" s="663">
        <v>39102</v>
      </c>
      <c r="H155" s="663">
        <v>1</v>
      </c>
      <c r="I155" s="663">
        <v>6517</v>
      </c>
      <c r="J155" s="663">
        <v>2</v>
      </c>
      <c r="K155" s="663">
        <v>13034</v>
      </c>
      <c r="L155" s="663">
        <v>0.33333333333333331</v>
      </c>
      <c r="M155" s="663">
        <v>6517</v>
      </c>
      <c r="N155" s="663">
        <v>4</v>
      </c>
      <c r="O155" s="663">
        <v>26068</v>
      </c>
      <c r="P155" s="676">
        <v>0.66666666666666663</v>
      </c>
      <c r="Q155" s="664">
        <v>6517</v>
      </c>
    </row>
    <row r="156" spans="1:17" ht="14.4" customHeight="1" x14ac:dyDescent="0.3">
      <c r="A156" s="659" t="s">
        <v>544</v>
      </c>
      <c r="B156" s="660" t="s">
        <v>3845</v>
      </c>
      <c r="C156" s="660" t="s">
        <v>3888</v>
      </c>
      <c r="D156" s="660" t="s">
        <v>4028</v>
      </c>
      <c r="E156" s="660" t="s">
        <v>4029</v>
      </c>
      <c r="F156" s="663"/>
      <c r="G156" s="663"/>
      <c r="H156" s="663"/>
      <c r="I156" s="663"/>
      <c r="J156" s="663"/>
      <c r="K156" s="663"/>
      <c r="L156" s="663"/>
      <c r="M156" s="663"/>
      <c r="N156" s="663">
        <v>1</v>
      </c>
      <c r="O156" s="663">
        <v>366628.15</v>
      </c>
      <c r="P156" s="676"/>
      <c r="Q156" s="664">
        <v>366628.15</v>
      </c>
    </row>
    <row r="157" spans="1:17" ht="14.4" customHeight="1" x14ac:dyDescent="0.3">
      <c r="A157" s="659" t="s">
        <v>544</v>
      </c>
      <c r="B157" s="660" t="s">
        <v>3845</v>
      </c>
      <c r="C157" s="660" t="s">
        <v>3888</v>
      </c>
      <c r="D157" s="660" t="s">
        <v>4030</v>
      </c>
      <c r="E157" s="660" t="s">
        <v>4031</v>
      </c>
      <c r="F157" s="663">
        <v>1</v>
      </c>
      <c r="G157" s="663">
        <v>21759</v>
      </c>
      <c r="H157" s="663">
        <v>1</v>
      </c>
      <c r="I157" s="663">
        <v>21759</v>
      </c>
      <c r="J157" s="663"/>
      <c r="K157" s="663"/>
      <c r="L157" s="663"/>
      <c r="M157" s="663"/>
      <c r="N157" s="663"/>
      <c r="O157" s="663"/>
      <c r="P157" s="676"/>
      <c r="Q157" s="664"/>
    </row>
    <row r="158" spans="1:17" ht="14.4" customHeight="1" x14ac:dyDescent="0.3">
      <c r="A158" s="659" t="s">
        <v>544</v>
      </c>
      <c r="B158" s="660" t="s">
        <v>3845</v>
      </c>
      <c r="C158" s="660" t="s">
        <v>3888</v>
      </c>
      <c r="D158" s="660" t="s">
        <v>4032</v>
      </c>
      <c r="E158" s="660" t="s">
        <v>4033</v>
      </c>
      <c r="F158" s="663"/>
      <c r="G158" s="663"/>
      <c r="H158" s="663"/>
      <c r="I158" s="663"/>
      <c r="J158" s="663">
        <v>2</v>
      </c>
      <c r="K158" s="663">
        <v>7747.86</v>
      </c>
      <c r="L158" s="663"/>
      <c r="M158" s="663">
        <v>3873.93</v>
      </c>
      <c r="N158" s="663"/>
      <c r="O158" s="663"/>
      <c r="P158" s="676"/>
      <c r="Q158" s="664"/>
    </row>
    <row r="159" spans="1:17" ht="14.4" customHeight="1" x14ac:dyDescent="0.3">
      <c r="A159" s="659" t="s">
        <v>544</v>
      </c>
      <c r="B159" s="660" t="s">
        <v>3845</v>
      </c>
      <c r="C159" s="660" t="s">
        <v>3888</v>
      </c>
      <c r="D159" s="660" t="s">
        <v>4034</v>
      </c>
      <c r="E159" s="660" t="s">
        <v>4035</v>
      </c>
      <c r="F159" s="663">
        <v>2</v>
      </c>
      <c r="G159" s="663">
        <v>14292.4</v>
      </c>
      <c r="H159" s="663">
        <v>1</v>
      </c>
      <c r="I159" s="663">
        <v>7146.2</v>
      </c>
      <c r="J159" s="663"/>
      <c r="K159" s="663"/>
      <c r="L159" s="663"/>
      <c r="M159" s="663"/>
      <c r="N159" s="663"/>
      <c r="O159" s="663"/>
      <c r="P159" s="676"/>
      <c r="Q159" s="664"/>
    </row>
    <row r="160" spans="1:17" ht="14.4" customHeight="1" x14ac:dyDescent="0.3">
      <c r="A160" s="659" t="s">
        <v>544</v>
      </c>
      <c r="B160" s="660" t="s">
        <v>3845</v>
      </c>
      <c r="C160" s="660" t="s">
        <v>3888</v>
      </c>
      <c r="D160" s="660" t="s">
        <v>4036</v>
      </c>
      <c r="E160" s="660" t="s">
        <v>4037</v>
      </c>
      <c r="F160" s="663">
        <v>9</v>
      </c>
      <c r="G160" s="663">
        <v>152217</v>
      </c>
      <c r="H160" s="663">
        <v>1</v>
      </c>
      <c r="I160" s="663">
        <v>16913</v>
      </c>
      <c r="J160" s="663">
        <v>26</v>
      </c>
      <c r="K160" s="663">
        <v>405912</v>
      </c>
      <c r="L160" s="663">
        <v>2.6666666666666665</v>
      </c>
      <c r="M160" s="663">
        <v>15612</v>
      </c>
      <c r="N160" s="663">
        <v>29.5</v>
      </c>
      <c r="O160" s="663">
        <v>498933.5</v>
      </c>
      <c r="P160" s="676">
        <v>3.2777777777777777</v>
      </c>
      <c r="Q160" s="664">
        <v>16913</v>
      </c>
    </row>
    <row r="161" spans="1:17" ht="14.4" customHeight="1" x14ac:dyDescent="0.3">
      <c r="A161" s="659" t="s">
        <v>544</v>
      </c>
      <c r="B161" s="660" t="s">
        <v>3845</v>
      </c>
      <c r="C161" s="660" t="s">
        <v>3888</v>
      </c>
      <c r="D161" s="660" t="s">
        <v>3867</v>
      </c>
      <c r="E161" s="660" t="s">
        <v>4038</v>
      </c>
      <c r="F161" s="663"/>
      <c r="G161" s="663"/>
      <c r="H161" s="663"/>
      <c r="I161" s="663"/>
      <c r="J161" s="663"/>
      <c r="K161" s="663"/>
      <c r="L161" s="663"/>
      <c r="M161" s="663"/>
      <c r="N161" s="663">
        <v>0.30000000000000004</v>
      </c>
      <c r="O161" s="663">
        <v>474.29999999999995</v>
      </c>
      <c r="P161" s="676"/>
      <c r="Q161" s="664">
        <v>1580.9999999999995</v>
      </c>
    </row>
    <row r="162" spans="1:17" ht="14.4" customHeight="1" x14ac:dyDescent="0.3">
      <c r="A162" s="659" t="s">
        <v>544</v>
      </c>
      <c r="B162" s="660" t="s">
        <v>3845</v>
      </c>
      <c r="C162" s="660" t="s">
        <v>3888</v>
      </c>
      <c r="D162" s="660" t="s">
        <v>4039</v>
      </c>
      <c r="E162" s="660" t="s">
        <v>3976</v>
      </c>
      <c r="F162" s="663">
        <v>6</v>
      </c>
      <c r="G162" s="663">
        <v>35622</v>
      </c>
      <c r="H162" s="663">
        <v>1</v>
      </c>
      <c r="I162" s="663">
        <v>5937</v>
      </c>
      <c r="J162" s="663"/>
      <c r="K162" s="663"/>
      <c r="L162" s="663"/>
      <c r="M162" s="663"/>
      <c r="N162" s="663"/>
      <c r="O162" s="663"/>
      <c r="P162" s="676"/>
      <c r="Q162" s="664"/>
    </row>
    <row r="163" spans="1:17" ht="14.4" customHeight="1" x14ac:dyDescent="0.3">
      <c r="A163" s="659" t="s">
        <v>544</v>
      </c>
      <c r="B163" s="660" t="s">
        <v>3845</v>
      </c>
      <c r="C163" s="660" t="s">
        <v>3888</v>
      </c>
      <c r="D163" s="660" t="s">
        <v>4040</v>
      </c>
      <c r="E163" s="660" t="s">
        <v>4041</v>
      </c>
      <c r="F163" s="663">
        <v>2</v>
      </c>
      <c r="G163" s="663">
        <v>67334.62</v>
      </c>
      <c r="H163" s="663">
        <v>1</v>
      </c>
      <c r="I163" s="663">
        <v>33667.31</v>
      </c>
      <c r="J163" s="663">
        <v>2</v>
      </c>
      <c r="K163" s="663">
        <v>67334.62</v>
      </c>
      <c r="L163" s="663">
        <v>1</v>
      </c>
      <c r="M163" s="663">
        <v>33667.31</v>
      </c>
      <c r="N163" s="663"/>
      <c r="O163" s="663"/>
      <c r="P163" s="676"/>
      <c r="Q163" s="664"/>
    </row>
    <row r="164" spans="1:17" ht="14.4" customHeight="1" x14ac:dyDescent="0.3">
      <c r="A164" s="659" t="s">
        <v>544</v>
      </c>
      <c r="B164" s="660" t="s">
        <v>3845</v>
      </c>
      <c r="C164" s="660" t="s">
        <v>3888</v>
      </c>
      <c r="D164" s="660" t="s">
        <v>4042</v>
      </c>
      <c r="E164" s="660" t="s">
        <v>4043</v>
      </c>
      <c r="F164" s="663"/>
      <c r="G164" s="663"/>
      <c r="H164" s="663"/>
      <c r="I164" s="663"/>
      <c r="J164" s="663"/>
      <c r="K164" s="663"/>
      <c r="L164" s="663"/>
      <c r="M164" s="663"/>
      <c r="N164" s="663">
        <v>2</v>
      </c>
      <c r="O164" s="663">
        <v>31266</v>
      </c>
      <c r="P164" s="676"/>
      <c r="Q164" s="664">
        <v>15633</v>
      </c>
    </row>
    <row r="165" spans="1:17" ht="14.4" customHeight="1" x14ac:dyDescent="0.3">
      <c r="A165" s="659" t="s">
        <v>544</v>
      </c>
      <c r="B165" s="660" t="s">
        <v>3845</v>
      </c>
      <c r="C165" s="660" t="s">
        <v>3888</v>
      </c>
      <c r="D165" s="660" t="s">
        <v>4044</v>
      </c>
      <c r="E165" s="660" t="s">
        <v>4045</v>
      </c>
      <c r="F165" s="663">
        <v>6</v>
      </c>
      <c r="G165" s="663">
        <v>65483.700000000004</v>
      </c>
      <c r="H165" s="663">
        <v>1</v>
      </c>
      <c r="I165" s="663">
        <v>10913.95</v>
      </c>
      <c r="J165" s="663"/>
      <c r="K165" s="663"/>
      <c r="L165" s="663"/>
      <c r="M165" s="663"/>
      <c r="N165" s="663"/>
      <c r="O165" s="663"/>
      <c r="P165" s="676"/>
      <c r="Q165" s="664"/>
    </row>
    <row r="166" spans="1:17" ht="14.4" customHeight="1" x14ac:dyDescent="0.3">
      <c r="A166" s="659" t="s">
        <v>544</v>
      </c>
      <c r="B166" s="660" t="s">
        <v>3845</v>
      </c>
      <c r="C166" s="660" t="s">
        <v>3888</v>
      </c>
      <c r="D166" s="660" t="s">
        <v>4046</v>
      </c>
      <c r="E166" s="660" t="s">
        <v>4045</v>
      </c>
      <c r="F166" s="663">
        <v>20</v>
      </c>
      <c r="G166" s="663">
        <v>283300.40000000002</v>
      </c>
      <c r="H166" s="663">
        <v>1</v>
      </c>
      <c r="I166" s="663">
        <v>14165.02</v>
      </c>
      <c r="J166" s="663">
        <v>4</v>
      </c>
      <c r="K166" s="663">
        <v>56660.08</v>
      </c>
      <c r="L166" s="663">
        <v>0.19999999999999998</v>
      </c>
      <c r="M166" s="663">
        <v>14165.02</v>
      </c>
      <c r="N166" s="663">
        <v>4</v>
      </c>
      <c r="O166" s="663">
        <v>56660.08</v>
      </c>
      <c r="P166" s="676">
        <v>0.19999999999999998</v>
      </c>
      <c r="Q166" s="664">
        <v>14165.02</v>
      </c>
    </row>
    <row r="167" spans="1:17" ht="14.4" customHeight="1" x14ac:dyDescent="0.3">
      <c r="A167" s="659" t="s">
        <v>544</v>
      </c>
      <c r="B167" s="660" t="s">
        <v>3845</v>
      </c>
      <c r="C167" s="660" t="s">
        <v>3888</v>
      </c>
      <c r="D167" s="660" t="s">
        <v>4047</v>
      </c>
      <c r="E167" s="660" t="s">
        <v>4045</v>
      </c>
      <c r="F167" s="663">
        <v>21</v>
      </c>
      <c r="G167" s="663">
        <v>287028</v>
      </c>
      <c r="H167" s="663">
        <v>1</v>
      </c>
      <c r="I167" s="663">
        <v>13668</v>
      </c>
      <c r="J167" s="663">
        <v>31</v>
      </c>
      <c r="K167" s="663">
        <v>314364</v>
      </c>
      <c r="L167" s="663">
        <v>1.0952380952380953</v>
      </c>
      <c r="M167" s="663">
        <v>10140.774193548386</v>
      </c>
      <c r="N167" s="663">
        <v>14</v>
      </c>
      <c r="O167" s="663">
        <v>191352</v>
      </c>
      <c r="P167" s="676">
        <v>0.66666666666666663</v>
      </c>
      <c r="Q167" s="664">
        <v>13668</v>
      </c>
    </row>
    <row r="168" spans="1:17" ht="14.4" customHeight="1" x14ac:dyDescent="0.3">
      <c r="A168" s="659" t="s">
        <v>544</v>
      </c>
      <c r="B168" s="660" t="s">
        <v>3845</v>
      </c>
      <c r="C168" s="660" t="s">
        <v>3888</v>
      </c>
      <c r="D168" s="660" t="s">
        <v>4048</v>
      </c>
      <c r="E168" s="660" t="s">
        <v>4045</v>
      </c>
      <c r="F168" s="663">
        <v>16</v>
      </c>
      <c r="G168" s="663">
        <v>53642.240000000005</v>
      </c>
      <c r="H168" s="663">
        <v>1</v>
      </c>
      <c r="I168" s="663">
        <v>3352.6400000000003</v>
      </c>
      <c r="J168" s="663">
        <v>34</v>
      </c>
      <c r="K168" s="663">
        <v>87168.639999999999</v>
      </c>
      <c r="L168" s="663">
        <v>1.6249999999999998</v>
      </c>
      <c r="M168" s="663">
        <v>2563.7835294117649</v>
      </c>
      <c r="N168" s="663">
        <v>14</v>
      </c>
      <c r="O168" s="663">
        <v>46936.959999999999</v>
      </c>
      <c r="P168" s="676">
        <v>0.87499999999999989</v>
      </c>
      <c r="Q168" s="664">
        <v>3352.64</v>
      </c>
    </row>
    <row r="169" spans="1:17" ht="14.4" customHeight="1" x14ac:dyDescent="0.3">
      <c r="A169" s="659" t="s">
        <v>544</v>
      </c>
      <c r="B169" s="660" t="s">
        <v>3845</v>
      </c>
      <c r="C169" s="660" t="s">
        <v>3888</v>
      </c>
      <c r="D169" s="660" t="s">
        <v>4049</v>
      </c>
      <c r="E169" s="660" t="s">
        <v>4045</v>
      </c>
      <c r="F169" s="663">
        <v>52</v>
      </c>
      <c r="G169" s="663">
        <v>167115.52000000002</v>
      </c>
      <c r="H169" s="663">
        <v>1</v>
      </c>
      <c r="I169" s="663">
        <v>3213.76</v>
      </c>
      <c r="J169" s="663">
        <v>38</v>
      </c>
      <c r="K169" s="663">
        <v>96412.800000000017</v>
      </c>
      <c r="L169" s="663">
        <v>0.57692307692307698</v>
      </c>
      <c r="M169" s="663">
        <v>2537.1789473684216</v>
      </c>
      <c r="N169" s="663">
        <v>18</v>
      </c>
      <c r="O169" s="663">
        <v>57847.68</v>
      </c>
      <c r="P169" s="676">
        <v>0.34615384615384609</v>
      </c>
      <c r="Q169" s="664">
        <v>3213.76</v>
      </c>
    </row>
    <row r="170" spans="1:17" ht="14.4" customHeight="1" x14ac:dyDescent="0.3">
      <c r="A170" s="659" t="s">
        <v>544</v>
      </c>
      <c r="B170" s="660" t="s">
        <v>3845</v>
      </c>
      <c r="C170" s="660" t="s">
        <v>3888</v>
      </c>
      <c r="D170" s="660" t="s">
        <v>4050</v>
      </c>
      <c r="E170" s="660" t="s">
        <v>4045</v>
      </c>
      <c r="F170" s="663">
        <v>23</v>
      </c>
      <c r="G170" s="663">
        <v>98563.28</v>
      </c>
      <c r="H170" s="663">
        <v>1</v>
      </c>
      <c r="I170" s="663">
        <v>4285.3599999999997</v>
      </c>
      <c r="J170" s="663">
        <v>18</v>
      </c>
      <c r="K170" s="663">
        <v>59995.040000000001</v>
      </c>
      <c r="L170" s="663">
        <v>0.60869565217391308</v>
      </c>
      <c r="M170" s="663">
        <v>3333.057777777778</v>
      </c>
      <c r="N170" s="663">
        <v>5</v>
      </c>
      <c r="O170" s="663">
        <v>21426.799999999999</v>
      </c>
      <c r="P170" s="676">
        <v>0.21739130434782608</v>
      </c>
      <c r="Q170" s="664">
        <v>4285.3599999999997</v>
      </c>
    </row>
    <row r="171" spans="1:17" ht="14.4" customHeight="1" x14ac:dyDescent="0.3">
      <c r="A171" s="659" t="s">
        <v>544</v>
      </c>
      <c r="B171" s="660" t="s">
        <v>3845</v>
      </c>
      <c r="C171" s="660" t="s">
        <v>3888</v>
      </c>
      <c r="D171" s="660" t="s">
        <v>4051</v>
      </c>
      <c r="E171" s="660" t="s">
        <v>4052</v>
      </c>
      <c r="F171" s="663"/>
      <c r="G171" s="663"/>
      <c r="H171" s="663"/>
      <c r="I171" s="663"/>
      <c r="J171" s="663">
        <v>8</v>
      </c>
      <c r="K171" s="663">
        <v>1376.32</v>
      </c>
      <c r="L171" s="663"/>
      <c r="M171" s="663">
        <v>172.04</v>
      </c>
      <c r="N171" s="663"/>
      <c r="O171" s="663"/>
      <c r="P171" s="676"/>
      <c r="Q171" s="664"/>
    </row>
    <row r="172" spans="1:17" ht="14.4" customHeight="1" x14ac:dyDescent="0.3">
      <c r="A172" s="659" t="s">
        <v>544</v>
      </c>
      <c r="B172" s="660" t="s">
        <v>3845</v>
      </c>
      <c r="C172" s="660" t="s">
        <v>3888</v>
      </c>
      <c r="D172" s="660" t="s">
        <v>4053</v>
      </c>
      <c r="E172" s="660" t="s">
        <v>4052</v>
      </c>
      <c r="F172" s="663"/>
      <c r="G172" s="663"/>
      <c r="H172" s="663"/>
      <c r="I172" s="663"/>
      <c r="J172" s="663">
        <v>2</v>
      </c>
      <c r="K172" s="663">
        <v>750.32</v>
      </c>
      <c r="L172" s="663"/>
      <c r="M172" s="663">
        <v>375.16</v>
      </c>
      <c r="N172" s="663"/>
      <c r="O172" s="663"/>
      <c r="P172" s="676"/>
      <c r="Q172" s="664"/>
    </row>
    <row r="173" spans="1:17" ht="14.4" customHeight="1" x14ac:dyDescent="0.3">
      <c r="A173" s="659" t="s">
        <v>544</v>
      </c>
      <c r="B173" s="660" t="s">
        <v>3845</v>
      </c>
      <c r="C173" s="660" t="s">
        <v>3888</v>
      </c>
      <c r="D173" s="660" t="s">
        <v>4054</v>
      </c>
      <c r="E173" s="660" t="s">
        <v>4055</v>
      </c>
      <c r="F173" s="663">
        <v>34</v>
      </c>
      <c r="G173" s="663">
        <v>111180</v>
      </c>
      <c r="H173" s="663">
        <v>1</v>
      </c>
      <c r="I173" s="663">
        <v>3270</v>
      </c>
      <c r="J173" s="663">
        <v>127</v>
      </c>
      <c r="K173" s="663">
        <v>415290</v>
      </c>
      <c r="L173" s="663">
        <v>3.7352941176470589</v>
      </c>
      <c r="M173" s="663">
        <v>3270</v>
      </c>
      <c r="N173" s="663">
        <v>59</v>
      </c>
      <c r="O173" s="663">
        <v>192930</v>
      </c>
      <c r="P173" s="676">
        <v>1.7352941176470589</v>
      </c>
      <c r="Q173" s="664">
        <v>3270</v>
      </c>
    </row>
    <row r="174" spans="1:17" ht="14.4" customHeight="1" x14ac:dyDescent="0.3">
      <c r="A174" s="659" t="s">
        <v>544</v>
      </c>
      <c r="B174" s="660" t="s">
        <v>3845</v>
      </c>
      <c r="C174" s="660" t="s">
        <v>3888</v>
      </c>
      <c r="D174" s="660" t="s">
        <v>4056</v>
      </c>
      <c r="E174" s="660" t="s">
        <v>4055</v>
      </c>
      <c r="F174" s="663">
        <v>16</v>
      </c>
      <c r="G174" s="663">
        <v>100976</v>
      </c>
      <c r="H174" s="663">
        <v>1</v>
      </c>
      <c r="I174" s="663">
        <v>6311</v>
      </c>
      <c r="J174" s="663">
        <v>63</v>
      </c>
      <c r="K174" s="663">
        <v>397593</v>
      </c>
      <c r="L174" s="663">
        <v>3.9375</v>
      </c>
      <c r="M174" s="663">
        <v>6311</v>
      </c>
      <c r="N174" s="663">
        <v>28</v>
      </c>
      <c r="O174" s="663">
        <v>176708</v>
      </c>
      <c r="P174" s="676">
        <v>1.75</v>
      </c>
      <c r="Q174" s="664">
        <v>6311</v>
      </c>
    </row>
    <row r="175" spans="1:17" ht="14.4" customHeight="1" x14ac:dyDescent="0.3">
      <c r="A175" s="659" t="s">
        <v>544</v>
      </c>
      <c r="B175" s="660" t="s">
        <v>3845</v>
      </c>
      <c r="C175" s="660" t="s">
        <v>3888</v>
      </c>
      <c r="D175" s="660" t="s">
        <v>4057</v>
      </c>
      <c r="E175" s="660" t="s">
        <v>4055</v>
      </c>
      <c r="F175" s="663">
        <v>34</v>
      </c>
      <c r="G175" s="663">
        <v>344080</v>
      </c>
      <c r="H175" s="663">
        <v>1</v>
      </c>
      <c r="I175" s="663">
        <v>10120</v>
      </c>
      <c r="J175" s="663">
        <v>126</v>
      </c>
      <c r="K175" s="663">
        <v>1275120</v>
      </c>
      <c r="L175" s="663">
        <v>3.7058823529411766</v>
      </c>
      <c r="M175" s="663">
        <v>10120</v>
      </c>
      <c r="N175" s="663">
        <v>60</v>
      </c>
      <c r="O175" s="663">
        <v>607200</v>
      </c>
      <c r="P175" s="676">
        <v>1.7647058823529411</v>
      </c>
      <c r="Q175" s="664">
        <v>10120</v>
      </c>
    </row>
    <row r="176" spans="1:17" ht="14.4" customHeight="1" x14ac:dyDescent="0.3">
      <c r="A176" s="659" t="s">
        <v>544</v>
      </c>
      <c r="B176" s="660" t="s">
        <v>3845</v>
      </c>
      <c r="C176" s="660" t="s">
        <v>3888</v>
      </c>
      <c r="D176" s="660" t="s">
        <v>4058</v>
      </c>
      <c r="E176" s="660" t="s">
        <v>4059</v>
      </c>
      <c r="F176" s="663">
        <v>1</v>
      </c>
      <c r="G176" s="663">
        <v>7795</v>
      </c>
      <c r="H176" s="663">
        <v>1</v>
      </c>
      <c r="I176" s="663">
        <v>7795</v>
      </c>
      <c r="J176" s="663"/>
      <c r="K176" s="663"/>
      <c r="L176" s="663"/>
      <c r="M176" s="663"/>
      <c r="N176" s="663"/>
      <c r="O176" s="663"/>
      <c r="P176" s="676"/>
      <c r="Q176" s="664"/>
    </row>
    <row r="177" spans="1:17" ht="14.4" customHeight="1" x14ac:dyDescent="0.3">
      <c r="A177" s="659" t="s">
        <v>544</v>
      </c>
      <c r="B177" s="660" t="s">
        <v>3845</v>
      </c>
      <c r="C177" s="660" t="s">
        <v>3888</v>
      </c>
      <c r="D177" s="660" t="s">
        <v>4060</v>
      </c>
      <c r="E177" s="660" t="s">
        <v>4059</v>
      </c>
      <c r="F177" s="663">
        <v>1</v>
      </c>
      <c r="G177" s="663">
        <v>2580</v>
      </c>
      <c r="H177" s="663">
        <v>1</v>
      </c>
      <c r="I177" s="663">
        <v>2580</v>
      </c>
      <c r="J177" s="663"/>
      <c r="K177" s="663"/>
      <c r="L177" s="663"/>
      <c r="M177" s="663"/>
      <c r="N177" s="663"/>
      <c r="O177" s="663"/>
      <c r="P177" s="676"/>
      <c r="Q177" s="664"/>
    </row>
    <row r="178" spans="1:17" ht="14.4" customHeight="1" x14ac:dyDescent="0.3">
      <c r="A178" s="659" t="s">
        <v>544</v>
      </c>
      <c r="B178" s="660" t="s">
        <v>3845</v>
      </c>
      <c r="C178" s="660" t="s">
        <v>3888</v>
      </c>
      <c r="D178" s="660" t="s">
        <v>4061</v>
      </c>
      <c r="E178" s="660" t="s">
        <v>4062</v>
      </c>
      <c r="F178" s="663"/>
      <c r="G178" s="663"/>
      <c r="H178" s="663"/>
      <c r="I178" s="663"/>
      <c r="J178" s="663">
        <v>24</v>
      </c>
      <c r="K178" s="663">
        <v>683064</v>
      </c>
      <c r="L178" s="663"/>
      <c r="M178" s="663">
        <v>28461</v>
      </c>
      <c r="N178" s="663">
        <v>18</v>
      </c>
      <c r="O178" s="663">
        <v>512298</v>
      </c>
      <c r="P178" s="676"/>
      <c r="Q178" s="664">
        <v>28461</v>
      </c>
    </row>
    <row r="179" spans="1:17" ht="14.4" customHeight="1" x14ac:dyDescent="0.3">
      <c r="A179" s="659" t="s">
        <v>544</v>
      </c>
      <c r="B179" s="660" t="s">
        <v>3845</v>
      </c>
      <c r="C179" s="660" t="s">
        <v>3888</v>
      </c>
      <c r="D179" s="660" t="s">
        <v>4063</v>
      </c>
      <c r="E179" s="660" t="s">
        <v>4064</v>
      </c>
      <c r="F179" s="663">
        <v>1</v>
      </c>
      <c r="G179" s="663">
        <v>52248.3</v>
      </c>
      <c r="H179" s="663">
        <v>1</v>
      </c>
      <c r="I179" s="663">
        <v>52248.3</v>
      </c>
      <c r="J179" s="663"/>
      <c r="K179" s="663"/>
      <c r="L179" s="663"/>
      <c r="M179" s="663"/>
      <c r="N179" s="663"/>
      <c r="O179" s="663"/>
      <c r="P179" s="676"/>
      <c r="Q179" s="664"/>
    </row>
    <row r="180" spans="1:17" ht="14.4" customHeight="1" x14ac:dyDescent="0.3">
      <c r="A180" s="659" t="s">
        <v>544</v>
      </c>
      <c r="B180" s="660" t="s">
        <v>3845</v>
      </c>
      <c r="C180" s="660" t="s">
        <v>3888</v>
      </c>
      <c r="D180" s="660" t="s">
        <v>4065</v>
      </c>
      <c r="E180" s="660" t="s">
        <v>4066</v>
      </c>
      <c r="F180" s="663"/>
      <c r="G180" s="663"/>
      <c r="H180" s="663"/>
      <c r="I180" s="663"/>
      <c r="J180" s="663">
        <v>3</v>
      </c>
      <c r="K180" s="663">
        <v>179673</v>
      </c>
      <c r="L180" s="663"/>
      <c r="M180" s="663">
        <v>59891</v>
      </c>
      <c r="N180" s="663">
        <v>2</v>
      </c>
      <c r="O180" s="663">
        <v>119782</v>
      </c>
      <c r="P180" s="676"/>
      <c r="Q180" s="664">
        <v>59891</v>
      </c>
    </row>
    <row r="181" spans="1:17" ht="14.4" customHeight="1" x14ac:dyDescent="0.3">
      <c r="A181" s="659" t="s">
        <v>544</v>
      </c>
      <c r="B181" s="660" t="s">
        <v>3845</v>
      </c>
      <c r="C181" s="660" t="s">
        <v>3888</v>
      </c>
      <c r="D181" s="660" t="s">
        <v>4067</v>
      </c>
      <c r="E181" s="660" t="s">
        <v>4066</v>
      </c>
      <c r="F181" s="663"/>
      <c r="G181" s="663"/>
      <c r="H181" s="663"/>
      <c r="I181" s="663"/>
      <c r="J181" s="663">
        <v>12</v>
      </c>
      <c r="K181" s="663">
        <v>51852</v>
      </c>
      <c r="L181" s="663"/>
      <c r="M181" s="663">
        <v>4321</v>
      </c>
      <c r="N181" s="663">
        <v>5</v>
      </c>
      <c r="O181" s="663">
        <v>21605</v>
      </c>
      <c r="P181" s="676"/>
      <c r="Q181" s="664">
        <v>4321</v>
      </c>
    </row>
    <row r="182" spans="1:17" ht="14.4" customHeight="1" x14ac:dyDescent="0.3">
      <c r="A182" s="659" t="s">
        <v>544</v>
      </c>
      <c r="B182" s="660" t="s">
        <v>3845</v>
      </c>
      <c r="C182" s="660" t="s">
        <v>3888</v>
      </c>
      <c r="D182" s="660" t="s">
        <v>4068</v>
      </c>
      <c r="E182" s="660" t="s">
        <v>4069</v>
      </c>
      <c r="F182" s="663"/>
      <c r="G182" s="663"/>
      <c r="H182" s="663"/>
      <c r="I182" s="663"/>
      <c r="J182" s="663">
        <v>3</v>
      </c>
      <c r="K182" s="663">
        <v>4853.28</v>
      </c>
      <c r="L182" s="663"/>
      <c r="M182" s="663">
        <v>1617.76</v>
      </c>
      <c r="N182" s="663">
        <v>8</v>
      </c>
      <c r="O182" s="663">
        <v>12942.08</v>
      </c>
      <c r="P182" s="676"/>
      <c r="Q182" s="664">
        <v>1617.76</v>
      </c>
    </row>
    <row r="183" spans="1:17" ht="14.4" customHeight="1" x14ac:dyDescent="0.3">
      <c r="A183" s="659" t="s">
        <v>544</v>
      </c>
      <c r="B183" s="660" t="s">
        <v>3845</v>
      </c>
      <c r="C183" s="660" t="s">
        <v>3888</v>
      </c>
      <c r="D183" s="660" t="s">
        <v>4070</v>
      </c>
      <c r="E183" s="660" t="s">
        <v>4071</v>
      </c>
      <c r="F183" s="663"/>
      <c r="G183" s="663"/>
      <c r="H183" s="663"/>
      <c r="I183" s="663"/>
      <c r="J183" s="663">
        <v>1</v>
      </c>
      <c r="K183" s="663">
        <v>10580.24</v>
      </c>
      <c r="L183" s="663"/>
      <c r="M183" s="663">
        <v>10580.24</v>
      </c>
      <c r="N183" s="663"/>
      <c r="O183" s="663"/>
      <c r="P183" s="676"/>
      <c r="Q183" s="664"/>
    </row>
    <row r="184" spans="1:17" ht="14.4" customHeight="1" x14ac:dyDescent="0.3">
      <c r="A184" s="659" t="s">
        <v>544</v>
      </c>
      <c r="B184" s="660" t="s">
        <v>3845</v>
      </c>
      <c r="C184" s="660" t="s">
        <v>3888</v>
      </c>
      <c r="D184" s="660" t="s">
        <v>4072</v>
      </c>
      <c r="E184" s="660" t="s">
        <v>4073</v>
      </c>
      <c r="F184" s="663"/>
      <c r="G184" s="663"/>
      <c r="H184" s="663"/>
      <c r="I184" s="663"/>
      <c r="J184" s="663">
        <v>10</v>
      </c>
      <c r="K184" s="663">
        <v>103532.70000000001</v>
      </c>
      <c r="L184" s="663"/>
      <c r="M184" s="663">
        <v>10353.27</v>
      </c>
      <c r="N184" s="663">
        <v>12</v>
      </c>
      <c r="O184" s="663">
        <v>124239.24000000002</v>
      </c>
      <c r="P184" s="676"/>
      <c r="Q184" s="664">
        <v>10353.270000000002</v>
      </c>
    </row>
    <row r="185" spans="1:17" ht="14.4" customHeight="1" x14ac:dyDescent="0.3">
      <c r="A185" s="659" t="s">
        <v>544</v>
      </c>
      <c r="B185" s="660" t="s">
        <v>3845</v>
      </c>
      <c r="C185" s="660" t="s">
        <v>3888</v>
      </c>
      <c r="D185" s="660" t="s">
        <v>4074</v>
      </c>
      <c r="E185" s="660" t="s">
        <v>4075</v>
      </c>
      <c r="F185" s="663"/>
      <c r="G185" s="663"/>
      <c r="H185" s="663"/>
      <c r="I185" s="663"/>
      <c r="J185" s="663">
        <v>4</v>
      </c>
      <c r="K185" s="663">
        <v>238735.28</v>
      </c>
      <c r="L185" s="663"/>
      <c r="M185" s="663">
        <v>59683.82</v>
      </c>
      <c r="N185" s="663">
        <v>9</v>
      </c>
      <c r="O185" s="663">
        <v>537154.38</v>
      </c>
      <c r="P185" s="676"/>
      <c r="Q185" s="664">
        <v>59683.82</v>
      </c>
    </row>
    <row r="186" spans="1:17" ht="14.4" customHeight="1" x14ac:dyDescent="0.3">
      <c r="A186" s="659" t="s">
        <v>544</v>
      </c>
      <c r="B186" s="660" t="s">
        <v>3845</v>
      </c>
      <c r="C186" s="660" t="s">
        <v>3888</v>
      </c>
      <c r="D186" s="660" t="s">
        <v>4076</v>
      </c>
      <c r="E186" s="660" t="s">
        <v>4077</v>
      </c>
      <c r="F186" s="663"/>
      <c r="G186" s="663"/>
      <c r="H186" s="663"/>
      <c r="I186" s="663"/>
      <c r="J186" s="663">
        <v>2</v>
      </c>
      <c r="K186" s="663">
        <v>723602.64</v>
      </c>
      <c r="L186" s="663"/>
      <c r="M186" s="663">
        <v>361801.32</v>
      </c>
      <c r="N186" s="663">
        <v>6</v>
      </c>
      <c r="O186" s="663">
        <v>2170807.92</v>
      </c>
      <c r="P186" s="676"/>
      <c r="Q186" s="664">
        <v>361801.32</v>
      </c>
    </row>
    <row r="187" spans="1:17" ht="14.4" customHeight="1" x14ac:dyDescent="0.3">
      <c r="A187" s="659" t="s">
        <v>544</v>
      </c>
      <c r="B187" s="660" t="s">
        <v>3845</v>
      </c>
      <c r="C187" s="660" t="s">
        <v>3888</v>
      </c>
      <c r="D187" s="660" t="s">
        <v>4078</v>
      </c>
      <c r="E187" s="660" t="s">
        <v>4079</v>
      </c>
      <c r="F187" s="663"/>
      <c r="G187" s="663"/>
      <c r="H187" s="663"/>
      <c r="I187" s="663"/>
      <c r="J187" s="663">
        <v>15</v>
      </c>
      <c r="K187" s="663">
        <v>505548</v>
      </c>
      <c r="L187" s="663"/>
      <c r="M187" s="663">
        <v>33703.199999999997</v>
      </c>
      <c r="N187" s="663">
        <v>25</v>
      </c>
      <c r="O187" s="663">
        <v>831450</v>
      </c>
      <c r="P187" s="676"/>
      <c r="Q187" s="664">
        <v>33258</v>
      </c>
    </row>
    <row r="188" spans="1:17" ht="14.4" customHeight="1" x14ac:dyDescent="0.3">
      <c r="A188" s="659" t="s">
        <v>544</v>
      </c>
      <c r="B188" s="660" t="s">
        <v>3845</v>
      </c>
      <c r="C188" s="660" t="s">
        <v>3888</v>
      </c>
      <c r="D188" s="660" t="s">
        <v>4080</v>
      </c>
      <c r="E188" s="660" t="s">
        <v>4081</v>
      </c>
      <c r="F188" s="663"/>
      <c r="G188" s="663"/>
      <c r="H188" s="663"/>
      <c r="I188" s="663"/>
      <c r="J188" s="663">
        <v>6</v>
      </c>
      <c r="K188" s="663">
        <v>415500</v>
      </c>
      <c r="L188" s="663"/>
      <c r="M188" s="663">
        <v>69250</v>
      </c>
      <c r="N188" s="663">
        <v>5</v>
      </c>
      <c r="O188" s="663">
        <v>346250</v>
      </c>
      <c r="P188" s="676"/>
      <c r="Q188" s="664">
        <v>69250</v>
      </c>
    </row>
    <row r="189" spans="1:17" ht="14.4" customHeight="1" x14ac:dyDescent="0.3">
      <c r="A189" s="659" t="s">
        <v>544</v>
      </c>
      <c r="B189" s="660" t="s">
        <v>3845</v>
      </c>
      <c r="C189" s="660" t="s">
        <v>3888</v>
      </c>
      <c r="D189" s="660" t="s">
        <v>4082</v>
      </c>
      <c r="E189" s="660" t="s">
        <v>4083</v>
      </c>
      <c r="F189" s="663"/>
      <c r="G189" s="663"/>
      <c r="H189" s="663"/>
      <c r="I189" s="663"/>
      <c r="J189" s="663">
        <v>1</v>
      </c>
      <c r="K189" s="663">
        <v>79984</v>
      </c>
      <c r="L189" s="663"/>
      <c r="M189" s="663">
        <v>79984</v>
      </c>
      <c r="N189" s="663"/>
      <c r="O189" s="663"/>
      <c r="P189" s="676"/>
      <c r="Q189" s="664"/>
    </row>
    <row r="190" spans="1:17" ht="14.4" customHeight="1" x14ac:dyDescent="0.3">
      <c r="A190" s="659" t="s">
        <v>544</v>
      </c>
      <c r="B190" s="660" t="s">
        <v>3845</v>
      </c>
      <c r="C190" s="660" t="s">
        <v>3888</v>
      </c>
      <c r="D190" s="660" t="s">
        <v>4084</v>
      </c>
      <c r="E190" s="660" t="s">
        <v>4085</v>
      </c>
      <c r="F190" s="663"/>
      <c r="G190" s="663"/>
      <c r="H190" s="663"/>
      <c r="I190" s="663"/>
      <c r="J190" s="663">
        <v>1</v>
      </c>
      <c r="K190" s="663">
        <v>1958.46</v>
      </c>
      <c r="L190" s="663"/>
      <c r="M190" s="663">
        <v>1958.46</v>
      </c>
      <c r="N190" s="663"/>
      <c r="O190" s="663"/>
      <c r="P190" s="676"/>
      <c r="Q190" s="664"/>
    </row>
    <row r="191" spans="1:17" ht="14.4" customHeight="1" x14ac:dyDescent="0.3">
      <c r="A191" s="659" t="s">
        <v>544</v>
      </c>
      <c r="B191" s="660" t="s">
        <v>3845</v>
      </c>
      <c r="C191" s="660" t="s">
        <v>3888</v>
      </c>
      <c r="D191" s="660" t="s">
        <v>4086</v>
      </c>
      <c r="E191" s="660" t="s">
        <v>4087</v>
      </c>
      <c r="F191" s="663"/>
      <c r="G191" s="663"/>
      <c r="H191" s="663"/>
      <c r="I191" s="663"/>
      <c r="J191" s="663">
        <v>1</v>
      </c>
      <c r="K191" s="663">
        <v>27977.88</v>
      </c>
      <c r="L191" s="663"/>
      <c r="M191" s="663">
        <v>27977.88</v>
      </c>
      <c r="N191" s="663">
        <v>4</v>
      </c>
      <c r="O191" s="663">
        <v>111911.52</v>
      </c>
      <c r="P191" s="676"/>
      <c r="Q191" s="664">
        <v>27977.88</v>
      </c>
    </row>
    <row r="192" spans="1:17" ht="14.4" customHeight="1" x14ac:dyDescent="0.3">
      <c r="A192" s="659" t="s">
        <v>544</v>
      </c>
      <c r="B192" s="660" t="s">
        <v>3845</v>
      </c>
      <c r="C192" s="660" t="s">
        <v>3888</v>
      </c>
      <c r="D192" s="660" t="s">
        <v>4088</v>
      </c>
      <c r="E192" s="660" t="s">
        <v>4089</v>
      </c>
      <c r="F192" s="663"/>
      <c r="G192" s="663"/>
      <c r="H192" s="663"/>
      <c r="I192" s="663"/>
      <c r="J192" s="663">
        <v>4</v>
      </c>
      <c r="K192" s="663">
        <v>12867.48</v>
      </c>
      <c r="L192" s="663"/>
      <c r="M192" s="663">
        <v>3216.87</v>
      </c>
      <c r="N192" s="663"/>
      <c r="O192" s="663"/>
      <c r="P192" s="676"/>
      <c r="Q192" s="664"/>
    </row>
    <row r="193" spans="1:17" ht="14.4" customHeight="1" x14ac:dyDescent="0.3">
      <c r="A193" s="659" t="s">
        <v>544</v>
      </c>
      <c r="B193" s="660" t="s">
        <v>3845</v>
      </c>
      <c r="C193" s="660" t="s">
        <v>3888</v>
      </c>
      <c r="D193" s="660" t="s">
        <v>4090</v>
      </c>
      <c r="E193" s="660" t="s">
        <v>4014</v>
      </c>
      <c r="F193" s="663">
        <v>8</v>
      </c>
      <c r="G193" s="663">
        <v>33163.599999999999</v>
      </c>
      <c r="H193" s="663">
        <v>1</v>
      </c>
      <c r="I193" s="663">
        <v>4145.45</v>
      </c>
      <c r="J193" s="663">
        <v>4</v>
      </c>
      <c r="K193" s="663">
        <v>16581.8</v>
      </c>
      <c r="L193" s="663">
        <v>0.5</v>
      </c>
      <c r="M193" s="663">
        <v>4145.45</v>
      </c>
      <c r="N193" s="663">
        <v>10</v>
      </c>
      <c r="O193" s="663">
        <v>41454.5</v>
      </c>
      <c r="P193" s="676">
        <v>1.25</v>
      </c>
      <c r="Q193" s="664">
        <v>4145.45</v>
      </c>
    </row>
    <row r="194" spans="1:17" ht="14.4" customHeight="1" x14ac:dyDescent="0.3">
      <c r="A194" s="659" t="s">
        <v>544</v>
      </c>
      <c r="B194" s="660" t="s">
        <v>3845</v>
      </c>
      <c r="C194" s="660" t="s">
        <v>3888</v>
      </c>
      <c r="D194" s="660" t="s">
        <v>4091</v>
      </c>
      <c r="E194" s="660" t="s">
        <v>4092</v>
      </c>
      <c r="F194" s="663"/>
      <c r="G194" s="663"/>
      <c r="H194" s="663"/>
      <c r="I194" s="663"/>
      <c r="J194" s="663">
        <v>8</v>
      </c>
      <c r="K194" s="663">
        <v>429488</v>
      </c>
      <c r="L194" s="663"/>
      <c r="M194" s="663">
        <v>53686</v>
      </c>
      <c r="N194" s="663"/>
      <c r="O194" s="663"/>
      <c r="P194" s="676"/>
      <c r="Q194" s="664"/>
    </row>
    <row r="195" spans="1:17" ht="14.4" customHeight="1" x14ac:dyDescent="0.3">
      <c r="A195" s="659" t="s">
        <v>544</v>
      </c>
      <c r="B195" s="660" t="s">
        <v>3845</v>
      </c>
      <c r="C195" s="660" t="s">
        <v>3888</v>
      </c>
      <c r="D195" s="660" t="s">
        <v>4093</v>
      </c>
      <c r="E195" s="660" t="s">
        <v>4094</v>
      </c>
      <c r="F195" s="663"/>
      <c r="G195" s="663"/>
      <c r="H195" s="663"/>
      <c r="I195" s="663"/>
      <c r="J195" s="663">
        <v>7</v>
      </c>
      <c r="K195" s="663">
        <v>10354.959999999999</v>
      </c>
      <c r="L195" s="663"/>
      <c r="M195" s="663">
        <v>1479.28</v>
      </c>
      <c r="N195" s="663">
        <v>2</v>
      </c>
      <c r="O195" s="663">
        <v>2958.56</v>
      </c>
      <c r="P195" s="676"/>
      <c r="Q195" s="664">
        <v>1479.28</v>
      </c>
    </row>
    <row r="196" spans="1:17" ht="14.4" customHeight="1" x14ac:dyDescent="0.3">
      <c r="A196" s="659" t="s">
        <v>544</v>
      </c>
      <c r="B196" s="660" t="s">
        <v>3845</v>
      </c>
      <c r="C196" s="660" t="s">
        <v>3888</v>
      </c>
      <c r="D196" s="660" t="s">
        <v>4095</v>
      </c>
      <c r="E196" s="660" t="s">
        <v>4096</v>
      </c>
      <c r="F196" s="663"/>
      <c r="G196" s="663"/>
      <c r="H196" s="663"/>
      <c r="I196" s="663"/>
      <c r="J196" s="663">
        <v>11</v>
      </c>
      <c r="K196" s="663">
        <v>198315.81</v>
      </c>
      <c r="L196" s="663"/>
      <c r="M196" s="663">
        <v>18028.71</v>
      </c>
      <c r="N196" s="663">
        <v>2</v>
      </c>
      <c r="O196" s="663">
        <v>36057.42</v>
      </c>
      <c r="P196" s="676"/>
      <c r="Q196" s="664">
        <v>18028.71</v>
      </c>
    </row>
    <row r="197" spans="1:17" ht="14.4" customHeight="1" x14ac:dyDescent="0.3">
      <c r="A197" s="659" t="s">
        <v>544</v>
      </c>
      <c r="B197" s="660" t="s">
        <v>3845</v>
      </c>
      <c r="C197" s="660" t="s">
        <v>3888</v>
      </c>
      <c r="D197" s="660" t="s">
        <v>4097</v>
      </c>
      <c r="E197" s="660" t="s">
        <v>4098</v>
      </c>
      <c r="F197" s="663"/>
      <c r="G197" s="663"/>
      <c r="H197" s="663"/>
      <c r="I197" s="663"/>
      <c r="J197" s="663">
        <v>1</v>
      </c>
      <c r="K197" s="663">
        <v>3480</v>
      </c>
      <c r="L197" s="663"/>
      <c r="M197" s="663">
        <v>3480</v>
      </c>
      <c r="N197" s="663">
        <v>1</v>
      </c>
      <c r="O197" s="663">
        <v>3480</v>
      </c>
      <c r="P197" s="676"/>
      <c r="Q197" s="664">
        <v>3480</v>
      </c>
    </row>
    <row r="198" spans="1:17" ht="14.4" customHeight="1" x14ac:dyDescent="0.3">
      <c r="A198" s="659" t="s">
        <v>544</v>
      </c>
      <c r="B198" s="660" t="s">
        <v>3845</v>
      </c>
      <c r="C198" s="660" t="s">
        <v>3888</v>
      </c>
      <c r="D198" s="660" t="s">
        <v>4099</v>
      </c>
      <c r="E198" s="660" t="s">
        <v>3976</v>
      </c>
      <c r="F198" s="663"/>
      <c r="G198" s="663"/>
      <c r="H198" s="663"/>
      <c r="I198" s="663"/>
      <c r="J198" s="663">
        <v>2</v>
      </c>
      <c r="K198" s="663">
        <v>16626</v>
      </c>
      <c r="L198" s="663"/>
      <c r="M198" s="663">
        <v>8313</v>
      </c>
      <c r="N198" s="663"/>
      <c r="O198" s="663"/>
      <c r="P198" s="676"/>
      <c r="Q198" s="664"/>
    </row>
    <row r="199" spans="1:17" ht="14.4" customHeight="1" x14ac:dyDescent="0.3">
      <c r="A199" s="659" t="s">
        <v>544</v>
      </c>
      <c r="B199" s="660" t="s">
        <v>3845</v>
      </c>
      <c r="C199" s="660" t="s">
        <v>3888</v>
      </c>
      <c r="D199" s="660" t="s">
        <v>4100</v>
      </c>
      <c r="E199" s="660" t="s">
        <v>3946</v>
      </c>
      <c r="F199" s="663"/>
      <c r="G199" s="663"/>
      <c r="H199" s="663"/>
      <c r="I199" s="663"/>
      <c r="J199" s="663">
        <v>1</v>
      </c>
      <c r="K199" s="663">
        <v>4227.33</v>
      </c>
      <c r="L199" s="663"/>
      <c r="M199" s="663">
        <v>4227.33</v>
      </c>
      <c r="N199" s="663">
        <v>2</v>
      </c>
      <c r="O199" s="663">
        <v>8454.66</v>
      </c>
      <c r="P199" s="676"/>
      <c r="Q199" s="664">
        <v>4227.33</v>
      </c>
    </row>
    <row r="200" spans="1:17" ht="14.4" customHeight="1" x14ac:dyDescent="0.3">
      <c r="A200" s="659" t="s">
        <v>544</v>
      </c>
      <c r="B200" s="660" t="s">
        <v>3845</v>
      </c>
      <c r="C200" s="660" t="s">
        <v>3888</v>
      </c>
      <c r="D200" s="660" t="s">
        <v>4101</v>
      </c>
      <c r="E200" s="660" t="s">
        <v>4102</v>
      </c>
      <c r="F200" s="663"/>
      <c r="G200" s="663"/>
      <c r="H200" s="663"/>
      <c r="I200" s="663"/>
      <c r="J200" s="663">
        <v>15</v>
      </c>
      <c r="K200" s="663">
        <v>410670</v>
      </c>
      <c r="L200" s="663"/>
      <c r="M200" s="663">
        <v>27378</v>
      </c>
      <c r="N200" s="663">
        <v>4</v>
      </c>
      <c r="O200" s="663">
        <v>109512</v>
      </c>
      <c r="P200" s="676"/>
      <c r="Q200" s="664">
        <v>27378</v>
      </c>
    </row>
    <row r="201" spans="1:17" ht="14.4" customHeight="1" x14ac:dyDescent="0.3">
      <c r="A201" s="659" t="s">
        <v>544</v>
      </c>
      <c r="B201" s="660" t="s">
        <v>3845</v>
      </c>
      <c r="C201" s="660" t="s">
        <v>3888</v>
      </c>
      <c r="D201" s="660" t="s">
        <v>4103</v>
      </c>
      <c r="E201" s="660" t="s">
        <v>4104</v>
      </c>
      <c r="F201" s="663"/>
      <c r="G201" s="663"/>
      <c r="H201" s="663"/>
      <c r="I201" s="663"/>
      <c r="J201" s="663">
        <v>2</v>
      </c>
      <c r="K201" s="663">
        <v>3616.9</v>
      </c>
      <c r="L201" s="663"/>
      <c r="M201" s="663">
        <v>1808.45</v>
      </c>
      <c r="N201" s="663"/>
      <c r="O201" s="663"/>
      <c r="P201" s="676"/>
      <c r="Q201" s="664"/>
    </row>
    <row r="202" spans="1:17" ht="14.4" customHeight="1" x14ac:dyDescent="0.3">
      <c r="A202" s="659" t="s">
        <v>544</v>
      </c>
      <c r="B202" s="660" t="s">
        <v>3845</v>
      </c>
      <c r="C202" s="660" t="s">
        <v>3888</v>
      </c>
      <c r="D202" s="660" t="s">
        <v>4105</v>
      </c>
      <c r="E202" s="660" t="s">
        <v>4106</v>
      </c>
      <c r="F202" s="663"/>
      <c r="G202" s="663"/>
      <c r="H202" s="663"/>
      <c r="I202" s="663"/>
      <c r="J202" s="663">
        <v>1</v>
      </c>
      <c r="K202" s="663">
        <v>4385.37</v>
      </c>
      <c r="L202" s="663"/>
      <c r="M202" s="663">
        <v>4385.37</v>
      </c>
      <c r="N202" s="663">
        <v>1</v>
      </c>
      <c r="O202" s="663">
        <v>4385.37</v>
      </c>
      <c r="P202" s="676"/>
      <c r="Q202" s="664">
        <v>4385.37</v>
      </c>
    </row>
    <row r="203" spans="1:17" ht="14.4" customHeight="1" x14ac:dyDescent="0.3">
      <c r="A203" s="659" t="s">
        <v>544</v>
      </c>
      <c r="B203" s="660" t="s">
        <v>3845</v>
      </c>
      <c r="C203" s="660" t="s">
        <v>3888</v>
      </c>
      <c r="D203" s="660" t="s">
        <v>4107</v>
      </c>
      <c r="E203" s="660" t="s">
        <v>3933</v>
      </c>
      <c r="F203" s="663"/>
      <c r="G203" s="663"/>
      <c r="H203" s="663"/>
      <c r="I203" s="663"/>
      <c r="J203" s="663">
        <v>2</v>
      </c>
      <c r="K203" s="663">
        <v>9155.24</v>
      </c>
      <c r="L203" s="663"/>
      <c r="M203" s="663">
        <v>4577.62</v>
      </c>
      <c r="N203" s="663">
        <v>1</v>
      </c>
      <c r="O203" s="663">
        <v>4577.62</v>
      </c>
      <c r="P203" s="676"/>
      <c r="Q203" s="664">
        <v>4577.62</v>
      </c>
    </row>
    <row r="204" spans="1:17" ht="14.4" customHeight="1" x14ac:dyDescent="0.3">
      <c r="A204" s="659" t="s">
        <v>544</v>
      </c>
      <c r="B204" s="660" t="s">
        <v>3845</v>
      </c>
      <c r="C204" s="660" t="s">
        <v>3888</v>
      </c>
      <c r="D204" s="660" t="s">
        <v>4108</v>
      </c>
      <c r="E204" s="660" t="s">
        <v>4109</v>
      </c>
      <c r="F204" s="663"/>
      <c r="G204" s="663"/>
      <c r="H204" s="663"/>
      <c r="I204" s="663"/>
      <c r="J204" s="663">
        <v>1</v>
      </c>
      <c r="K204" s="663">
        <v>290170.88</v>
      </c>
      <c r="L204" s="663"/>
      <c r="M204" s="663">
        <v>290170.88</v>
      </c>
      <c r="N204" s="663"/>
      <c r="O204" s="663"/>
      <c r="P204" s="676"/>
      <c r="Q204" s="664"/>
    </row>
    <row r="205" spans="1:17" ht="14.4" customHeight="1" x14ac:dyDescent="0.3">
      <c r="A205" s="659" t="s">
        <v>544</v>
      </c>
      <c r="B205" s="660" t="s">
        <v>3845</v>
      </c>
      <c r="C205" s="660" t="s">
        <v>3888</v>
      </c>
      <c r="D205" s="660" t="s">
        <v>4110</v>
      </c>
      <c r="E205" s="660" t="s">
        <v>3992</v>
      </c>
      <c r="F205" s="663">
        <v>1</v>
      </c>
      <c r="G205" s="663">
        <v>3237.6</v>
      </c>
      <c r="H205" s="663">
        <v>1</v>
      </c>
      <c r="I205" s="663">
        <v>3237.6</v>
      </c>
      <c r="J205" s="663"/>
      <c r="K205" s="663"/>
      <c r="L205" s="663"/>
      <c r="M205" s="663"/>
      <c r="N205" s="663"/>
      <c r="O205" s="663"/>
      <c r="P205" s="676"/>
      <c r="Q205" s="664"/>
    </row>
    <row r="206" spans="1:17" ht="14.4" customHeight="1" x14ac:dyDescent="0.3">
      <c r="A206" s="659" t="s">
        <v>544</v>
      </c>
      <c r="B206" s="660" t="s">
        <v>3845</v>
      </c>
      <c r="C206" s="660" t="s">
        <v>3888</v>
      </c>
      <c r="D206" s="660" t="s">
        <v>4111</v>
      </c>
      <c r="E206" s="660" t="s">
        <v>4112</v>
      </c>
      <c r="F206" s="663"/>
      <c r="G206" s="663"/>
      <c r="H206" s="663"/>
      <c r="I206" s="663"/>
      <c r="J206" s="663"/>
      <c r="K206" s="663"/>
      <c r="L206" s="663"/>
      <c r="M206" s="663"/>
      <c r="N206" s="663">
        <v>1</v>
      </c>
      <c r="O206" s="663">
        <v>5255.92</v>
      </c>
      <c r="P206" s="676"/>
      <c r="Q206" s="664">
        <v>5255.92</v>
      </c>
    </row>
    <row r="207" spans="1:17" ht="14.4" customHeight="1" x14ac:dyDescent="0.3">
      <c r="A207" s="659" t="s">
        <v>544</v>
      </c>
      <c r="B207" s="660" t="s">
        <v>3845</v>
      </c>
      <c r="C207" s="660" t="s">
        <v>3888</v>
      </c>
      <c r="D207" s="660" t="s">
        <v>4113</v>
      </c>
      <c r="E207" s="660" t="s">
        <v>4114</v>
      </c>
      <c r="F207" s="663"/>
      <c r="G207" s="663"/>
      <c r="H207" s="663"/>
      <c r="I207" s="663"/>
      <c r="J207" s="663"/>
      <c r="K207" s="663"/>
      <c r="L207" s="663"/>
      <c r="M207" s="663"/>
      <c r="N207" s="663">
        <v>1</v>
      </c>
      <c r="O207" s="663">
        <v>15262.84</v>
      </c>
      <c r="P207" s="676"/>
      <c r="Q207" s="664">
        <v>15262.84</v>
      </c>
    </row>
    <row r="208" spans="1:17" ht="14.4" customHeight="1" x14ac:dyDescent="0.3">
      <c r="A208" s="659" t="s">
        <v>544</v>
      </c>
      <c r="B208" s="660" t="s">
        <v>3845</v>
      </c>
      <c r="C208" s="660" t="s">
        <v>3888</v>
      </c>
      <c r="D208" s="660" t="s">
        <v>4115</v>
      </c>
      <c r="E208" s="660" t="s">
        <v>4116</v>
      </c>
      <c r="F208" s="663"/>
      <c r="G208" s="663"/>
      <c r="H208" s="663"/>
      <c r="I208" s="663"/>
      <c r="J208" s="663"/>
      <c r="K208" s="663"/>
      <c r="L208" s="663"/>
      <c r="M208" s="663"/>
      <c r="N208" s="663">
        <v>14</v>
      </c>
      <c r="O208" s="663">
        <v>134290.38</v>
      </c>
      <c r="P208" s="676"/>
      <c r="Q208" s="664">
        <v>9592.17</v>
      </c>
    </row>
    <row r="209" spans="1:17" ht="14.4" customHeight="1" x14ac:dyDescent="0.3">
      <c r="A209" s="659" t="s">
        <v>544</v>
      </c>
      <c r="B209" s="660" t="s">
        <v>3845</v>
      </c>
      <c r="C209" s="660" t="s">
        <v>3888</v>
      </c>
      <c r="D209" s="660" t="s">
        <v>4117</v>
      </c>
      <c r="E209" s="660" t="s">
        <v>4118</v>
      </c>
      <c r="F209" s="663"/>
      <c r="G209" s="663"/>
      <c r="H209" s="663"/>
      <c r="I209" s="663"/>
      <c r="J209" s="663"/>
      <c r="K209" s="663"/>
      <c r="L209" s="663"/>
      <c r="M209" s="663"/>
      <c r="N209" s="663">
        <v>7</v>
      </c>
      <c r="O209" s="663">
        <v>426893.74</v>
      </c>
      <c r="P209" s="676"/>
      <c r="Q209" s="664">
        <v>60984.82</v>
      </c>
    </row>
    <row r="210" spans="1:17" ht="14.4" customHeight="1" x14ac:dyDescent="0.3">
      <c r="A210" s="659" t="s">
        <v>544</v>
      </c>
      <c r="B210" s="660" t="s">
        <v>3845</v>
      </c>
      <c r="C210" s="660" t="s">
        <v>3888</v>
      </c>
      <c r="D210" s="660" t="s">
        <v>4119</v>
      </c>
      <c r="E210" s="660" t="s">
        <v>4120</v>
      </c>
      <c r="F210" s="663"/>
      <c r="G210" s="663"/>
      <c r="H210" s="663"/>
      <c r="I210" s="663"/>
      <c r="J210" s="663"/>
      <c r="K210" s="663"/>
      <c r="L210" s="663"/>
      <c r="M210" s="663"/>
      <c r="N210" s="663">
        <v>2</v>
      </c>
      <c r="O210" s="663">
        <v>40304.18</v>
      </c>
      <c r="P210" s="676"/>
      <c r="Q210" s="664">
        <v>20152.09</v>
      </c>
    </row>
    <row r="211" spans="1:17" ht="14.4" customHeight="1" x14ac:dyDescent="0.3">
      <c r="A211" s="659" t="s">
        <v>544</v>
      </c>
      <c r="B211" s="660" t="s">
        <v>3845</v>
      </c>
      <c r="C211" s="660" t="s">
        <v>3888</v>
      </c>
      <c r="D211" s="660" t="s">
        <v>4121</v>
      </c>
      <c r="E211" s="660" t="s">
        <v>4122</v>
      </c>
      <c r="F211" s="663"/>
      <c r="G211" s="663"/>
      <c r="H211" s="663"/>
      <c r="I211" s="663"/>
      <c r="J211" s="663">
        <v>2</v>
      </c>
      <c r="K211" s="663">
        <v>998268.98</v>
      </c>
      <c r="L211" s="663"/>
      <c r="M211" s="663">
        <v>499134.49</v>
      </c>
      <c r="N211" s="663">
        <v>2</v>
      </c>
      <c r="O211" s="663">
        <v>998268.98</v>
      </c>
      <c r="P211" s="676"/>
      <c r="Q211" s="664">
        <v>499134.49</v>
      </c>
    </row>
    <row r="212" spans="1:17" ht="14.4" customHeight="1" x14ac:dyDescent="0.3">
      <c r="A212" s="659" t="s">
        <v>544</v>
      </c>
      <c r="B212" s="660" t="s">
        <v>3845</v>
      </c>
      <c r="C212" s="660" t="s">
        <v>3888</v>
      </c>
      <c r="D212" s="660" t="s">
        <v>4123</v>
      </c>
      <c r="E212" s="660" t="s">
        <v>4124</v>
      </c>
      <c r="F212" s="663"/>
      <c r="G212" s="663"/>
      <c r="H212" s="663"/>
      <c r="I212" s="663"/>
      <c r="J212" s="663"/>
      <c r="K212" s="663"/>
      <c r="L212" s="663"/>
      <c r="M212" s="663"/>
      <c r="N212" s="663">
        <v>2</v>
      </c>
      <c r="O212" s="663">
        <v>16556.939999999999</v>
      </c>
      <c r="P212" s="676"/>
      <c r="Q212" s="664">
        <v>8278.4699999999993</v>
      </c>
    </row>
    <row r="213" spans="1:17" ht="14.4" customHeight="1" x14ac:dyDescent="0.3">
      <c r="A213" s="659" t="s">
        <v>544</v>
      </c>
      <c r="B213" s="660" t="s">
        <v>3845</v>
      </c>
      <c r="C213" s="660" t="s">
        <v>3888</v>
      </c>
      <c r="D213" s="660" t="s">
        <v>4125</v>
      </c>
      <c r="E213" s="660" t="s">
        <v>4124</v>
      </c>
      <c r="F213" s="663"/>
      <c r="G213" s="663"/>
      <c r="H213" s="663"/>
      <c r="I213" s="663"/>
      <c r="J213" s="663"/>
      <c r="K213" s="663"/>
      <c r="L213" s="663"/>
      <c r="M213" s="663"/>
      <c r="N213" s="663">
        <v>4</v>
      </c>
      <c r="O213" s="663">
        <v>62252.28</v>
      </c>
      <c r="P213" s="676"/>
      <c r="Q213" s="664">
        <v>15563.07</v>
      </c>
    </row>
    <row r="214" spans="1:17" ht="14.4" customHeight="1" x14ac:dyDescent="0.3">
      <c r="A214" s="659" t="s">
        <v>544</v>
      </c>
      <c r="B214" s="660" t="s">
        <v>3845</v>
      </c>
      <c r="C214" s="660" t="s">
        <v>3888</v>
      </c>
      <c r="D214" s="660" t="s">
        <v>4126</v>
      </c>
      <c r="E214" s="660" t="s">
        <v>4045</v>
      </c>
      <c r="F214" s="663"/>
      <c r="G214" s="663"/>
      <c r="H214" s="663"/>
      <c r="I214" s="663"/>
      <c r="J214" s="663"/>
      <c r="K214" s="663"/>
      <c r="L214" s="663"/>
      <c r="M214" s="663"/>
      <c r="N214" s="663">
        <v>2</v>
      </c>
      <c r="O214" s="663">
        <v>24323.46</v>
      </c>
      <c r="P214" s="676"/>
      <c r="Q214" s="664">
        <v>12161.73</v>
      </c>
    </row>
    <row r="215" spans="1:17" ht="14.4" customHeight="1" x14ac:dyDescent="0.3">
      <c r="A215" s="659" t="s">
        <v>544</v>
      </c>
      <c r="B215" s="660" t="s">
        <v>3845</v>
      </c>
      <c r="C215" s="660" t="s">
        <v>3888</v>
      </c>
      <c r="D215" s="660" t="s">
        <v>4127</v>
      </c>
      <c r="E215" s="660" t="s">
        <v>4128</v>
      </c>
      <c r="F215" s="663"/>
      <c r="G215" s="663"/>
      <c r="H215" s="663"/>
      <c r="I215" s="663"/>
      <c r="J215" s="663"/>
      <c r="K215" s="663"/>
      <c r="L215" s="663"/>
      <c r="M215" s="663"/>
      <c r="N215" s="663">
        <v>4</v>
      </c>
      <c r="O215" s="663">
        <v>74606.16</v>
      </c>
      <c r="P215" s="676"/>
      <c r="Q215" s="664">
        <v>18651.54</v>
      </c>
    </row>
    <row r="216" spans="1:17" ht="14.4" customHeight="1" x14ac:dyDescent="0.3">
      <c r="A216" s="659" t="s">
        <v>544</v>
      </c>
      <c r="B216" s="660" t="s">
        <v>3845</v>
      </c>
      <c r="C216" s="660" t="s">
        <v>3888</v>
      </c>
      <c r="D216" s="660" t="s">
        <v>4129</v>
      </c>
      <c r="E216" s="660" t="s">
        <v>4124</v>
      </c>
      <c r="F216" s="663"/>
      <c r="G216" s="663"/>
      <c r="H216" s="663"/>
      <c r="I216" s="663"/>
      <c r="J216" s="663"/>
      <c r="K216" s="663"/>
      <c r="L216" s="663"/>
      <c r="M216" s="663"/>
      <c r="N216" s="663">
        <v>4</v>
      </c>
      <c r="O216" s="663">
        <v>9625.76</v>
      </c>
      <c r="P216" s="676"/>
      <c r="Q216" s="664">
        <v>2406.44</v>
      </c>
    </row>
    <row r="217" spans="1:17" ht="14.4" customHeight="1" x14ac:dyDescent="0.3">
      <c r="A217" s="659" t="s">
        <v>544</v>
      </c>
      <c r="B217" s="660" t="s">
        <v>3845</v>
      </c>
      <c r="C217" s="660" t="s">
        <v>3888</v>
      </c>
      <c r="D217" s="660" t="s">
        <v>4130</v>
      </c>
      <c r="E217" s="660"/>
      <c r="F217" s="663"/>
      <c r="G217" s="663"/>
      <c r="H217" s="663"/>
      <c r="I217" s="663"/>
      <c r="J217" s="663"/>
      <c r="K217" s="663"/>
      <c r="L217" s="663"/>
      <c r="M217" s="663"/>
      <c r="N217" s="663">
        <v>2</v>
      </c>
      <c r="O217" s="663">
        <v>64874</v>
      </c>
      <c r="P217" s="676"/>
      <c r="Q217" s="664">
        <v>32437</v>
      </c>
    </row>
    <row r="218" spans="1:17" ht="14.4" customHeight="1" x14ac:dyDescent="0.3">
      <c r="A218" s="659" t="s">
        <v>544</v>
      </c>
      <c r="B218" s="660" t="s">
        <v>3845</v>
      </c>
      <c r="C218" s="660" t="s">
        <v>3888</v>
      </c>
      <c r="D218" s="660" t="s">
        <v>4131</v>
      </c>
      <c r="E218" s="660"/>
      <c r="F218" s="663"/>
      <c r="G218" s="663"/>
      <c r="H218" s="663"/>
      <c r="I218" s="663"/>
      <c r="J218" s="663"/>
      <c r="K218" s="663"/>
      <c r="L218" s="663"/>
      <c r="M218" s="663"/>
      <c r="N218" s="663">
        <v>4</v>
      </c>
      <c r="O218" s="663">
        <v>35400</v>
      </c>
      <c r="P218" s="676"/>
      <c r="Q218" s="664">
        <v>8850</v>
      </c>
    </row>
    <row r="219" spans="1:17" ht="14.4" customHeight="1" x14ac:dyDescent="0.3">
      <c r="A219" s="659" t="s">
        <v>544</v>
      </c>
      <c r="B219" s="660" t="s">
        <v>3845</v>
      </c>
      <c r="C219" s="660" t="s">
        <v>3888</v>
      </c>
      <c r="D219" s="660" t="s">
        <v>4132</v>
      </c>
      <c r="E219" s="660"/>
      <c r="F219" s="663"/>
      <c r="G219" s="663"/>
      <c r="H219" s="663"/>
      <c r="I219" s="663"/>
      <c r="J219" s="663"/>
      <c r="K219" s="663"/>
      <c r="L219" s="663"/>
      <c r="M219" s="663"/>
      <c r="N219" s="663">
        <v>2</v>
      </c>
      <c r="O219" s="663">
        <v>9062</v>
      </c>
      <c r="P219" s="676"/>
      <c r="Q219" s="664">
        <v>4531</v>
      </c>
    </row>
    <row r="220" spans="1:17" ht="14.4" customHeight="1" x14ac:dyDescent="0.3">
      <c r="A220" s="659" t="s">
        <v>544</v>
      </c>
      <c r="B220" s="660" t="s">
        <v>3845</v>
      </c>
      <c r="C220" s="660" t="s">
        <v>3888</v>
      </c>
      <c r="D220" s="660" t="s">
        <v>4133</v>
      </c>
      <c r="E220" s="660"/>
      <c r="F220" s="663"/>
      <c r="G220" s="663"/>
      <c r="H220" s="663"/>
      <c r="I220" s="663"/>
      <c r="J220" s="663"/>
      <c r="K220" s="663"/>
      <c r="L220" s="663"/>
      <c r="M220" s="663"/>
      <c r="N220" s="663">
        <v>1</v>
      </c>
      <c r="O220" s="663">
        <v>18285</v>
      </c>
      <c r="P220" s="676"/>
      <c r="Q220" s="664">
        <v>18285</v>
      </c>
    </row>
    <row r="221" spans="1:17" ht="14.4" customHeight="1" x14ac:dyDescent="0.3">
      <c r="A221" s="659" t="s">
        <v>544</v>
      </c>
      <c r="B221" s="660" t="s">
        <v>3845</v>
      </c>
      <c r="C221" s="660" t="s">
        <v>3888</v>
      </c>
      <c r="D221" s="660" t="s">
        <v>4134</v>
      </c>
      <c r="E221" s="660"/>
      <c r="F221" s="663"/>
      <c r="G221" s="663"/>
      <c r="H221" s="663"/>
      <c r="I221" s="663"/>
      <c r="J221" s="663"/>
      <c r="K221" s="663"/>
      <c r="L221" s="663"/>
      <c r="M221" s="663"/>
      <c r="N221" s="663">
        <v>4</v>
      </c>
      <c r="O221" s="663">
        <v>7984</v>
      </c>
      <c r="P221" s="676"/>
      <c r="Q221" s="664">
        <v>1996</v>
      </c>
    </row>
    <row r="222" spans="1:17" ht="14.4" customHeight="1" x14ac:dyDescent="0.3">
      <c r="A222" s="659" t="s">
        <v>544</v>
      </c>
      <c r="B222" s="660" t="s">
        <v>3845</v>
      </c>
      <c r="C222" s="660" t="s">
        <v>3888</v>
      </c>
      <c r="D222" s="660" t="s">
        <v>4135</v>
      </c>
      <c r="E222" s="660"/>
      <c r="F222" s="663"/>
      <c r="G222" s="663"/>
      <c r="H222" s="663"/>
      <c r="I222" s="663"/>
      <c r="J222" s="663"/>
      <c r="K222" s="663"/>
      <c r="L222" s="663"/>
      <c r="M222" s="663"/>
      <c r="N222" s="663">
        <v>1</v>
      </c>
      <c r="O222" s="663">
        <v>10110</v>
      </c>
      <c r="P222" s="676"/>
      <c r="Q222" s="664">
        <v>10110</v>
      </c>
    </row>
    <row r="223" spans="1:17" ht="14.4" customHeight="1" x14ac:dyDescent="0.3">
      <c r="A223" s="659" t="s">
        <v>544</v>
      </c>
      <c r="B223" s="660" t="s">
        <v>3845</v>
      </c>
      <c r="C223" s="660" t="s">
        <v>3888</v>
      </c>
      <c r="D223" s="660" t="s">
        <v>4136</v>
      </c>
      <c r="E223" s="660"/>
      <c r="F223" s="663"/>
      <c r="G223" s="663"/>
      <c r="H223" s="663"/>
      <c r="I223" s="663"/>
      <c r="J223" s="663"/>
      <c r="K223" s="663"/>
      <c r="L223" s="663"/>
      <c r="M223" s="663"/>
      <c r="N223" s="663">
        <v>4</v>
      </c>
      <c r="O223" s="663">
        <v>10260</v>
      </c>
      <c r="P223" s="676"/>
      <c r="Q223" s="664">
        <v>2565</v>
      </c>
    </row>
    <row r="224" spans="1:17" ht="14.4" customHeight="1" x14ac:dyDescent="0.3">
      <c r="A224" s="659" t="s">
        <v>544</v>
      </c>
      <c r="B224" s="660" t="s">
        <v>3845</v>
      </c>
      <c r="C224" s="660" t="s">
        <v>3888</v>
      </c>
      <c r="D224" s="660" t="s">
        <v>4137</v>
      </c>
      <c r="E224" s="660"/>
      <c r="F224" s="663"/>
      <c r="G224" s="663"/>
      <c r="H224" s="663"/>
      <c r="I224" s="663"/>
      <c r="J224" s="663"/>
      <c r="K224" s="663"/>
      <c r="L224" s="663"/>
      <c r="M224" s="663"/>
      <c r="N224" s="663">
        <v>4</v>
      </c>
      <c r="O224" s="663">
        <v>46460</v>
      </c>
      <c r="P224" s="676"/>
      <c r="Q224" s="664">
        <v>11615</v>
      </c>
    </row>
    <row r="225" spans="1:17" ht="14.4" customHeight="1" x14ac:dyDescent="0.3">
      <c r="A225" s="659" t="s">
        <v>544</v>
      </c>
      <c r="B225" s="660" t="s">
        <v>3845</v>
      </c>
      <c r="C225" s="660" t="s">
        <v>3888</v>
      </c>
      <c r="D225" s="660" t="s">
        <v>4138</v>
      </c>
      <c r="E225" s="660"/>
      <c r="F225" s="663"/>
      <c r="G225" s="663"/>
      <c r="H225" s="663"/>
      <c r="I225" s="663"/>
      <c r="J225" s="663"/>
      <c r="K225" s="663"/>
      <c r="L225" s="663"/>
      <c r="M225" s="663"/>
      <c r="N225" s="663">
        <v>2</v>
      </c>
      <c r="O225" s="663">
        <v>4991</v>
      </c>
      <c r="P225" s="676"/>
      <c r="Q225" s="664">
        <v>2495.5</v>
      </c>
    </row>
    <row r="226" spans="1:17" ht="14.4" customHeight="1" x14ac:dyDescent="0.3">
      <c r="A226" s="659" t="s">
        <v>544</v>
      </c>
      <c r="B226" s="660" t="s">
        <v>3845</v>
      </c>
      <c r="C226" s="660" t="s">
        <v>3735</v>
      </c>
      <c r="D226" s="660" t="s">
        <v>4139</v>
      </c>
      <c r="E226" s="660" t="s">
        <v>4140</v>
      </c>
      <c r="F226" s="663">
        <v>10</v>
      </c>
      <c r="G226" s="663">
        <v>2800</v>
      </c>
      <c r="H226" s="663">
        <v>1</v>
      </c>
      <c r="I226" s="663">
        <v>280</v>
      </c>
      <c r="J226" s="663">
        <v>7</v>
      </c>
      <c r="K226" s="663">
        <v>1969</v>
      </c>
      <c r="L226" s="663">
        <v>0.70321428571428568</v>
      </c>
      <c r="M226" s="663">
        <v>281.28571428571428</v>
      </c>
      <c r="N226" s="663">
        <v>10</v>
      </c>
      <c r="O226" s="663">
        <v>2840</v>
      </c>
      <c r="P226" s="676">
        <v>1.0142857142857142</v>
      </c>
      <c r="Q226" s="664">
        <v>284</v>
      </c>
    </row>
    <row r="227" spans="1:17" ht="14.4" customHeight="1" x14ac:dyDescent="0.3">
      <c r="A227" s="659" t="s">
        <v>544</v>
      </c>
      <c r="B227" s="660" t="s">
        <v>3845</v>
      </c>
      <c r="C227" s="660" t="s">
        <v>3735</v>
      </c>
      <c r="D227" s="660" t="s">
        <v>4141</v>
      </c>
      <c r="E227" s="660" t="s">
        <v>4142</v>
      </c>
      <c r="F227" s="663">
        <v>1</v>
      </c>
      <c r="G227" s="663">
        <v>8377</v>
      </c>
      <c r="H227" s="663">
        <v>1</v>
      </c>
      <c r="I227" s="663">
        <v>8377</v>
      </c>
      <c r="J227" s="663">
        <v>1</v>
      </c>
      <c r="K227" s="663">
        <v>8377</v>
      </c>
      <c r="L227" s="663">
        <v>1</v>
      </c>
      <c r="M227" s="663">
        <v>8377</v>
      </c>
      <c r="N227" s="663">
        <v>1</v>
      </c>
      <c r="O227" s="663">
        <v>8466</v>
      </c>
      <c r="P227" s="676">
        <v>1.0106243285185628</v>
      </c>
      <c r="Q227" s="664">
        <v>8466</v>
      </c>
    </row>
    <row r="228" spans="1:17" ht="14.4" customHeight="1" x14ac:dyDescent="0.3">
      <c r="A228" s="659" t="s">
        <v>544</v>
      </c>
      <c r="B228" s="660" t="s">
        <v>3845</v>
      </c>
      <c r="C228" s="660" t="s">
        <v>3735</v>
      </c>
      <c r="D228" s="660" t="s">
        <v>4143</v>
      </c>
      <c r="E228" s="660" t="s">
        <v>4144</v>
      </c>
      <c r="F228" s="663">
        <v>16</v>
      </c>
      <c r="G228" s="663">
        <v>86288</v>
      </c>
      <c r="H228" s="663">
        <v>1</v>
      </c>
      <c r="I228" s="663">
        <v>5393</v>
      </c>
      <c r="J228" s="663">
        <v>26</v>
      </c>
      <c r="K228" s="663">
        <v>140466</v>
      </c>
      <c r="L228" s="663">
        <v>1.6278740960504356</v>
      </c>
      <c r="M228" s="663">
        <v>5402.5384615384619</v>
      </c>
      <c r="N228" s="663">
        <v>29</v>
      </c>
      <c r="O228" s="663">
        <v>158978</v>
      </c>
      <c r="P228" s="676">
        <v>1.8424114592990914</v>
      </c>
      <c r="Q228" s="664">
        <v>5482</v>
      </c>
    </row>
    <row r="229" spans="1:17" ht="14.4" customHeight="1" x14ac:dyDescent="0.3">
      <c r="A229" s="659" t="s">
        <v>544</v>
      </c>
      <c r="B229" s="660" t="s">
        <v>3845</v>
      </c>
      <c r="C229" s="660" t="s">
        <v>3735</v>
      </c>
      <c r="D229" s="660" t="s">
        <v>4145</v>
      </c>
      <c r="E229" s="660" t="s">
        <v>4146</v>
      </c>
      <c r="F229" s="663">
        <v>4</v>
      </c>
      <c r="G229" s="663">
        <v>45436</v>
      </c>
      <c r="H229" s="663">
        <v>1</v>
      </c>
      <c r="I229" s="663">
        <v>11359</v>
      </c>
      <c r="J229" s="663">
        <v>5</v>
      </c>
      <c r="K229" s="663">
        <v>56979</v>
      </c>
      <c r="L229" s="663">
        <v>1.2540496522581213</v>
      </c>
      <c r="M229" s="663">
        <v>11395.8</v>
      </c>
      <c r="N229" s="663">
        <v>3</v>
      </c>
      <c r="O229" s="663">
        <v>34473</v>
      </c>
      <c r="P229" s="676">
        <v>0.75871555594682627</v>
      </c>
      <c r="Q229" s="664">
        <v>11491</v>
      </c>
    </row>
    <row r="230" spans="1:17" ht="14.4" customHeight="1" x14ac:dyDescent="0.3">
      <c r="A230" s="659" t="s">
        <v>544</v>
      </c>
      <c r="B230" s="660" t="s">
        <v>3845</v>
      </c>
      <c r="C230" s="660" t="s">
        <v>3735</v>
      </c>
      <c r="D230" s="660" t="s">
        <v>4147</v>
      </c>
      <c r="E230" s="660" t="s">
        <v>4148</v>
      </c>
      <c r="F230" s="663"/>
      <c r="G230" s="663"/>
      <c r="H230" s="663"/>
      <c r="I230" s="663"/>
      <c r="J230" s="663"/>
      <c r="K230" s="663"/>
      <c r="L230" s="663"/>
      <c r="M230" s="663"/>
      <c r="N230" s="663">
        <v>1</v>
      </c>
      <c r="O230" s="663">
        <v>1495</v>
      </c>
      <c r="P230" s="676"/>
      <c r="Q230" s="664">
        <v>1495</v>
      </c>
    </row>
    <row r="231" spans="1:17" ht="14.4" customHeight="1" x14ac:dyDescent="0.3">
      <c r="A231" s="659" t="s">
        <v>544</v>
      </c>
      <c r="B231" s="660" t="s">
        <v>3845</v>
      </c>
      <c r="C231" s="660" t="s">
        <v>3735</v>
      </c>
      <c r="D231" s="660" t="s">
        <v>4149</v>
      </c>
      <c r="E231" s="660" t="s">
        <v>4150</v>
      </c>
      <c r="F231" s="663">
        <v>1</v>
      </c>
      <c r="G231" s="663">
        <v>10881</v>
      </c>
      <c r="H231" s="663">
        <v>1</v>
      </c>
      <c r="I231" s="663">
        <v>10881</v>
      </c>
      <c r="J231" s="663"/>
      <c r="K231" s="663"/>
      <c r="L231" s="663"/>
      <c r="M231" s="663"/>
      <c r="N231" s="663"/>
      <c r="O231" s="663"/>
      <c r="P231" s="676"/>
      <c r="Q231" s="664"/>
    </row>
    <row r="232" spans="1:17" ht="14.4" customHeight="1" x14ac:dyDescent="0.3">
      <c r="A232" s="659" t="s">
        <v>544</v>
      </c>
      <c r="B232" s="660" t="s">
        <v>3845</v>
      </c>
      <c r="C232" s="660" t="s">
        <v>3735</v>
      </c>
      <c r="D232" s="660" t="s">
        <v>4151</v>
      </c>
      <c r="E232" s="660" t="s">
        <v>4152</v>
      </c>
      <c r="F232" s="663">
        <v>1</v>
      </c>
      <c r="G232" s="663">
        <v>10761</v>
      </c>
      <c r="H232" s="663">
        <v>1</v>
      </c>
      <c r="I232" s="663">
        <v>10761</v>
      </c>
      <c r="J232" s="663"/>
      <c r="K232" s="663"/>
      <c r="L232" s="663"/>
      <c r="M232" s="663"/>
      <c r="N232" s="663">
        <v>1</v>
      </c>
      <c r="O232" s="663">
        <v>10879</v>
      </c>
      <c r="P232" s="676">
        <v>1.0109655236502184</v>
      </c>
      <c r="Q232" s="664">
        <v>10879</v>
      </c>
    </row>
    <row r="233" spans="1:17" ht="14.4" customHeight="1" x14ac:dyDescent="0.3">
      <c r="A233" s="659" t="s">
        <v>544</v>
      </c>
      <c r="B233" s="660" t="s">
        <v>3845</v>
      </c>
      <c r="C233" s="660" t="s">
        <v>3735</v>
      </c>
      <c r="D233" s="660" t="s">
        <v>4153</v>
      </c>
      <c r="E233" s="660" t="s">
        <v>4154</v>
      </c>
      <c r="F233" s="663">
        <v>26</v>
      </c>
      <c r="G233" s="663">
        <v>57384</v>
      </c>
      <c r="H233" s="663">
        <v>1</v>
      </c>
      <c r="I233" s="663">
        <v>2207.0769230769229</v>
      </c>
      <c r="J233" s="663">
        <v>27</v>
      </c>
      <c r="K233" s="663">
        <v>59889</v>
      </c>
      <c r="L233" s="663">
        <v>1.0436532831451275</v>
      </c>
      <c r="M233" s="663">
        <v>2218.1111111111113</v>
      </c>
      <c r="N233" s="663">
        <v>38</v>
      </c>
      <c r="O233" s="663">
        <v>85044</v>
      </c>
      <c r="P233" s="676">
        <v>1.4820158929318277</v>
      </c>
      <c r="Q233" s="664">
        <v>2238</v>
      </c>
    </row>
    <row r="234" spans="1:17" ht="14.4" customHeight="1" x14ac:dyDescent="0.3">
      <c r="A234" s="659" t="s">
        <v>544</v>
      </c>
      <c r="B234" s="660" t="s">
        <v>3845</v>
      </c>
      <c r="C234" s="660" t="s">
        <v>3735</v>
      </c>
      <c r="D234" s="660" t="s">
        <v>4155</v>
      </c>
      <c r="E234" s="660" t="s">
        <v>4156</v>
      </c>
      <c r="F234" s="663">
        <v>8</v>
      </c>
      <c r="G234" s="663">
        <v>39941</v>
      </c>
      <c r="H234" s="663">
        <v>1</v>
      </c>
      <c r="I234" s="663">
        <v>4992.625</v>
      </c>
      <c r="J234" s="663">
        <v>4</v>
      </c>
      <c r="K234" s="663">
        <v>20016</v>
      </c>
      <c r="L234" s="663">
        <v>0.50113918029092908</v>
      </c>
      <c r="M234" s="663">
        <v>5004</v>
      </c>
      <c r="N234" s="663">
        <v>10</v>
      </c>
      <c r="O234" s="663">
        <v>50230</v>
      </c>
      <c r="P234" s="676">
        <v>1.257604967326807</v>
      </c>
      <c r="Q234" s="664">
        <v>5023</v>
      </c>
    </row>
    <row r="235" spans="1:17" ht="14.4" customHeight="1" x14ac:dyDescent="0.3">
      <c r="A235" s="659" t="s">
        <v>544</v>
      </c>
      <c r="B235" s="660" t="s">
        <v>3845</v>
      </c>
      <c r="C235" s="660" t="s">
        <v>3735</v>
      </c>
      <c r="D235" s="660" t="s">
        <v>4157</v>
      </c>
      <c r="E235" s="660" t="s">
        <v>4158</v>
      </c>
      <c r="F235" s="663">
        <v>17</v>
      </c>
      <c r="G235" s="663">
        <v>317900</v>
      </c>
      <c r="H235" s="663">
        <v>1</v>
      </c>
      <c r="I235" s="663">
        <v>18700</v>
      </c>
      <c r="J235" s="663">
        <v>21</v>
      </c>
      <c r="K235" s="663">
        <v>394012</v>
      </c>
      <c r="L235" s="663">
        <v>1.2394212016357344</v>
      </c>
      <c r="M235" s="663">
        <v>18762.476190476191</v>
      </c>
      <c r="N235" s="663">
        <v>9</v>
      </c>
      <c r="O235" s="663">
        <v>170424</v>
      </c>
      <c r="P235" s="676">
        <v>0.53609311104120794</v>
      </c>
      <c r="Q235" s="664">
        <v>18936</v>
      </c>
    </row>
    <row r="236" spans="1:17" ht="14.4" customHeight="1" x14ac:dyDescent="0.3">
      <c r="A236" s="659" t="s">
        <v>544</v>
      </c>
      <c r="B236" s="660" t="s">
        <v>3845</v>
      </c>
      <c r="C236" s="660" t="s">
        <v>3735</v>
      </c>
      <c r="D236" s="660" t="s">
        <v>4159</v>
      </c>
      <c r="E236" s="660" t="s">
        <v>4160</v>
      </c>
      <c r="F236" s="663">
        <v>1</v>
      </c>
      <c r="G236" s="663">
        <v>12512</v>
      </c>
      <c r="H236" s="663">
        <v>1</v>
      </c>
      <c r="I236" s="663">
        <v>12512</v>
      </c>
      <c r="J236" s="663"/>
      <c r="K236" s="663"/>
      <c r="L236" s="663"/>
      <c r="M236" s="663"/>
      <c r="N236" s="663"/>
      <c r="O236" s="663"/>
      <c r="P236" s="676"/>
      <c r="Q236" s="664"/>
    </row>
    <row r="237" spans="1:17" ht="14.4" customHeight="1" x14ac:dyDescent="0.3">
      <c r="A237" s="659" t="s">
        <v>544</v>
      </c>
      <c r="B237" s="660" t="s">
        <v>3845</v>
      </c>
      <c r="C237" s="660" t="s">
        <v>3735</v>
      </c>
      <c r="D237" s="660" t="s">
        <v>4161</v>
      </c>
      <c r="E237" s="660" t="s">
        <v>4162</v>
      </c>
      <c r="F237" s="663">
        <v>1</v>
      </c>
      <c r="G237" s="663">
        <v>2817</v>
      </c>
      <c r="H237" s="663">
        <v>1</v>
      </c>
      <c r="I237" s="663">
        <v>2817</v>
      </c>
      <c r="J237" s="663"/>
      <c r="K237" s="663"/>
      <c r="L237" s="663"/>
      <c r="M237" s="663"/>
      <c r="N237" s="663"/>
      <c r="O237" s="663"/>
      <c r="P237" s="676"/>
      <c r="Q237" s="664"/>
    </row>
    <row r="238" spans="1:17" ht="14.4" customHeight="1" x14ac:dyDescent="0.3">
      <c r="A238" s="659" t="s">
        <v>544</v>
      </c>
      <c r="B238" s="660" t="s">
        <v>3845</v>
      </c>
      <c r="C238" s="660" t="s">
        <v>3735</v>
      </c>
      <c r="D238" s="660" t="s">
        <v>4163</v>
      </c>
      <c r="E238" s="660" t="s">
        <v>4164</v>
      </c>
      <c r="F238" s="663"/>
      <c r="G238" s="663"/>
      <c r="H238" s="663"/>
      <c r="I238" s="663"/>
      <c r="J238" s="663">
        <v>1</v>
      </c>
      <c r="K238" s="663">
        <v>3897</v>
      </c>
      <c r="L238" s="663"/>
      <c r="M238" s="663">
        <v>3897</v>
      </c>
      <c r="N238" s="663">
        <v>5</v>
      </c>
      <c r="O238" s="663">
        <v>19775</v>
      </c>
      <c r="P238" s="676"/>
      <c r="Q238" s="664">
        <v>3955</v>
      </c>
    </row>
    <row r="239" spans="1:17" ht="14.4" customHeight="1" x14ac:dyDescent="0.3">
      <c r="A239" s="659" t="s">
        <v>544</v>
      </c>
      <c r="B239" s="660" t="s">
        <v>3845</v>
      </c>
      <c r="C239" s="660" t="s">
        <v>3735</v>
      </c>
      <c r="D239" s="660" t="s">
        <v>4165</v>
      </c>
      <c r="E239" s="660" t="s">
        <v>4166</v>
      </c>
      <c r="F239" s="663"/>
      <c r="G239" s="663"/>
      <c r="H239" s="663"/>
      <c r="I239" s="663"/>
      <c r="J239" s="663">
        <v>1</v>
      </c>
      <c r="K239" s="663">
        <v>9517</v>
      </c>
      <c r="L239" s="663"/>
      <c r="M239" s="663">
        <v>9517</v>
      </c>
      <c r="N239" s="663"/>
      <c r="O239" s="663"/>
      <c r="P239" s="676"/>
      <c r="Q239" s="664"/>
    </row>
    <row r="240" spans="1:17" ht="14.4" customHeight="1" x14ac:dyDescent="0.3">
      <c r="A240" s="659" t="s">
        <v>544</v>
      </c>
      <c r="B240" s="660" t="s">
        <v>3845</v>
      </c>
      <c r="C240" s="660" t="s">
        <v>3735</v>
      </c>
      <c r="D240" s="660" t="s">
        <v>4167</v>
      </c>
      <c r="E240" s="660" t="s">
        <v>4168</v>
      </c>
      <c r="F240" s="663">
        <v>2</v>
      </c>
      <c r="G240" s="663">
        <v>28308</v>
      </c>
      <c r="H240" s="663">
        <v>1</v>
      </c>
      <c r="I240" s="663">
        <v>14154</v>
      </c>
      <c r="J240" s="663">
        <v>1</v>
      </c>
      <c r="K240" s="663">
        <v>14154</v>
      </c>
      <c r="L240" s="663">
        <v>0.5</v>
      </c>
      <c r="M240" s="663">
        <v>14154</v>
      </c>
      <c r="N240" s="663">
        <v>1</v>
      </c>
      <c r="O240" s="663">
        <v>14365</v>
      </c>
      <c r="P240" s="676">
        <v>0.50745372332909422</v>
      </c>
      <c r="Q240" s="664">
        <v>14365</v>
      </c>
    </row>
    <row r="241" spans="1:17" ht="14.4" customHeight="1" x14ac:dyDescent="0.3">
      <c r="A241" s="659" t="s">
        <v>544</v>
      </c>
      <c r="B241" s="660" t="s">
        <v>3845</v>
      </c>
      <c r="C241" s="660" t="s">
        <v>3735</v>
      </c>
      <c r="D241" s="660" t="s">
        <v>4169</v>
      </c>
      <c r="E241" s="660" t="s">
        <v>4170</v>
      </c>
      <c r="F241" s="663">
        <v>16</v>
      </c>
      <c r="G241" s="663">
        <v>38608</v>
      </c>
      <c r="H241" s="663">
        <v>1</v>
      </c>
      <c r="I241" s="663">
        <v>2413</v>
      </c>
      <c r="J241" s="663">
        <v>25</v>
      </c>
      <c r="K241" s="663">
        <v>60703</v>
      </c>
      <c r="L241" s="663">
        <v>1.572290716949855</v>
      </c>
      <c r="M241" s="663">
        <v>2428.12</v>
      </c>
      <c r="N241" s="663">
        <v>27</v>
      </c>
      <c r="O241" s="663">
        <v>66771</v>
      </c>
      <c r="P241" s="676">
        <v>1.7294602154993783</v>
      </c>
      <c r="Q241" s="664">
        <v>2473</v>
      </c>
    </row>
    <row r="242" spans="1:17" ht="14.4" customHeight="1" x14ac:dyDescent="0.3">
      <c r="A242" s="659" t="s">
        <v>544</v>
      </c>
      <c r="B242" s="660" t="s">
        <v>3845</v>
      </c>
      <c r="C242" s="660" t="s">
        <v>3735</v>
      </c>
      <c r="D242" s="660" t="s">
        <v>4171</v>
      </c>
      <c r="E242" s="660" t="s">
        <v>4172</v>
      </c>
      <c r="F242" s="663">
        <v>1</v>
      </c>
      <c r="G242" s="663">
        <v>5571</v>
      </c>
      <c r="H242" s="663">
        <v>1</v>
      </c>
      <c r="I242" s="663">
        <v>5571</v>
      </c>
      <c r="J242" s="663"/>
      <c r="K242" s="663"/>
      <c r="L242" s="663"/>
      <c r="M242" s="663"/>
      <c r="N242" s="663"/>
      <c r="O242" s="663"/>
      <c r="P242" s="676"/>
      <c r="Q242" s="664"/>
    </row>
    <row r="243" spans="1:17" ht="14.4" customHeight="1" x14ac:dyDescent="0.3">
      <c r="A243" s="659" t="s">
        <v>544</v>
      </c>
      <c r="B243" s="660" t="s">
        <v>3845</v>
      </c>
      <c r="C243" s="660" t="s">
        <v>3735</v>
      </c>
      <c r="D243" s="660" t="s">
        <v>4173</v>
      </c>
      <c r="E243" s="660" t="s">
        <v>4174</v>
      </c>
      <c r="F243" s="663">
        <v>1</v>
      </c>
      <c r="G243" s="663">
        <v>5647</v>
      </c>
      <c r="H243" s="663">
        <v>1</v>
      </c>
      <c r="I243" s="663">
        <v>5647</v>
      </c>
      <c r="J243" s="663"/>
      <c r="K243" s="663"/>
      <c r="L243" s="663"/>
      <c r="M243" s="663"/>
      <c r="N243" s="663">
        <v>2</v>
      </c>
      <c r="O243" s="663">
        <v>11492</v>
      </c>
      <c r="P243" s="676">
        <v>2.0350628652381797</v>
      </c>
      <c r="Q243" s="664">
        <v>5746</v>
      </c>
    </row>
    <row r="244" spans="1:17" ht="14.4" customHeight="1" x14ac:dyDescent="0.3">
      <c r="A244" s="659" t="s">
        <v>544</v>
      </c>
      <c r="B244" s="660" t="s">
        <v>3845</v>
      </c>
      <c r="C244" s="660" t="s">
        <v>3735</v>
      </c>
      <c r="D244" s="660" t="s">
        <v>4175</v>
      </c>
      <c r="E244" s="660" t="s">
        <v>4176</v>
      </c>
      <c r="F244" s="663">
        <v>1380</v>
      </c>
      <c r="G244" s="663">
        <v>237355</v>
      </c>
      <c r="H244" s="663">
        <v>1</v>
      </c>
      <c r="I244" s="663">
        <v>171.99637681159419</v>
      </c>
      <c r="J244" s="663">
        <v>1557</v>
      </c>
      <c r="K244" s="663">
        <v>268519</v>
      </c>
      <c r="L244" s="663">
        <v>1.1312970023804008</v>
      </c>
      <c r="M244" s="663">
        <v>172.45921644187541</v>
      </c>
      <c r="N244" s="663">
        <v>1473</v>
      </c>
      <c r="O244" s="663">
        <v>256296</v>
      </c>
      <c r="P244" s="676">
        <v>1.0798002991299951</v>
      </c>
      <c r="Q244" s="664">
        <v>173.99592668024439</v>
      </c>
    </row>
    <row r="245" spans="1:17" ht="14.4" customHeight="1" x14ac:dyDescent="0.3">
      <c r="A245" s="659" t="s">
        <v>544</v>
      </c>
      <c r="B245" s="660" t="s">
        <v>3845</v>
      </c>
      <c r="C245" s="660" t="s">
        <v>3735</v>
      </c>
      <c r="D245" s="660" t="s">
        <v>3839</v>
      </c>
      <c r="E245" s="660" t="s">
        <v>3840</v>
      </c>
      <c r="F245" s="663">
        <v>1</v>
      </c>
      <c r="G245" s="663">
        <v>1436</v>
      </c>
      <c r="H245" s="663">
        <v>1</v>
      </c>
      <c r="I245" s="663">
        <v>1436</v>
      </c>
      <c r="J245" s="663"/>
      <c r="K245" s="663"/>
      <c r="L245" s="663"/>
      <c r="M245" s="663"/>
      <c r="N245" s="663">
        <v>1</v>
      </c>
      <c r="O245" s="663">
        <v>1454</v>
      </c>
      <c r="P245" s="676">
        <v>1.0125348189415042</v>
      </c>
      <c r="Q245" s="664">
        <v>1454</v>
      </c>
    </row>
    <row r="246" spans="1:17" ht="14.4" customHeight="1" x14ac:dyDescent="0.3">
      <c r="A246" s="659" t="s">
        <v>544</v>
      </c>
      <c r="B246" s="660" t="s">
        <v>3845</v>
      </c>
      <c r="C246" s="660" t="s">
        <v>3735</v>
      </c>
      <c r="D246" s="660" t="s">
        <v>4177</v>
      </c>
      <c r="E246" s="660" t="s">
        <v>4178</v>
      </c>
      <c r="F246" s="663">
        <v>16</v>
      </c>
      <c r="G246" s="663">
        <v>83616</v>
      </c>
      <c r="H246" s="663">
        <v>1</v>
      </c>
      <c r="I246" s="663">
        <v>5226</v>
      </c>
      <c r="J246" s="663">
        <v>27</v>
      </c>
      <c r="K246" s="663">
        <v>141412</v>
      </c>
      <c r="L246" s="663">
        <v>1.6912074244163797</v>
      </c>
      <c r="M246" s="663">
        <v>5237.4814814814818</v>
      </c>
      <c r="N246" s="663">
        <v>24</v>
      </c>
      <c r="O246" s="663">
        <v>127560</v>
      </c>
      <c r="P246" s="676">
        <v>1.5255453501722158</v>
      </c>
      <c r="Q246" s="664">
        <v>5315</v>
      </c>
    </row>
    <row r="247" spans="1:17" ht="14.4" customHeight="1" x14ac:dyDescent="0.3">
      <c r="A247" s="659" t="s">
        <v>544</v>
      </c>
      <c r="B247" s="660" t="s">
        <v>3845</v>
      </c>
      <c r="C247" s="660" t="s">
        <v>3735</v>
      </c>
      <c r="D247" s="660" t="s">
        <v>4179</v>
      </c>
      <c r="E247" s="660" t="s">
        <v>4180</v>
      </c>
      <c r="F247" s="663">
        <v>545</v>
      </c>
      <c r="G247" s="663">
        <v>1946149</v>
      </c>
      <c r="H247" s="663">
        <v>1</v>
      </c>
      <c r="I247" s="663">
        <v>3570.9155963302751</v>
      </c>
      <c r="J247" s="663">
        <v>575</v>
      </c>
      <c r="K247" s="663">
        <v>2028015</v>
      </c>
      <c r="L247" s="663">
        <v>1.0420656383452656</v>
      </c>
      <c r="M247" s="663">
        <v>3526.9826086956523</v>
      </c>
      <c r="N247" s="663">
        <v>608</v>
      </c>
      <c r="O247" s="663">
        <v>2206396</v>
      </c>
      <c r="P247" s="676">
        <v>1.1337240879295469</v>
      </c>
      <c r="Q247" s="664">
        <v>3628.9407894736842</v>
      </c>
    </row>
    <row r="248" spans="1:17" ht="14.4" customHeight="1" x14ac:dyDescent="0.3">
      <c r="A248" s="659" t="s">
        <v>544</v>
      </c>
      <c r="B248" s="660" t="s">
        <v>3845</v>
      </c>
      <c r="C248" s="660" t="s">
        <v>3735</v>
      </c>
      <c r="D248" s="660" t="s">
        <v>4181</v>
      </c>
      <c r="E248" s="660" t="s">
        <v>4182</v>
      </c>
      <c r="F248" s="663">
        <v>238</v>
      </c>
      <c r="G248" s="663">
        <v>354134</v>
      </c>
      <c r="H248" s="663">
        <v>1</v>
      </c>
      <c r="I248" s="663">
        <v>1487.9579831932774</v>
      </c>
      <c r="J248" s="663">
        <v>232</v>
      </c>
      <c r="K248" s="663">
        <v>347188</v>
      </c>
      <c r="L248" s="663">
        <v>0.98038595559872821</v>
      </c>
      <c r="M248" s="663">
        <v>1496.5</v>
      </c>
      <c r="N248" s="663">
        <v>269</v>
      </c>
      <c r="O248" s="663">
        <v>406728</v>
      </c>
      <c r="P248" s="676">
        <v>1.1485144041521007</v>
      </c>
      <c r="Q248" s="664">
        <v>1512</v>
      </c>
    </row>
    <row r="249" spans="1:17" ht="14.4" customHeight="1" x14ac:dyDescent="0.3">
      <c r="A249" s="659" t="s">
        <v>544</v>
      </c>
      <c r="B249" s="660" t="s">
        <v>3845</v>
      </c>
      <c r="C249" s="660" t="s">
        <v>3735</v>
      </c>
      <c r="D249" s="660" t="s">
        <v>4183</v>
      </c>
      <c r="E249" s="660" t="s">
        <v>4184</v>
      </c>
      <c r="F249" s="663">
        <v>111</v>
      </c>
      <c r="G249" s="663">
        <v>297258</v>
      </c>
      <c r="H249" s="663">
        <v>1</v>
      </c>
      <c r="I249" s="663">
        <v>2678</v>
      </c>
      <c r="J249" s="663">
        <v>91</v>
      </c>
      <c r="K249" s="663">
        <v>244988</v>
      </c>
      <c r="L249" s="663">
        <v>0.82415948435365916</v>
      </c>
      <c r="M249" s="663">
        <v>2692.1758241758243</v>
      </c>
      <c r="N249" s="663">
        <v>119</v>
      </c>
      <c r="O249" s="663">
        <v>323918</v>
      </c>
      <c r="P249" s="676">
        <v>1.0896864003660121</v>
      </c>
      <c r="Q249" s="664">
        <v>2722</v>
      </c>
    </row>
    <row r="250" spans="1:17" ht="14.4" customHeight="1" x14ac:dyDescent="0.3">
      <c r="A250" s="659" t="s">
        <v>544</v>
      </c>
      <c r="B250" s="660" t="s">
        <v>3845</v>
      </c>
      <c r="C250" s="660" t="s">
        <v>3735</v>
      </c>
      <c r="D250" s="660" t="s">
        <v>4185</v>
      </c>
      <c r="E250" s="660" t="s">
        <v>4186</v>
      </c>
      <c r="F250" s="663">
        <v>106</v>
      </c>
      <c r="G250" s="663">
        <v>117024</v>
      </c>
      <c r="H250" s="663">
        <v>1</v>
      </c>
      <c r="I250" s="663">
        <v>1104</v>
      </c>
      <c r="J250" s="663">
        <v>92</v>
      </c>
      <c r="K250" s="663">
        <v>102248</v>
      </c>
      <c r="L250" s="663">
        <v>0.87373530216024065</v>
      </c>
      <c r="M250" s="663">
        <v>1111.391304347826</v>
      </c>
      <c r="N250" s="663">
        <v>114</v>
      </c>
      <c r="O250" s="663">
        <v>128592</v>
      </c>
      <c r="P250" s="676">
        <v>1.0988515176374076</v>
      </c>
      <c r="Q250" s="664">
        <v>1128</v>
      </c>
    </row>
    <row r="251" spans="1:17" ht="14.4" customHeight="1" x14ac:dyDescent="0.3">
      <c r="A251" s="659" t="s">
        <v>544</v>
      </c>
      <c r="B251" s="660" t="s">
        <v>3845</v>
      </c>
      <c r="C251" s="660" t="s">
        <v>3735</v>
      </c>
      <c r="D251" s="660" t="s">
        <v>4187</v>
      </c>
      <c r="E251" s="660" t="s">
        <v>4188</v>
      </c>
      <c r="F251" s="663">
        <v>26</v>
      </c>
      <c r="G251" s="663">
        <v>158730</v>
      </c>
      <c r="H251" s="663">
        <v>1</v>
      </c>
      <c r="I251" s="663">
        <v>6105</v>
      </c>
      <c r="J251" s="663">
        <v>27</v>
      </c>
      <c r="K251" s="663">
        <v>165855</v>
      </c>
      <c r="L251" s="663">
        <v>1.044887544887545</v>
      </c>
      <c r="M251" s="663">
        <v>6142.7777777777774</v>
      </c>
      <c r="N251" s="663">
        <v>24</v>
      </c>
      <c r="O251" s="663">
        <v>148272</v>
      </c>
      <c r="P251" s="676">
        <v>0.93411453411453416</v>
      </c>
      <c r="Q251" s="664">
        <v>6178</v>
      </c>
    </row>
    <row r="252" spans="1:17" ht="14.4" customHeight="1" x14ac:dyDescent="0.3">
      <c r="A252" s="659" t="s">
        <v>544</v>
      </c>
      <c r="B252" s="660" t="s">
        <v>3845</v>
      </c>
      <c r="C252" s="660" t="s">
        <v>3735</v>
      </c>
      <c r="D252" s="660" t="s">
        <v>4189</v>
      </c>
      <c r="E252" s="660" t="s">
        <v>4190</v>
      </c>
      <c r="F252" s="663">
        <v>242</v>
      </c>
      <c r="G252" s="663">
        <v>921740</v>
      </c>
      <c r="H252" s="663">
        <v>1</v>
      </c>
      <c r="I252" s="663">
        <v>3808.8429752066118</v>
      </c>
      <c r="J252" s="663">
        <v>247</v>
      </c>
      <c r="K252" s="663">
        <v>921573</v>
      </c>
      <c r="L252" s="663">
        <v>0.99981882092564067</v>
      </c>
      <c r="M252" s="663">
        <v>3731.0647773279352</v>
      </c>
      <c r="N252" s="663">
        <v>268</v>
      </c>
      <c r="O252" s="663">
        <v>1033944</v>
      </c>
      <c r="P252" s="676">
        <v>1.1217306398767548</v>
      </c>
      <c r="Q252" s="664">
        <v>3858</v>
      </c>
    </row>
    <row r="253" spans="1:17" ht="14.4" customHeight="1" x14ac:dyDescent="0.3">
      <c r="A253" s="659" t="s">
        <v>544</v>
      </c>
      <c r="B253" s="660" t="s">
        <v>3845</v>
      </c>
      <c r="C253" s="660" t="s">
        <v>3735</v>
      </c>
      <c r="D253" s="660" t="s">
        <v>4191</v>
      </c>
      <c r="E253" s="660" t="s">
        <v>4192</v>
      </c>
      <c r="F253" s="663">
        <v>2</v>
      </c>
      <c r="G253" s="663">
        <v>8382</v>
      </c>
      <c r="H253" s="663">
        <v>1</v>
      </c>
      <c r="I253" s="663">
        <v>4191</v>
      </c>
      <c r="J253" s="663">
        <v>5</v>
      </c>
      <c r="K253" s="663">
        <v>12653</v>
      </c>
      <c r="L253" s="663">
        <v>1.5095442615127654</v>
      </c>
      <c r="M253" s="663">
        <v>2530.6</v>
      </c>
      <c r="N253" s="663"/>
      <c r="O253" s="663"/>
      <c r="P253" s="676"/>
      <c r="Q253" s="664"/>
    </row>
    <row r="254" spans="1:17" ht="14.4" customHeight="1" x14ac:dyDescent="0.3">
      <c r="A254" s="659" t="s">
        <v>544</v>
      </c>
      <c r="B254" s="660" t="s">
        <v>3845</v>
      </c>
      <c r="C254" s="660" t="s">
        <v>3735</v>
      </c>
      <c r="D254" s="660" t="s">
        <v>4193</v>
      </c>
      <c r="E254" s="660" t="s">
        <v>4194</v>
      </c>
      <c r="F254" s="663">
        <v>2</v>
      </c>
      <c r="G254" s="663">
        <v>566</v>
      </c>
      <c r="H254" s="663">
        <v>1</v>
      </c>
      <c r="I254" s="663">
        <v>283</v>
      </c>
      <c r="J254" s="663"/>
      <c r="K254" s="663"/>
      <c r="L254" s="663"/>
      <c r="M254" s="663"/>
      <c r="N254" s="663"/>
      <c r="O254" s="663"/>
      <c r="P254" s="676"/>
      <c r="Q254" s="664"/>
    </row>
    <row r="255" spans="1:17" ht="14.4" customHeight="1" x14ac:dyDescent="0.3">
      <c r="A255" s="659" t="s">
        <v>544</v>
      </c>
      <c r="B255" s="660" t="s">
        <v>3845</v>
      </c>
      <c r="C255" s="660" t="s">
        <v>3735</v>
      </c>
      <c r="D255" s="660" t="s">
        <v>4195</v>
      </c>
      <c r="E255" s="660" t="s">
        <v>4196</v>
      </c>
      <c r="F255" s="663">
        <v>1</v>
      </c>
      <c r="G255" s="663">
        <v>806</v>
      </c>
      <c r="H255" s="663">
        <v>1</v>
      </c>
      <c r="I255" s="663">
        <v>806</v>
      </c>
      <c r="J255" s="663"/>
      <c r="K255" s="663"/>
      <c r="L255" s="663"/>
      <c r="M255" s="663"/>
      <c r="N255" s="663"/>
      <c r="O255" s="663"/>
      <c r="P255" s="676"/>
      <c r="Q255" s="664"/>
    </row>
    <row r="256" spans="1:17" ht="14.4" customHeight="1" x14ac:dyDescent="0.3">
      <c r="A256" s="659" t="s">
        <v>544</v>
      </c>
      <c r="B256" s="660" t="s">
        <v>3845</v>
      </c>
      <c r="C256" s="660" t="s">
        <v>3735</v>
      </c>
      <c r="D256" s="660" t="s">
        <v>4197</v>
      </c>
      <c r="E256" s="660" t="s">
        <v>4198</v>
      </c>
      <c r="F256" s="663"/>
      <c r="G256" s="663"/>
      <c r="H256" s="663"/>
      <c r="I256" s="663"/>
      <c r="J256" s="663">
        <v>2</v>
      </c>
      <c r="K256" s="663">
        <v>4011</v>
      </c>
      <c r="L256" s="663"/>
      <c r="M256" s="663">
        <v>2005.5</v>
      </c>
      <c r="N256" s="663">
        <v>2</v>
      </c>
      <c r="O256" s="663">
        <v>4034</v>
      </c>
      <c r="P256" s="676"/>
      <c r="Q256" s="664">
        <v>2017</v>
      </c>
    </row>
    <row r="257" spans="1:17" ht="14.4" customHeight="1" x14ac:dyDescent="0.3">
      <c r="A257" s="659" t="s">
        <v>544</v>
      </c>
      <c r="B257" s="660" t="s">
        <v>3845</v>
      </c>
      <c r="C257" s="660" t="s">
        <v>3735</v>
      </c>
      <c r="D257" s="660" t="s">
        <v>4199</v>
      </c>
      <c r="E257" s="660" t="s">
        <v>4200</v>
      </c>
      <c r="F257" s="663">
        <v>0</v>
      </c>
      <c r="G257" s="663">
        <v>0</v>
      </c>
      <c r="H257" s="663"/>
      <c r="I257" s="663"/>
      <c r="J257" s="663">
        <v>0</v>
      </c>
      <c r="K257" s="663">
        <v>0</v>
      </c>
      <c r="L257" s="663"/>
      <c r="M257" s="663"/>
      <c r="N257" s="663">
        <v>0</v>
      </c>
      <c r="O257" s="663">
        <v>0</v>
      </c>
      <c r="P257" s="676"/>
      <c r="Q257" s="664"/>
    </row>
    <row r="258" spans="1:17" ht="14.4" customHeight="1" x14ac:dyDescent="0.3">
      <c r="A258" s="659" t="s">
        <v>544</v>
      </c>
      <c r="B258" s="660" t="s">
        <v>3845</v>
      </c>
      <c r="C258" s="660" t="s">
        <v>3735</v>
      </c>
      <c r="D258" s="660" t="s">
        <v>4201</v>
      </c>
      <c r="E258" s="660" t="s">
        <v>4202</v>
      </c>
      <c r="F258" s="663">
        <v>639</v>
      </c>
      <c r="G258" s="663">
        <v>0</v>
      </c>
      <c r="H258" s="663"/>
      <c r="I258" s="663">
        <v>0</v>
      </c>
      <c r="J258" s="663">
        <v>592</v>
      </c>
      <c r="K258" s="663">
        <v>0</v>
      </c>
      <c r="L258" s="663"/>
      <c r="M258" s="663">
        <v>0</v>
      </c>
      <c r="N258" s="663">
        <v>628</v>
      </c>
      <c r="O258" s="663">
        <v>0</v>
      </c>
      <c r="P258" s="676"/>
      <c r="Q258" s="664">
        <v>0</v>
      </c>
    </row>
    <row r="259" spans="1:17" ht="14.4" customHeight="1" x14ac:dyDescent="0.3">
      <c r="A259" s="659" t="s">
        <v>544</v>
      </c>
      <c r="B259" s="660" t="s">
        <v>3845</v>
      </c>
      <c r="C259" s="660" t="s">
        <v>3735</v>
      </c>
      <c r="D259" s="660" t="s">
        <v>3756</v>
      </c>
      <c r="E259" s="660" t="s">
        <v>3757</v>
      </c>
      <c r="F259" s="663">
        <v>83</v>
      </c>
      <c r="G259" s="663">
        <v>0</v>
      </c>
      <c r="H259" s="663"/>
      <c r="I259" s="663">
        <v>0</v>
      </c>
      <c r="J259" s="663"/>
      <c r="K259" s="663"/>
      <c r="L259" s="663"/>
      <c r="M259" s="663"/>
      <c r="N259" s="663"/>
      <c r="O259" s="663"/>
      <c r="P259" s="676"/>
      <c r="Q259" s="664"/>
    </row>
    <row r="260" spans="1:17" ht="14.4" customHeight="1" x14ac:dyDescent="0.3">
      <c r="A260" s="659" t="s">
        <v>544</v>
      </c>
      <c r="B260" s="660" t="s">
        <v>3845</v>
      </c>
      <c r="C260" s="660" t="s">
        <v>3735</v>
      </c>
      <c r="D260" s="660" t="s">
        <v>4203</v>
      </c>
      <c r="E260" s="660" t="s">
        <v>4204</v>
      </c>
      <c r="F260" s="663">
        <v>28</v>
      </c>
      <c r="G260" s="663">
        <v>0</v>
      </c>
      <c r="H260" s="663"/>
      <c r="I260" s="663">
        <v>0</v>
      </c>
      <c r="J260" s="663">
        <v>39</v>
      </c>
      <c r="K260" s="663">
        <v>0</v>
      </c>
      <c r="L260" s="663"/>
      <c r="M260" s="663">
        <v>0</v>
      </c>
      <c r="N260" s="663">
        <v>28</v>
      </c>
      <c r="O260" s="663">
        <v>0</v>
      </c>
      <c r="P260" s="676"/>
      <c r="Q260" s="664">
        <v>0</v>
      </c>
    </row>
    <row r="261" spans="1:17" ht="14.4" customHeight="1" x14ac:dyDescent="0.3">
      <c r="A261" s="659" t="s">
        <v>544</v>
      </c>
      <c r="B261" s="660" t="s">
        <v>3845</v>
      </c>
      <c r="C261" s="660" t="s">
        <v>3735</v>
      </c>
      <c r="D261" s="660" t="s">
        <v>4205</v>
      </c>
      <c r="E261" s="660" t="s">
        <v>4206</v>
      </c>
      <c r="F261" s="663"/>
      <c r="G261" s="663"/>
      <c r="H261" s="663"/>
      <c r="I261" s="663"/>
      <c r="J261" s="663">
        <v>1</v>
      </c>
      <c r="K261" s="663">
        <v>10899</v>
      </c>
      <c r="L261" s="663"/>
      <c r="M261" s="663">
        <v>10899</v>
      </c>
      <c r="N261" s="663"/>
      <c r="O261" s="663"/>
      <c r="P261" s="676"/>
      <c r="Q261" s="664"/>
    </row>
    <row r="262" spans="1:17" ht="14.4" customHeight="1" x14ac:dyDescent="0.3">
      <c r="A262" s="659" t="s">
        <v>544</v>
      </c>
      <c r="B262" s="660" t="s">
        <v>3845</v>
      </c>
      <c r="C262" s="660" t="s">
        <v>3735</v>
      </c>
      <c r="D262" s="660" t="s">
        <v>4207</v>
      </c>
      <c r="E262" s="660" t="s">
        <v>4208</v>
      </c>
      <c r="F262" s="663">
        <v>128</v>
      </c>
      <c r="G262" s="663">
        <v>94972</v>
      </c>
      <c r="H262" s="663">
        <v>1</v>
      </c>
      <c r="I262" s="663">
        <v>741.96875</v>
      </c>
      <c r="J262" s="663"/>
      <c r="K262" s="663"/>
      <c r="L262" s="663"/>
      <c r="M262" s="663"/>
      <c r="N262" s="663"/>
      <c r="O262" s="663"/>
      <c r="P262" s="676"/>
      <c r="Q262" s="664"/>
    </row>
    <row r="263" spans="1:17" ht="14.4" customHeight="1" x14ac:dyDescent="0.3">
      <c r="A263" s="659" t="s">
        <v>544</v>
      </c>
      <c r="B263" s="660" t="s">
        <v>3845</v>
      </c>
      <c r="C263" s="660" t="s">
        <v>3735</v>
      </c>
      <c r="D263" s="660" t="s">
        <v>4209</v>
      </c>
      <c r="E263" s="660" t="s">
        <v>4210</v>
      </c>
      <c r="F263" s="663">
        <v>2420</v>
      </c>
      <c r="G263" s="663">
        <v>0</v>
      </c>
      <c r="H263" s="663"/>
      <c r="I263" s="663">
        <v>0</v>
      </c>
      <c r="J263" s="663"/>
      <c r="K263" s="663"/>
      <c r="L263" s="663"/>
      <c r="M263" s="663"/>
      <c r="N263" s="663"/>
      <c r="O263" s="663"/>
      <c r="P263" s="676"/>
      <c r="Q263" s="664"/>
    </row>
    <row r="264" spans="1:17" ht="14.4" customHeight="1" x14ac:dyDescent="0.3">
      <c r="A264" s="659" t="s">
        <v>544</v>
      </c>
      <c r="B264" s="660" t="s">
        <v>3845</v>
      </c>
      <c r="C264" s="660" t="s">
        <v>3735</v>
      </c>
      <c r="D264" s="660" t="s">
        <v>3762</v>
      </c>
      <c r="E264" s="660" t="s">
        <v>3763</v>
      </c>
      <c r="F264" s="663">
        <v>514</v>
      </c>
      <c r="G264" s="663">
        <v>119248</v>
      </c>
      <c r="H264" s="663">
        <v>1</v>
      </c>
      <c r="I264" s="663">
        <v>232</v>
      </c>
      <c r="J264" s="663">
        <v>557</v>
      </c>
      <c r="K264" s="663">
        <v>129248</v>
      </c>
      <c r="L264" s="663">
        <v>1.0838588487857239</v>
      </c>
      <c r="M264" s="663">
        <v>232.04308797127467</v>
      </c>
      <c r="N264" s="663">
        <v>597</v>
      </c>
      <c r="O264" s="663">
        <v>140295</v>
      </c>
      <c r="P264" s="676">
        <v>1.1764977190393131</v>
      </c>
      <c r="Q264" s="664">
        <v>235</v>
      </c>
    </row>
    <row r="265" spans="1:17" ht="14.4" customHeight="1" x14ac:dyDescent="0.3">
      <c r="A265" s="659" t="s">
        <v>544</v>
      </c>
      <c r="B265" s="660" t="s">
        <v>3845</v>
      </c>
      <c r="C265" s="660" t="s">
        <v>3735</v>
      </c>
      <c r="D265" s="660" t="s">
        <v>4211</v>
      </c>
      <c r="E265" s="660" t="s">
        <v>4212</v>
      </c>
      <c r="F265" s="663">
        <v>63</v>
      </c>
      <c r="G265" s="663">
        <v>333774</v>
      </c>
      <c r="H265" s="663">
        <v>1</v>
      </c>
      <c r="I265" s="663">
        <v>5298</v>
      </c>
      <c r="J265" s="663">
        <v>53</v>
      </c>
      <c r="K265" s="663">
        <v>281714</v>
      </c>
      <c r="L265" s="663">
        <v>0.84402619736708073</v>
      </c>
      <c r="M265" s="663">
        <v>5315.3584905660373</v>
      </c>
      <c r="N265" s="663">
        <v>70</v>
      </c>
      <c r="O265" s="663">
        <v>374920</v>
      </c>
      <c r="P265" s="676">
        <v>1.1232750304097983</v>
      </c>
      <c r="Q265" s="664">
        <v>5356</v>
      </c>
    </row>
    <row r="266" spans="1:17" ht="14.4" customHeight="1" x14ac:dyDescent="0.3">
      <c r="A266" s="659" t="s">
        <v>544</v>
      </c>
      <c r="B266" s="660" t="s">
        <v>3845</v>
      </c>
      <c r="C266" s="660" t="s">
        <v>3735</v>
      </c>
      <c r="D266" s="660" t="s">
        <v>4213</v>
      </c>
      <c r="E266" s="660" t="s">
        <v>4214</v>
      </c>
      <c r="F266" s="663">
        <v>2571</v>
      </c>
      <c r="G266" s="663">
        <v>2805342</v>
      </c>
      <c r="H266" s="663">
        <v>1</v>
      </c>
      <c r="I266" s="663">
        <v>1091.1481913652276</v>
      </c>
      <c r="J266" s="663">
        <v>2679</v>
      </c>
      <c r="K266" s="663">
        <v>2952198</v>
      </c>
      <c r="L266" s="663">
        <v>1.0523486975919514</v>
      </c>
      <c r="M266" s="663">
        <v>1101.9776035834266</v>
      </c>
      <c r="N266" s="663">
        <v>2786</v>
      </c>
      <c r="O266" s="663">
        <v>3080600</v>
      </c>
      <c r="P266" s="676">
        <v>1.0981192310955312</v>
      </c>
      <c r="Q266" s="664">
        <v>1105.743000717875</v>
      </c>
    </row>
    <row r="267" spans="1:17" ht="14.4" customHeight="1" x14ac:dyDescent="0.3">
      <c r="A267" s="659" t="s">
        <v>544</v>
      </c>
      <c r="B267" s="660" t="s">
        <v>3845</v>
      </c>
      <c r="C267" s="660" t="s">
        <v>3735</v>
      </c>
      <c r="D267" s="660" t="s">
        <v>4215</v>
      </c>
      <c r="E267" s="660" t="s">
        <v>4216</v>
      </c>
      <c r="F267" s="663">
        <v>407</v>
      </c>
      <c r="G267" s="663">
        <v>504273</v>
      </c>
      <c r="H267" s="663">
        <v>1</v>
      </c>
      <c r="I267" s="663">
        <v>1239</v>
      </c>
      <c r="J267" s="663">
        <v>436</v>
      </c>
      <c r="K267" s="663">
        <v>533260</v>
      </c>
      <c r="L267" s="663">
        <v>1.0574827523980066</v>
      </c>
      <c r="M267" s="663">
        <v>1223.0733944954129</v>
      </c>
      <c r="N267" s="663">
        <v>484</v>
      </c>
      <c r="O267" s="663">
        <v>609344</v>
      </c>
      <c r="P267" s="676">
        <v>1.2083613439545644</v>
      </c>
      <c r="Q267" s="664">
        <v>1258.9752066115702</v>
      </c>
    </row>
    <row r="268" spans="1:17" ht="14.4" customHeight="1" x14ac:dyDescent="0.3">
      <c r="A268" s="659" t="s">
        <v>544</v>
      </c>
      <c r="B268" s="660" t="s">
        <v>3845</v>
      </c>
      <c r="C268" s="660" t="s">
        <v>3735</v>
      </c>
      <c r="D268" s="660" t="s">
        <v>4217</v>
      </c>
      <c r="E268" s="660" t="s">
        <v>4218</v>
      </c>
      <c r="F268" s="663">
        <v>1</v>
      </c>
      <c r="G268" s="663">
        <v>0</v>
      </c>
      <c r="H268" s="663"/>
      <c r="I268" s="663">
        <v>0</v>
      </c>
      <c r="J268" s="663"/>
      <c r="K268" s="663"/>
      <c r="L268" s="663"/>
      <c r="M268" s="663"/>
      <c r="N268" s="663">
        <v>10</v>
      </c>
      <c r="O268" s="663">
        <v>0</v>
      </c>
      <c r="P268" s="676"/>
      <c r="Q268" s="664">
        <v>0</v>
      </c>
    </row>
    <row r="269" spans="1:17" ht="14.4" customHeight="1" x14ac:dyDescent="0.3">
      <c r="A269" s="659" t="s">
        <v>544</v>
      </c>
      <c r="B269" s="660" t="s">
        <v>3845</v>
      </c>
      <c r="C269" s="660" t="s">
        <v>3735</v>
      </c>
      <c r="D269" s="660" t="s">
        <v>4219</v>
      </c>
      <c r="E269" s="660" t="s">
        <v>4220</v>
      </c>
      <c r="F269" s="663">
        <v>192</v>
      </c>
      <c r="G269" s="663">
        <v>84864</v>
      </c>
      <c r="H269" s="663">
        <v>1</v>
      </c>
      <c r="I269" s="663">
        <v>442</v>
      </c>
      <c r="J269" s="663">
        <v>151</v>
      </c>
      <c r="K269" s="663">
        <v>67156</v>
      </c>
      <c r="L269" s="663">
        <v>0.79133672699849167</v>
      </c>
      <c r="M269" s="663">
        <v>444.74172185430461</v>
      </c>
      <c r="N269" s="663">
        <v>208</v>
      </c>
      <c r="O269" s="663">
        <v>93808</v>
      </c>
      <c r="P269" s="676">
        <v>1.1053921568627452</v>
      </c>
      <c r="Q269" s="664">
        <v>451</v>
      </c>
    </row>
    <row r="270" spans="1:17" ht="14.4" customHeight="1" x14ac:dyDescent="0.3">
      <c r="A270" s="659" t="s">
        <v>544</v>
      </c>
      <c r="B270" s="660" t="s">
        <v>3845</v>
      </c>
      <c r="C270" s="660" t="s">
        <v>3735</v>
      </c>
      <c r="D270" s="660" t="s">
        <v>4221</v>
      </c>
      <c r="E270" s="660" t="s">
        <v>4222</v>
      </c>
      <c r="F270" s="663">
        <v>8</v>
      </c>
      <c r="G270" s="663">
        <v>34256</v>
      </c>
      <c r="H270" s="663">
        <v>1</v>
      </c>
      <c r="I270" s="663">
        <v>4282</v>
      </c>
      <c r="J270" s="663">
        <v>6</v>
      </c>
      <c r="K270" s="663">
        <v>25743</v>
      </c>
      <c r="L270" s="663">
        <v>0.75148879028491355</v>
      </c>
      <c r="M270" s="663">
        <v>4290.5</v>
      </c>
      <c r="N270" s="663">
        <v>9</v>
      </c>
      <c r="O270" s="663">
        <v>39195</v>
      </c>
      <c r="P270" s="676">
        <v>1.1441791219056516</v>
      </c>
      <c r="Q270" s="664">
        <v>4355</v>
      </c>
    </row>
    <row r="271" spans="1:17" ht="14.4" customHeight="1" x14ac:dyDescent="0.3">
      <c r="A271" s="659" t="s">
        <v>544</v>
      </c>
      <c r="B271" s="660" t="s">
        <v>3845</v>
      </c>
      <c r="C271" s="660" t="s">
        <v>3735</v>
      </c>
      <c r="D271" s="660" t="s">
        <v>4223</v>
      </c>
      <c r="E271" s="660" t="s">
        <v>4224</v>
      </c>
      <c r="F271" s="663">
        <v>54</v>
      </c>
      <c r="G271" s="663">
        <v>212080</v>
      </c>
      <c r="H271" s="663">
        <v>1</v>
      </c>
      <c r="I271" s="663">
        <v>3927.4074074074074</v>
      </c>
      <c r="J271" s="663">
        <v>46</v>
      </c>
      <c r="K271" s="663">
        <v>181039</v>
      </c>
      <c r="L271" s="663">
        <v>0.8536354205960015</v>
      </c>
      <c r="M271" s="663">
        <v>3935.6304347826085</v>
      </c>
      <c r="N271" s="663">
        <v>44</v>
      </c>
      <c r="O271" s="663">
        <v>174548</v>
      </c>
      <c r="P271" s="676">
        <v>0.82302904564315349</v>
      </c>
      <c r="Q271" s="664">
        <v>3967</v>
      </c>
    </row>
    <row r="272" spans="1:17" ht="14.4" customHeight="1" x14ac:dyDescent="0.3">
      <c r="A272" s="659" t="s">
        <v>544</v>
      </c>
      <c r="B272" s="660" t="s">
        <v>3845</v>
      </c>
      <c r="C272" s="660" t="s">
        <v>3735</v>
      </c>
      <c r="D272" s="660" t="s">
        <v>4225</v>
      </c>
      <c r="E272" s="660" t="s">
        <v>4226</v>
      </c>
      <c r="F272" s="663">
        <v>4</v>
      </c>
      <c r="G272" s="663">
        <v>39784</v>
      </c>
      <c r="H272" s="663">
        <v>1</v>
      </c>
      <c r="I272" s="663">
        <v>9946</v>
      </c>
      <c r="J272" s="663">
        <v>7</v>
      </c>
      <c r="K272" s="663">
        <v>69704</v>
      </c>
      <c r="L272" s="663">
        <v>1.7520611301025537</v>
      </c>
      <c r="M272" s="663">
        <v>9957.7142857142862</v>
      </c>
      <c r="N272" s="663">
        <v>10</v>
      </c>
      <c r="O272" s="663">
        <v>100640</v>
      </c>
      <c r="P272" s="676">
        <v>2.5296601648904082</v>
      </c>
      <c r="Q272" s="664">
        <v>10064</v>
      </c>
    </row>
    <row r="273" spans="1:17" ht="14.4" customHeight="1" x14ac:dyDescent="0.3">
      <c r="A273" s="659" t="s">
        <v>544</v>
      </c>
      <c r="B273" s="660" t="s">
        <v>3845</v>
      </c>
      <c r="C273" s="660" t="s">
        <v>3735</v>
      </c>
      <c r="D273" s="660" t="s">
        <v>4227</v>
      </c>
      <c r="E273" s="660" t="s">
        <v>4228</v>
      </c>
      <c r="F273" s="663">
        <v>395</v>
      </c>
      <c r="G273" s="663">
        <v>130736</v>
      </c>
      <c r="H273" s="663">
        <v>1</v>
      </c>
      <c r="I273" s="663">
        <v>330.97721518987339</v>
      </c>
      <c r="J273" s="663">
        <v>365</v>
      </c>
      <c r="K273" s="663">
        <v>118957</v>
      </c>
      <c r="L273" s="663">
        <v>0.90990239872720602</v>
      </c>
      <c r="M273" s="663">
        <v>325.9095890410959</v>
      </c>
      <c r="N273" s="663">
        <v>430</v>
      </c>
      <c r="O273" s="663">
        <v>145340</v>
      </c>
      <c r="P273" s="676">
        <v>1.1117060335332272</v>
      </c>
      <c r="Q273" s="664">
        <v>338</v>
      </c>
    </row>
    <row r="274" spans="1:17" ht="14.4" customHeight="1" x14ac:dyDescent="0.3">
      <c r="A274" s="659" t="s">
        <v>544</v>
      </c>
      <c r="B274" s="660" t="s">
        <v>3845</v>
      </c>
      <c r="C274" s="660" t="s">
        <v>3735</v>
      </c>
      <c r="D274" s="660" t="s">
        <v>4229</v>
      </c>
      <c r="E274" s="660" t="s">
        <v>4230</v>
      </c>
      <c r="F274" s="663">
        <v>3</v>
      </c>
      <c r="G274" s="663">
        <v>14322</v>
      </c>
      <c r="H274" s="663">
        <v>1</v>
      </c>
      <c r="I274" s="663">
        <v>4774</v>
      </c>
      <c r="J274" s="663">
        <v>7</v>
      </c>
      <c r="K274" s="663">
        <v>33544</v>
      </c>
      <c r="L274" s="663">
        <v>2.3421309872922778</v>
      </c>
      <c r="M274" s="663">
        <v>4792</v>
      </c>
      <c r="N274" s="663">
        <v>7</v>
      </c>
      <c r="O274" s="663">
        <v>33838</v>
      </c>
      <c r="P274" s="676">
        <v>2.3626588465298144</v>
      </c>
      <c r="Q274" s="664">
        <v>4834</v>
      </c>
    </row>
    <row r="275" spans="1:17" ht="14.4" customHeight="1" x14ac:dyDescent="0.3">
      <c r="A275" s="659" t="s">
        <v>544</v>
      </c>
      <c r="B275" s="660" t="s">
        <v>3845</v>
      </c>
      <c r="C275" s="660" t="s">
        <v>3735</v>
      </c>
      <c r="D275" s="660" t="s">
        <v>3779</v>
      </c>
      <c r="E275" s="660" t="s">
        <v>3780</v>
      </c>
      <c r="F275" s="663">
        <v>478</v>
      </c>
      <c r="G275" s="663">
        <v>164764</v>
      </c>
      <c r="H275" s="663">
        <v>1</v>
      </c>
      <c r="I275" s="663">
        <v>344.69456066945605</v>
      </c>
      <c r="J275" s="663">
        <v>521</v>
      </c>
      <c r="K275" s="663">
        <v>179460</v>
      </c>
      <c r="L275" s="663">
        <v>1.0891942414605131</v>
      </c>
      <c r="M275" s="663">
        <v>344.45297504798464</v>
      </c>
      <c r="N275" s="663">
        <v>552</v>
      </c>
      <c r="O275" s="663">
        <v>192648</v>
      </c>
      <c r="P275" s="676">
        <v>1.1692359981549367</v>
      </c>
      <c r="Q275" s="664">
        <v>349</v>
      </c>
    </row>
    <row r="276" spans="1:17" ht="14.4" customHeight="1" x14ac:dyDescent="0.3">
      <c r="A276" s="659" t="s">
        <v>544</v>
      </c>
      <c r="B276" s="660" t="s">
        <v>3845</v>
      </c>
      <c r="C276" s="660" t="s">
        <v>3735</v>
      </c>
      <c r="D276" s="660" t="s">
        <v>4231</v>
      </c>
      <c r="E276" s="660" t="s">
        <v>4232</v>
      </c>
      <c r="F276" s="663">
        <v>7</v>
      </c>
      <c r="G276" s="663">
        <v>12383</v>
      </c>
      <c r="H276" s="663">
        <v>1</v>
      </c>
      <c r="I276" s="663">
        <v>1769</v>
      </c>
      <c r="J276" s="663"/>
      <c r="K276" s="663"/>
      <c r="L276" s="663"/>
      <c r="M276" s="663"/>
      <c r="N276" s="663"/>
      <c r="O276" s="663"/>
      <c r="P276" s="676"/>
      <c r="Q276" s="664"/>
    </row>
    <row r="277" spans="1:17" ht="14.4" customHeight="1" x14ac:dyDescent="0.3">
      <c r="A277" s="659" t="s">
        <v>544</v>
      </c>
      <c r="B277" s="660" t="s">
        <v>3845</v>
      </c>
      <c r="C277" s="660" t="s">
        <v>3735</v>
      </c>
      <c r="D277" s="660" t="s">
        <v>4233</v>
      </c>
      <c r="E277" s="660" t="s">
        <v>4234</v>
      </c>
      <c r="F277" s="663">
        <v>173</v>
      </c>
      <c r="G277" s="663">
        <v>52073</v>
      </c>
      <c r="H277" s="663">
        <v>1</v>
      </c>
      <c r="I277" s="663">
        <v>301</v>
      </c>
      <c r="J277" s="663">
        <v>135</v>
      </c>
      <c r="K277" s="663">
        <v>40706</v>
      </c>
      <c r="L277" s="663">
        <v>0.78171029132179826</v>
      </c>
      <c r="M277" s="663">
        <v>301.52592592592595</v>
      </c>
      <c r="N277" s="663">
        <v>130</v>
      </c>
      <c r="O277" s="663">
        <v>39390</v>
      </c>
      <c r="P277" s="676">
        <v>0.75643807731453916</v>
      </c>
      <c r="Q277" s="664">
        <v>303</v>
      </c>
    </row>
    <row r="278" spans="1:17" ht="14.4" customHeight="1" x14ac:dyDescent="0.3">
      <c r="A278" s="659" t="s">
        <v>544</v>
      </c>
      <c r="B278" s="660" t="s">
        <v>3845</v>
      </c>
      <c r="C278" s="660" t="s">
        <v>3735</v>
      </c>
      <c r="D278" s="660" t="s">
        <v>4235</v>
      </c>
      <c r="E278" s="660" t="s">
        <v>4236</v>
      </c>
      <c r="F278" s="663">
        <v>5</v>
      </c>
      <c r="G278" s="663">
        <v>56465</v>
      </c>
      <c r="H278" s="663">
        <v>1</v>
      </c>
      <c r="I278" s="663">
        <v>11293</v>
      </c>
      <c r="J278" s="663">
        <v>9</v>
      </c>
      <c r="K278" s="663">
        <v>102097</v>
      </c>
      <c r="L278" s="663">
        <v>1.8081466395112016</v>
      </c>
      <c r="M278" s="663">
        <v>11344.111111111111</v>
      </c>
      <c r="N278" s="663">
        <v>1</v>
      </c>
      <c r="O278" s="663">
        <v>11425</v>
      </c>
      <c r="P278" s="676">
        <v>0.20233773133799698</v>
      </c>
      <c r="Q278" s="664">
        <v>11425</v>
      </c>
    </row>
    <row r="279" spans="1:17" ht="14.4" customHeight="1" x14ac:dyDescent="0.3">
      <c r="A279" s="659" t="s">
        <v>544</v>
      </c>
      <c r="B279" s="660" t="s">
        <v>3845</v>
      </c>
      <c r="C279" s="660" t="s">
        <v>3735</v>
      </c>
      <c r="D279" s="660" t="s">
        <v>3828</v>
      </c>
      <c r="E279" s="660" t="s">
        <v>3829</v>
      </c>
      <c r="F279" s="663">
        <v>4</v>
      </c>
      <c r="G279" s="663">
        <v>27176</v>
      </c>
      <c r="H279" s="663">
        <v>1</v>
      </c>
      <c r="I279" s="663">
        <v>6794</v>
      </c>
      <c r="J279" s="663"/>
      <c r="K279" s="663"/>
      <c r="L279" s="663"/>
      <c r="M279" s="663"/>
      <c r="N279" s="663"/>
      <c r="O279" s="663"/>
      <c r="P279" s="676"/>
      <c r="Q279" s="664"/>
    </row>
    <row r="280" spans="1:17" ht="14.4" customHeight="1" x14ac:dyDescent="0.3">
      <c r="A280" s="659" t="s">
        <v>544</v>
      </c>
      <c r="B280" s="660" t="s">
        <v>3845</v>
      </c>
      <c r="C280" s="660" t="s">
        <v>3735</v>
      </c>
      <c r="D280" s="660" t="s">
        <v>4237</v>
      </c>
      <c r="E280" s="660" t="s">
        <v>4238</v>
      </c>
      <c r="F280" s="663">
        <v>52</v>
      </c>
      <c r="G280" s="663">
        <v>218689</v>
      </c>
      <c r="H280" s="663">
        <v>1</v>
      </c>
      <c r="I280" s="663">
        <v>4205.5576923076924</v>
      </c>
      <c r="J280" s="663">
        <v>79</v>
      </c>
      <c r="K280" s="663">
        <v>333786</v>
      </c>
      <c r="L280" s="663">
        <v>1.5263044780487358</v>
      </c>
      <c r="M280" s="663">
        <v>4225.1392405063289</v>
      </c>
      <c r="N280" s="663">
        <v>30</v>
      </c>
      <c r="O280" s="663">
        <v>127962</v>
      </c>
      <c r="P280" s="676">
        <v>0.58513231118163234</v>
      </c>
      <c r="Q280" s="664">
        <v>4265.3999999999996</v>
      </c>
    </row>
    <row r="281" spans="1:17" ht="14.4" customHeight="1" x14ac:dyDescent="0.3">
      <c r="A281" s="659" t="s">
        <v>544</v>
      </c>
      <c r="B281" s="660" t="s">
        <v>3845</v>
      </c>
      <c r="C281" s="660" t="s">
        <v>3735</v>
      </c>
      <c r="D281" s="660" t="s">
        <v>4239</v>
      </c>
      <c r="E281" s="660" t="s">
        <v>4240</v>
      </c>
      <c r="F281" s="663">
        <v>34</v>
      </c>
      <c r="G281" s="663">
        <v>421362</v>
      </c>
      <c r="H281" s="663">
        <v>1</v>
      </c>
      <c r="I281" s="663">
        <v>12393</v>
      </c>
      <c r="J281" s="663">
        <v>57</v>
      </c>
      <c r="K281" s="663">
        <v>708849</v>
      </c>
      <c r="L281" s="663">
        <v>1.6822803195352214</v>
      </c>
      <c r="M281" s="663">
        <v>12435.947368421053</v>
      </c>
      <c r="N281" s="663">
        <v>61</v>
      </c>
      <c r="O281" s="663">
        <v>764895</v>
      </c>
      <c r="P281" s="676">
        <v>1.8152918393210589</v>
      </c>
      <c r="Q281" s="664">
        <v>12539.262295081968</v>
      </c>
    </row>
    <row r="282" spans="1:17" ht="14.4" customHeight="1" x14ac:dyDescent="0.3">
      <c r="A282" s="659" t="s">
        <v>544</v>
      </c>
      <c r="B282" s="660" t="s">
        <v>3845</v>
      </c>
      <c r="C282" s="660" t="s">
        <v>3735</v>
      </c>
      <c r="D282" s="660" t="s">
        <v>4241</v>
      </c>
      <c r="E282" s="660" t="s">
        <v>4242</v>
      </c>
      <c r="F282" s="663">
        <v>101</v>
      </c>
      <c r="G282" s="663">
        <v>236239</v>
      </c>
      <c r="H282" s="663">
        <v>1</v>
      </c>
      <c r="I282" s="663">
        <v>2339</v>
      </c>
      <c r="J282" s="663">
        <v>93</v>
      </c>
      <c r="K282" s="663">
        <v>213779</v>
      </c>
      <c r="L282" s="663">
        <v>0.90492679024208533</v>
      </c>
      <c r="M282" s="663">
        <v>2298.6989247311826</v>
      </c>
      <c r="N282" s="663">
        <v>114</v>
      </c>
      <c r="O282" s="663">
        <v>271662</v>
      </c>
      <c r="P282" s="676">
        <v>1.1499456059329747</v>
      </c>
      <c r="Q282" s="664">
        <v>2383</v>
      </c>
    </row>
    <row r="283" spans="1:17" ht="14.4" customHeight="1" x14ac:dyDescent="0.3">
      <c r="A283" s="659" t="s">
        <v>544</v>
      </c>
      <c r="B283" s="660" t="s">
        <v>3845</v>
      </c>
      <c r="C283" s="660" t="s">
        <v>3735</v>
      </c>
      <c r="D283" s="660" t="s">
        <v>4243</v>
      </c>
      <c r="E283" s="660" t="s">
        <v>4244</v>
      </c>
      <c r="F283" s="663">
        <v>2</v>
      </c>
      <c r="G283" s="663">
        <v>10894</v>
      </c>
      <c r="H283" s="663">
        <v>1</v>
      </c>
      <c r="I283" s="663">
        <v>5447</v>
      </c>
      <c r="J283" s="663"/>
      <c r="K283" s="663"/>
      <c r="L283" s="663"/>
      <c r="M283" s="663"/>
      <c r="N283" s="663">
        <v>2</v>
      </c>
      <c r="O283" s="663">
        <v>11092</v>
      </c>
      <c r="P283" s="676">
        <v>1.0181751422801542</v>
      </c>
      <c r="Q283" s="664">
        <v>5546</v>
      </c>
    </row>
    <row r="284" spans="1:17" ht="14.4" customHeight="1" x14ac:dyDescent="0.3">
      <c r="A284" s="659" t="s">
        <v>544</v>
      </c>
      <c r="B284" s="660" t="s">
        <v>3845</v>
      </c>
      <c r="C284" s="660" t="s">
        <v>3735</v>
      </c>
      <c r="D284" s="660" t="s">
        <v>4245</v>
      </c>
      <c r="E284" s="660" t="s">
        <v>4246</v>
      </c>
      <c r="F284" s="663">
        <v>76</v>
      </c>
      <c r="G284" s="663">
        <v>50312</v>
      </c>
      <c r="H284" s="663">
        <v>1</v>
      </c>
      <c r="I284" s="663">
        <v>662</v>
      </c>
      <c r="J284" s="663">
        <v>68</v>
      </c>
      <c r="K284" s="663">
        <v>45296</v>
      </c>
      <c r="L284" s="663">
        <v>0.90030211480362543</v>
      </c>
      <c r="M284" s="663">
        <v>666.11764705882354</v>
      </c>
      <c r="N284" s="663">
        <v>68</v>
      </c>
      <c r="O284" s="663">
        <v>46036</v>
      </c>
      <c r="P284" s="676">
        <v>0.91501033550643984</v>
      </c>
      <c r="Q284" s="664">
        <v>677</v>
      </c>
    </row>
    <row r="285" spans="1:17" ht="14.4" customHeight="1" x14ac:dyDescent="0.3">
      <c r="A285" s="659" t="s">
        <v>544</v>
      </c>
      <c r="B285" s="660" t="s">
        <v>3845</v>
      </c>
      <c r="C285" s="660" t="s">
        <v>3735</v>
      </c>
      <c r="D285" s="660" t="s">
        <v>4247</v>
      </c>
      <c r="E285" s="660" t="s">
        <v>4248</v>
      </c>
      <c r="F285" s="663">
        <v>4</v>
      </c>
      <c r="G285" s="663">
        <v>0</v>
      </c>
      <c r="H285" s="663"/>
      <c r="I285" s="663">
        <v>0</v>
      </c>
      <c r="J285" s="663">
        <v>5</v>
      </c>
      <c r="K285" s="663">
        <v>0</v>
      </c>
      <c r="L285" s="663"/>
      <c r="M285" s="663">
        <v>0</v>
      </c>
      <c r="N285" s="663">
        <v>1</v>
      </c>
      <c r="O285" s="663">
        <v>0</v>
      </c>
      <c r="P285" s="676"/>
      <c r="Q285" s="664">
        <v>0</v>
      </c>
    </row>
    <row r="286" spans="1:17" ht="14.4" customHeight="1" x14ac:dyDescent="0.3">
      <c r="A286" s="659" t="s">
        <v>544</v>
      </c>
      <c r="B286" s="660" t="s">
        <v>3845</v>
      </c>
      <c r="C286" s="660" t="s">
        <v>3735</v>
      </c>
      <c r="D286" s="660" t="s">
        <v>4249</v>
      </c>
      <c r="E286" s="660" t="s">
        <v>4250</v>
      </c>
      <c r="F286" s="663">
        <v>236</v>
      </c>
      <c r="G286" s="663">
        <v>319294</v>
      </c>
      <c r="H286" s="663">
        <v>1</v>
      </c>
      <c r="I286" s="663">
        <v>1352.9406779661017</v>
      </c>
      <c r="J286" s="663">
        <v>236</v>
      </c>
      <c r="K286" s="663">
        <v>310038</v>
      </c>
      <c r="L286" s="663">
        <v>0.97101104311386999</v>
      </c>
      <c r="M286" s="663">
        <v>1313.7203389830509</v>
      </c>
      <c r="N286" s="663">
        <v>206</v>
      </c>
      <c r="O286" s="663">
        <v>282838</v>
      </c>
      <c r="P286" s="676">
        <v>0.88582309720821562</v>
      </c>
      <c r="Q286" s="664">
        <v>1373</v>
      </c>
    </row>
    <row r="287" spans="1:17" ht="14.4" customHeight="1" x14ac:dyDescent="0.3">
      <c r="A287" s="659" t="s">
        <v>544</v>
      </c>
      <c r="B287" s="660" t="s">
        <v>3845</v>
      </c>
      <c r="C287" s="660" t="s">
        <v>3735</v>
      </c>
      <c r="D287" s="660" t="s">
        <v>4251</v>
      </c>
      <c r="E287" s="660" t="s">
        <v>4252</v>
      </c>
      <c r="F287" s="663">
        <v>12</v>
      </c>
      <c r="G287" s="663">
        <v>63060</v>
      </c>
      <c r="H287" s="663">
        <v>1</v>
      </c>
      <c r="I287" s="663">
        <v>5255</v>
      </c>
      <c r="J287" s="663">
        <v>12</v>
      </c>
      <c r="K287" s="663">
        <v>63444</v>
      </c>
      <c r="L287" s="663">
        <v>1.0060894386298762</v>
      </c>
      <c r="M287" s="663">
        <v>5287</v>
      </c>
      <c r="N287" s="663">
        <v>23</v>
      </c>
      <c r="O287" s="663">
        <v>122452</v>
      </c>
      <c r="P287" s="676">
        <v>1.9418331747542024</v>
      </c>
      <c r="Q287" s="664">
        <v>5324</v>
      </c>
    </row>
    <row r="288" spans="1:17" ht="14.4" customHeight="1" x14ac:dyDescent="0.3">
      <c r="A288" s="659" t="s">
        <v>544</v>
      </c>
      <c r="B288" s="660" t="s">
        <v>3845</v>
      </c>
      <c r="C288" s="660" t="s">
        <v>3735</v>
      </c>
      <c r="D288" s="660" t="s">
        <v>4253</v>
      </c>
      <c r="E288" s="660" t="s">
        <v>4254</v>
      </c>
      <c r="F288" s="663">
        <v>3</v>
      </c>
      <c r="G288" s="663">
        <v>30975</v>
      </c>
      <c r="H288" s="663">
        <v>1</v>
      </c>
      <c r="I288" s="663">
        <v>10325</v>
      </c>
      <c r="J288" s="663">
        <v>12</v>
      </c>
      <c r="K288" s="663">
        <v>124310</v>
      </c>
      <c r="L288" s="663">
        <v>4.0132364810330916</v>
      </c>
      <c r="M288" s="663">
        <v>10359.166666666666</v>
      </c>
      <c r="N288" s="663">
        <v>9</v>
      </c>
      <c r="O288" s="663">
        <v>93987</v>
      </c>
      <c r="P288" s="676">
        <v>3.0342857142857143</v>
      </c>
      <c r="Q288" s="664">
        <v>10443</v>
      </c>
    </row>
    <row r="289" spans="1:17" ht="14.4" customHeight="1" x14ac:dyDescent="0.3">
      <c r="A289" s="659" t="s">
        <v>544</v>
      </c>
      <c r="B289" s="660" t="s">
        <v>3845</v>
      </c>
      <c r="C289" s="660" t="s">
        <v>3735</v>
      </c>
      <c r="D289" s="660" t="s">
        <v>3783</v>
      </c>
      <c r="E289" s="660" t="s">
        <v>3784</v>
      </c>
      <c r="F289" s="663">
        <v>1</v>
      </c>
      <c r="G289" s="663">
        <v>3722</v>
      </c>
      <c r="H289" s="663">
        <v>1</v>
      </c>
      <c r="I289" s="663">
        <v>3722</v>
      </c>
      <c r="J289" s="663"/>
      <c r="K289" s="663"/>
      <c r="L289" s="663"/>
      <c r="M289" s="663"/>
      <c r="N289" s="663"/>
      <c r="O289" s="663"/>
      <c r="P289" s="676"/>
      <c r="Q289" s="664"/>
    </row>
    <row r="290" spans="1:17" ht="14.4" customHeight="1" x14ac:dyDescent="0.3">
      <c r="A290" s="659" t="s">
        <v>544</v>
      </c>
      <c r="B290" s="660" t="s">
        <v>3845</v>
      </c>
      <c r="C290" s="660" t="s">
        <v>3735</v>
      </c>
      <c r="D290" s="660" t="s">
        <v>4255</v>
      </c>
      <c r="E290" s="660" t="s">
        <v>4256</v>
      </c>
      <c r="F290" s="663">
        <v>15</v>
      </c>
      <c r="G290" s="663">
        <v>46515</v>
      </c>
      <c r="H290" s="663">
        <v>1</v>
      </c>
      <c r="I290" s="663">
        <v>3101</v>
      </c>
      <c r="J290" s="663">
        <v>13</v>
      </c>
      <c r="K290" s="663">
        <v>40593</v>
      </c>
      <c r="L290" s="663">
        <v>0.87268623024830705</v>
      </c>
      <c r="M290" s="663">
        <v>3122.5384615384614</v>
      </c>
      <c r="N290" s="663">
        <v>9</v>
      </c>
      <c r="O290" s="663">
        <v>28431</v>
      </c>
      <c r="P290" s="676">
        <v>0.61122218639148662</v>
      </c>
      <c r="Q290" s="664">
        <v>3159</v>
      </c>
    </row>
    <row r="291" spans="1:17" ht="14.4" customHeight="1" x14ac:dyDescent="0.3">
      <c r="A291" s="659" t="s">
        <v>544</v>
      </c>
      <c r="B291" s="660" t="s">
        <v>3845</v>
      </c>
      <c r="C291" s="660" t="s">
        <v>3735</v>
      </c>
      <c r="D291" s="660" t="s">
        <v>4257</v>
      </c>
      <c r="E291" s="660" t="s">
        <v>4258</v>
      </c>
      <c r="F291" s="663"/>
      <c r="G291" s="663"/>
      <c r="H291" s="663"/>
      <c r="I291" s="663"/>
      <c r="J291" s="663">
        <v>1</v>
      </c>
      <c r="K291" s="663">
        <v>1779</v>
      </c>
      <c r="L291" s="663"/>
      <c r="M291" s="663">
        <v>1779</v>
      </c>
      <c r="N291" s="663"/>
      <c r="O291" s="663"/>
      <c r="P291" s="676"/>
      <c r="Q291" s="664"/>
    </row>
    <row r="292" spans="1:17" ht="14.4" customHeight="1" x14ac:dyDescent="0.3">
      <c r="A292" s="659" t="s">
        <v>544</v>
      </c>
      <c r="B292" s="660" t="s">
        <v>3845</v>
      </c>
      <c r="C292" s="660" t="s">
        <v>3735</v>
      </c>
      <c r="D292" s="660" t="s">
        <v>4259</v>
      </c>
      <c r="E292" s="660" t="s">
        <v>4260</v>
      </c>
      <c r="F292" s="663">
        <v>9</v>
      </c>
      <c r="G292" s="663">
        <v>70596</v>
      </c>
      <c r="H292" s="663">
        <v>1</v>
      </c>
      <c r="I292" s="663">
        <v>7844</v>
      </c>
      <c r="J292" s="663">
        <v>6</v>
      </c>
      <c r="K292" s="663">
        <v>47280</v>
      </c>
      <c r="L292" s="663">
        <v>0.66972633010368865</v>
      </c>
      <c r="M292" s="663">
        <v>7880</v>
      </c>
      <c r="N292" s="663">
        <v>6</v>
      </c>
      <c r="O292" s="663">
        <v>47682</v>
      </c>
      <c r="P292" s="676">
        <v>0.67542070372259055</v>
      </c>
      <c r="Q292" s="664">
        <v>7947</v>
      </c>
    </row>
    <row r="293" spans="1:17" ht="14.4" customHeight="1" x14ac:dyDescent="0.3">
      <c r="A293" s="659" t="s">
        <v>544</v>
      </c>
      <c r="B293" s="660" t="s">
        <v>3845</v>
      </c>
      <c r="C293" s="660" t="s">
        <v>3735</v>
      </c>
      <c r="D293" s="660" t="s">
        <v>4261</v>
      </c>
      <c r="E293" s="660" t="s">
        <v>4206</v>
      </c>
      <c r="F293" s="663">
        <v>5</v>
      </c>
      <c r="G293" s="663">
        <v>47515</v>
      </c>
      <c r="H293" s="663">
        <v>1</v>
      </c>
      <c r="I293" s="663">
        <v>9503</v>
      </c>
      <c r="J293" s="663">
        <v>2</v>
      </c>
      <c r="K293" s="663">
        <v>19006</v>
      </c>
      <c r="L293" s="663">
        <v>0.4</v>
      </c>
      <c r="M293" s="663">
        <v>9503</v>
      </c>
      <c r="N293" s="663">
        <v>5</v>
      </c>
      <c r="O293" s="663">
        <v>48175</v>
      </c>
      <c r="P293" s="676">
        <v>1.0138903504156582</v>
      </c>
      <c r="Q293" s="664">
        <v>9635</v>
      </c>
    </row>
    <row r="294" spans="1:17" ht="14.4" customHeight="1" x14ac:dyDescent="0.3">
      <c r="A294" s="659" t="s">
        <v>544</v>
      </c>
      <c r="B294" s="660" t="s">
        <v>3845</v>
      </c>
      <c r="C294" s="660" t="s">
        <v>3735</v>
      </c>
      <c r="D294" s="660" t="s">
        <v>4262</v>
      </c>
      <c r="E294" s="660" t="s">
        <v>4263</v>
      </c>
      <c r="F294" s="663">
        <v>21</v>
      </c>
      <c r="G294" s="663">
        <v>91660</v>
      </c>
      <c r="H294" s="663">
        <v>1</v>
      </c>
      <c r="I294" s="663">
        <v>4364.7619047619046</v>
      </c>
      <c r="J294" s="663">
        <v>23</v>
      </c>
      <c r="K294" s="663">
        <v>100898</v>
      </c>
      <c r="L294" s="663">
        <v>1.1007855116735763</v>
      </c>
      <c r="M294" s="663">
        <v>4386.869565217391</v>
      </c>
      <c r="N294" s="663">
        <v>30</v>
      </c>
      <c r="O294" s="663">
        <v>133050</v>
      </c>
      <c r="P294" s="676">
        <v>1.4515601134627973</v>
      </c>
      <c r="Q294" s="664">
        <v>4435</v>
      </c>
    </row>
    <row r="295" spans="1:17" ht="14.4" customHeight="1" x14ac:dyDescent="0.3">
      <c r="A295" s="659" t="s">
        <v>544</v>
      </c>
      <c r="B295" s="660" t="s">
        <v>3845</v>
      </c>
      <c r="C295" s="660" t="s">
        <v>3735</v>
      </c>
      <c r="D295" s="660" t="s">
        <v>4264</v>
      </c>
      <c r="E295" s="660" t="s">
        <v>4265</v>
      </c>
      <c r="F295" s="663">
        <v>4</v>
      </c>
      <c r="G295" s="663">
        <v>14284</v>
      </c>
      <c r="H295" s="663">
        <v>1</v>
      </c>
      <c r="I295" s="663">
        <v>3571</v>
      </c>
      <c r="J295" s="663">
        <v>9</v>
      </c>
      <c r="K295" s="663">
        <v>32339</v>
      </c>
      <c r="L295" s="663">
        <v>2.2640016802016243</v>
      </c>
      <c r="M295" s="663">
        <v>3593.2222222222222</v>
      </c>
      <c r="N295" s="663">
        <v>4</v>
      </c>
      <c r="O295" s="663">
        <v>14516</v>
      </c>
      <c r="P295" s="676">
        <v>1.0162419490338841</v>
      </c>
      <c r="Q295" s="664">
        <v>3629</v>
      </c>
    </row>
    <row r="296" spans="1:17" ht="14.4" customHeight="1" x14ac:dyDescent="0.3">
      <c r="A296" s="659" t="s">
        <v>544</v>
      </c>
      <c r="B296" s="660" t="s">
        <v>3845</v>
      </c>
      <c r="C296" s="660" t="s">
        <v>3735</v>
      </c>
      <c r="D296" s="660" t="s">
        <v>4266</v>
      </c>
      <c r="E296" s="660" t="s">
        <v>4267</v>
      </c>
      <c r="F296" s="663"/>
      <c r="G296" s="663"/>
      <c r="H296" s="663"/>
      <c r="I296" s="663"/>
      <c r="J296" s="663">
        <v>1</v>
      </c>
      <c r="K296" s="663">
        <v>1162</v>
      </c>
      <c r="L296" s="663"/>
      <c r="M296" s="663">
        <v>1162</v>
      </c>
      <c r="N296" s="663"/>
      <c r="O296" s="663"/>
      <c r="P296" s="676"/>
      <c r="Q296" s="664"/>
    </row>
    <row r="297" spans="1:17" ht="14.4" customHeight="1" x14ac:dyDescent="0.3">
      <c r="A297" s="659" t="s">
        <v>544</v>
      </c>
      <c r="B297" s="660" t="s">
        <v>3845</v>
      </c>
      <c r="C297" s="660" t="s">
        <v>3735</v>
      </c>
      <c r="D297" s="660" t="s">
        <v>4268</v>
      </c>
      <c r="E297" s="660" t="s">
        <v>4269</v>
      </c>
      <c r="F297" s="663">
        <v>4</v>
      </c>
      <c r="G297" s="663">
        <v>8892</v>
      </c>
      <c r="H297" s="663">
        <v>1</v>
      </c>
      <c r="I297" s="663">
        <v>2223</v>
      </c>
      <c r="J297" s="663">
        <v>2</v>
      </c>
      <c r="K297" s="663">
        <v>4473</v>
      </c>
      <c r="L297" s="663">
        <v>0.50303643724696356</v>
      </c>
      <c r="M297" s="663">
        <v>2236.5</v>
      </c>
      <c r="N297" s="663">
        <v>2</v>
      </c>
      <c r="O297" s="663">
        <v>4524</v>
      </c>
      <c r="P297" s="676">
        <v>0.50877192982456143</v>
      </c>
      <c r="Q297" s="664">
        <v>2262</v>
      </c>
    </row>
    <row r="298" spans="1:17" ht="14.4" customHeight="1" x14ac:dyDescent="0.3">
      <c r="A298" s="659" t="s">
        <v>544</v>
      </c>
      <c r="B298" s="660" t="s">
        <v>3845</v>
      </c>
      <c r="C298" s="660" t="s">
        <v>3735</v>
      </c>
      <c r="D298" s="660" t="s">
        <v>4270</v>
      </c>
      <c r="E298" s="660" t="s">
        <v>4271</v>
      </c>
      <c r="F298" s="663"/>
      <c r="G298" s="663"/>
      <c r="H298" s="663"/>
      <c r="I298" s="663"/>
      <c r="J298" s="663">
        <v>3</v>
      </c>
      <c r="K298" s="663">
        <v>4591</v>
      </c>
      <c r="L298" s="663"/>
      <c r="M298" s="663">
        <v>1530.3333333333333</v>
      </c>
      <c r="N298" s="663">
        <v>10</v>
      </c>
      <c r="O298" s="663">
        <v>15410</v>
      </c>
      <c r="P298" s="676"/>
      <c r="Q298" s="664">
        <v>1541</v>
      </c>
    </row>
    <row r="299" spans="1:17" ht="14.4" customHeight="1" x14ac:dyDescent="0.3">
      <c r="A299" s="659" t="s">
        <v>544</v>
      </c>
      <c r="B299" s="660" t="s">
        <v>3845</v>
      </c>
      <c r="C299" s="660" t="s">
        <v>3735</v>
      </c>
      <c r="D299" s="660" t="s">
        <v>4272</v>
      </c>
      <c r="E299" s="660" t="s">
        <v>4273</v>
      </c>
      <c r="F299" s="663">
        <v>5</v>
      </c>
      <c r="G299" s="663">
        <v>49150</v>
      </c>
      <c r="H299" s="663">
        <v>1</v>
      </c>
      <c r="I299" s="663">
        <v>9830</v>
      </c>
      <c r="J299" s="663">
        <v>1</v>
      </c>
      <c r="K299" s="663">
        <v>9830</v>
      </c>
      <c r="L299" s="663">
        <v>0.2</v>
      </c>
      <c r="M299" s="663">
        <v>9830</v>
      </c>
      <c r="N299" s="663">
        <v>3</v>
      </c>
      <c r="O299" s="663">
        <v>29799</v>
      </c>
      <c r="P299" s="676">
        <v>0.60628687690742622</v>
      </c>
      <c r="Q299" s="664">
        <v>9933</v>
      </c>
    </row>
    <row r="300" spans="1:17" ht="14.4" customHeight="1" x14ac:dyDescent="0.3">
      <c r="A300" s="659" t="s">
        <v>544</v>
      </c>
      <c r="B300" s="660" t="s">
        <v>3845</v>
      </c>
      <c r="C300" s="660" t="s">
        <v>3735</v>
      </c>
      <c r="D300" s="660" t="s">
        <v>4274</v>
      </c>
      <c r="E300" s="660" t="s">
        <v>4275</v>
      </c>
      <c r="F300" s="663">
        <v>2</v>
      </c>
      <c r="G300" s="663">
        <v>3840</v>
      </c>
      <c r="H300" s="663">
        <v>1</v>
      </c>
      <c r="I300" s="663">
        <v>1920</v>
      </c>
      <c r="J300" s="663"/>
      <c r="K300" s="663"/>
      <c r="L300" s="663"/>
      <c r="M300" s="663"/>
      <c r="N300" s="663"/>
      <c r="O300" s="663"/>
      <c r="P300" s="676"/>
      <c r="Q300" s="664"/>
    </row>
    <row r="301" spans="1:17" ht="14.4" customHeight="1" x14ac:dyDescent="0.3">
      <c r="A301" s="659" t="s">
        <v>544</v>
      </c>
      <c r="B301" s="660" t="s">
        <v>3845</v>
      </c>
      <c r="C301" s="660" t="s">
        <v>3735</v>
      </c>
      <c r="D301" s="660" t="s">
        <v>4276</v>
      </c>
      <c r="E301" s="660" t="s">
        <v>4277</v>
      </c>
      <c r="F301" s="663">
        <v>7</v>
      </c>
      <c r="G301" s="663">
        <v>30947</v>
      </c>
      <c r="H301" s="663">
        <v>1</v>
      </c>
      <c r="I301" s="663">
        <v>4421</v>
      </c>
      <c r="J301" s="663">
        <v>6</v>
      </c>
      <c r="K301" s="663">
        <v>26686</v>
      </c>
      <c r="L301" s="663">
        <v>0.86231298671922962</v>
      </c>
      <c r="M301" s="663">
        <v>4447.666666666667</v>
      </c>
      <c r="N301" s="663">
        <v>7</v>
      </c>
      <c r="O301" s="663">
        <v>31353</v>
      </c>
      <c r="P301" s="676">
        <v>1.0131192038000452</v>
      </c>
      <c r="Q301" s="664">
        <v>4479</v>
      </c>
    </row>
    <row r="302" spans="1:17" ht="14.4" customHeight="1" x14ac:dyDescent="0.3">
      <c r="A302" s="659" t="s">
        <v>544</v>
      </c>
      <c r="B302" s="660" t="s">
        <v>3845</v>
      </c>
      <c r="C302" s="660" t="s">
        <v>3735</v>
      </c>
      <c r="D302" s="660" t="s">
        <v>4278</v>
      </c>
      <c r="E302" s="660" t="s">
        <v>4279</v>
      </c>
      <c r="F302" s="663"/>
      <c r="G302" s="663"/>
      <c r="H302" s="663"/>
      <c r="I302" s="663"/>
      <c r="J302" s="663">
        <v>1</v>
      </c>
      <c r="K302" s="663">
        <v>12997</v>
      </c>
      <c r="L302" s="663"/>
      <c r="M302" s="663">
        <v>12997</v>
      </c>
      <c r="N302" s="663"/>
      <c r="O302" s="663"/>
      <c r="P302" s="676"/>
      <c r="Q302" s="664"/>
    </row>
    <row r="303" spans="1:17" ht="14.4" customHeight="1" x14ac:dyDescent="0.3">
      <c r="A303" s="659" t="s">
        <v>544</v>
      </c>
      <c r="B303" s="660" t="s">
        <v>3845</v>
      </c>
      <c r="C303" s="660" t="s">
        <v>3735</v>
      </c>
      <c r="D303" s="660" t="s">
        <v>4280</v>
      </c>
      <c r="E303" s="660" t="s">
        <v>4281</v>
      </c>
      <c r="F303" s="663">
        <v>3</v>
      </c>
      <c r="G303" s="663">
        <v>20100</v>
      </c>
      <c r="H303" s="663">
        <v>1</v>
      </c>
      <c r="I303" s="663">
        <v>6700</v>
      </c>
      <c r="J303" s="663">
        <v>2</v>
      </c>
      <c r="K303" s="663">
        <v>13400</v>
      </c>
      <c r="L303" s="663">
        <v>0.66666666666666663</v>
      </c>
      <c r="M303" s="663">
        <v>6700</v>
      </c>
      <c r="N303" s="663">
        <v>3</v>
      </c>
      <c r="O303" s="663">
        <v>20397</v>
      </c>
      <c r="P303" s="676">
        <v>1.0147761194029852</v>
      </c>
      <c r="Q303" s="664">
        <v>6799</v>
      </c>
    </row>
    <row r="304" spans="1:17" ht="14.4" customHeight="1" x14ac:dyDescent="0.3">
      <c r="A304" s="659" t="s">
        <v>544</v>
      </c>
      <c r="B304" s="660" t="s">
        <v>3845</v>
      </c>
      <c r="C304" s="660" t="s">
        <v>3735</v>
      </c>
      <c r="D304" s="660" t="s">
        <v>4282</v>
      </c>
      <c r="E304" s="660" t="s">
        <v>4283</v>
      </c>
      <c r="F304" s="663"/>
      <c r="G304" s="663"/>
      <c r="H304" s="663"/>
      <c r="I304" s="663"/>
      <c r="J304" s="663">
        <v>2</v>
      </c>
      <c r="K304" s="663">
        <v>3458</v>
      </c>
      <c r="L304" s="663"/>
      <c r="M304" s="663">
        <v>1729</v>
      </c>
      <c r="N304" s="663">
        <v>7</v>
      </c>
      <c r="O304" s="663">
        <v>12173</v>
      </c>
      <c r="P304" s="676"/>
      <c r="Q304" s="664">
        <v>1739</v>
      </c>
    </row>
    <row r="305" spans="1:17" ht="14.4" customHeight="1" x14ac:dyDescent="0.3">
      <c r="A305" s="659" t="s">
        <v>544</v>
      </c>
      <c r="B305" s="660" t="s">
        <v>3845</v>
      </c>
      <c r="C305" s="660" t="s">
        <v>3735</v>
      </c>
      <c r="D305" s="660" t="s">
        <v>4284</v>
      </c>
      <c r="E305" s="660" t="s">
        <v>4285</v>
      </c>
      <c r="F305" s="663">
        <v>2</v>
      </c>
      <c r="G305" s="663">
        <v>10786</v>
      </c>
      <c r="H305" s="663">
        <v>1</v>
      </c>
      <c r="I305" s="663">
        <v>5393</v>
      </c>
      <c r="J305" s="663">
        <v>1</v>
      </c>
      <c r="K305" s="663">
        <v>5393</v>
      </c>
      <c r="L305" s="663">
        <v>0.5</v>
      </c>
      <c r="M305" s="663">
        <v>5393</v>
      </c>
      <c r="N305" s="663"/>
      <c r="O305" s="663"/>
      <c r="P305" s="676"/>
      <c r="Q305" s="664"/>
    </row>
    <row r="306" spans="1:17" ht="14.4" customHeight="1" x14ac:dyDescent="0.3">
      <c r="A306" s="659" t="s">
        <v>544</v>
      </c>
      <c r="B306" s="660" t="s">
        <v>3845</v>
      </c>
      <c r="C306" s="660" t="s">
        <v>3735</v>
      </c>
      <c r="D306" s="660" t="s">
        <v>4286</v>
      </c>
      <c r="E306" s="660" t="s">
        <v>4287</v>
      </c>
      <c r="F306" s="663">
        <v>1</v>
      </c>
      <c r="G306" s="663">
        <v>2235</v>
      </c>
      <c r="H306" s="663">
        <v>1</v>
      </c>
      <c r="I306" s="663">
        <v>2235</v>
      </c>
      <c r="J306" s="663">
        <v>1</v>
      </c>
      <c r="K306" s="663">
        <v>2235</v>
      </c>
      <c r="L306" s="663">
        <v>1</v>
      </c>
      <c r="M306" s="663">
        <v>2235</v>
      </c>
      <c r="N306" s="663"/>
      <c r="O306" s="663"/>
      <c r="P306" s="676"/>
      <c r="Q306" s="664"/>
    </row>
    <row r="307" spans="1:17" ht="14.4" customHeight="1" x14ac:dyDescent="0.3">
      <c r="A307" s="659" t="s">
        <v>544</v>
      </c>
      <c r="B307" s="660" t="s">
        <v>3845</v>
      </c>
      <c r="C307" s="660" t="s">
        <v>3735</v>
      </c>
      <c r="D307" s="660" t="s">
        <v>4288</v>
      </c>
      <c r="E307" s="660" t="s">
        <v>4289</v>
      </c>
      <c r="F307" s="663">
        <v>1</v>
      </c>
      <c r="G307" s="663">
        <v>13939</v>
      </c>
      <c r="H307" s="663">
        <v>1</v>
      </c>
      <c r="I307" s="663">
        <v>13939</v>
      </c>
      <c r="J307" s="663">
        <v>2</v>
      </c>
      <c r="K307" s="663">
        <v>28024</v>
      </c>
      <c r="L307" s="663">
        <v>2.0104742090537342</v>
      </c>
      <c r="M307" s="663">
        <v>14012</v>
      </c>
      <c r="N307" s="663">
        <v>3</v>
      </c>
      <c r="O307" s="663">
        <v>42450</v>
      </c>
      <c r="P307" s="676">
        <v>3.0454121529521485</v>
      </c>
      <c r="Q307" s="664">
        <v>14150</v>
      </c>
    </row>
    <row r="308" spans="1:17" ht="14.4" customHeight="1" x14ac:dyDescent="0.3">
      <c r="A308" s="659" t="s">
        <v>544</v>
      </c>
      <c r="B308" s="660" t="s">
        <v>3845</v>
      </c>
      <c r="C308" s="660" t="s">
        <v>3735</v>
      </c>
      <c r="D308" s="660" t="s">
        <v>4290</v>
      </c>
      <c r="E308" s="660" t="s">
        <v>4291</v>
      </c>
      <c r="F308" s="663"/>
      <c r="G308" s="663"/>
      <c r="H308" s="663"/>
      <c r="I308" s="663"/>
      <c r="J308" s="663">
        <v>1</v>
      </c>
      <c r="K308" s="663">
        <v>5216</v>
      </c>
      <c r="L308" s="663"/>
      <c r="M308" s="663">
        <v>5216</v>
      </c>
      <c r="N308" s="663">
        <v>3</v>
      </c>
      <c r="O308" s="663">
        <v>15915</v>
      </c>
      <c r="P308" s="676"/>
      <c r="Q308" s="664">
        <v>5305</v>
      </c>
    </row>
    <row r="309" spans="1:17" ht="14.4" customHeight="1" x14ac:dyDescent="0.3">
      <c r="A309" s="659" t="s">
        <v>544</v>
      </c>
      <c r="B309" s="660" t="s">
        <v>3845</v>
      </c>
      <c r="C309" s="660" t="s">
        <v>3735</v>
      </c>
      <c r="D309" s="660" t="s">
        <v>4292</v>
      </c>
      <c r="E309" s="660" t="s">
        <v>4293</v>
      </c>
      <c r="F309" s="663"/>
      <c r="G309" s="663"/>
      <c r="H309" s="663"/>
      <c r="I309" s="663"/>
      <c r="J309" s="663">
        <v>20</v>
      </c>
      <c r="K309" s="663">
        <v>2220</v>
      </c>
      <c r="L309" s="663"/>
      <c r="M309" s="663">
        <v>111</v>
      </c>
      <c r="N309" s="663"/>
      <c r="O309" s="663"/>
      <c r="P309" s="676"/>
      <c r="Q309" s="664"/>
    </row>
    <row r="310" spans="1:17" ht="14.4" customHeight="1" x14ac:dyDescent="0.3">
      <c r="A310" s="659" t="s">
        <v>544</v>
      </c>
      <c r="B310" s="660" t="s">
        <v>3845</v>
      </c>
      <c r="C310" s="660" t="s">
        <v>3735</v>
      </c>
      <c r="D310" s="660" t="s">
        <v>4294</v>
      </c>
      <c r="E310" s="660" t="s">
        <v>4289</v>
      </c>
      <c r="F310" s="663"/>
      <c r="G310" s="663"/>
      <c r="H310" s="663"/>
      <c r="I310" s="663"/>
      <c r="J310" s="663"/>
      <c r="K310" s="663"/>
      <c r="L310" s="663"/>
      <c r="M310" s="663"/>
      <c r="N310" s="663">
        <v>1</v>
      </c>
      <c r="O310" s="663">
        <v>14381</v>
      </c>
      <c r="P310" s="676"/>
      <c r="Q310" s="664">
        <v>14381</v>
      </c>
    </row>
    <row r="311" spans="1:17" ht="14.4" customHeight="1" x14ac:dyDescent="0.3">
      <c r="A311" s="659" t="s">
        <v>544</v>
      </c>
      <c r="B311" s="660" t="s">
        <v>3845</v>
      </c>
      <c r="C311" s="660" t="s">
        <v>3735</v>
      </c>
      <c r="D311" s="660" t="s">
        <v>4295</v>
      </c>
      <c r="E311" s="660" t="s">
        <v>4296</v>
      </c>
      <c r="F311" s="663"/>
      <c r="G311" s="663"/>
      <c r="H311" s="663"/>
      <c r="I311" s="663"/>
      <c r="J311" s="663"/>
      <c r="K311" s="663"/>
      <c r="L311" s="663"/>
      <c r="M311" s="663"/>
      <c r="N311" s="663">
        <v>1</v>
      </c>
      <c r="O311" s="663">
        <v>23902</v>
      </c>
      <c r="P311" s="676"/>
      <c r="Q311" s="664">
        <v>23902</v>
      </c>
    </row>
    <row r="312" spans="1:17" ht="14.4" customHeight="1" x14ac:dyDescent="0.3">
      <c r="A312" s="659" t="s">
        <v>544</v>
      </c>
      <c r="B312" s="660" t="s">
        <v>4297</v>
      </c>
      <c r="C312" s="660" t="s">
        <v>3732</v>
      </c>
      <c r="D312" s="660" t="s">
        <v>4298</v>
      </c>
      <c r="E312" s="660" t="s">
        <v>4299</v>
      </c>
      <c r="F312" s="663"/>
      <c r="G312" s="663"/>
      <c r="H312" s="663"/>
      <c r="I312" s="663"/>
      <c r="J312" s="663">
        <v>2</v>
      </c>
      <c r="K312" s="663">
        <v>2128.64</v>
      </c>
      <c r="L312" s="663"/>
      <c r="M312" s="663">
        <v>1064.32</v>
      </c>
      <c r="N312" s="663"/>
      <c r="O312" s="663"/>
      <c r="P312" s="676"/>
      <c r="Q312" s="664"/>
    </row>
    <row r="313" spans="1:17" ht="14.4" customHeight="1" x14ac:dyDescent="0.3">
      <c r="A313" s="659" t="s">
        <v>544</v>
      </c>
      <c r="B313" s="660" t="s">
        <v>4297</v>
      </c>
      <c r="C313" s="660" t="s">
        <v>3732</v>
      </c>
      <c r="D313" s="660" t="s">
        <v>4300</v>
      </c>
      <c r="E313" s="660" t="s">
        <v>4301</v>
      </c>
      <c r="F313" s="663">
        <v>3</v>
      </c>
      <c r="G313" s="663">
        <v>15644.46</v>
      </c>
      <c r="H313" s="663">
        <v>1</v>
      </c>
      <c r="I313" s="663">
        <v>5214.82</v>
      </c>
      <c r="J313" s="663"/>
      <c r="K313" s="663"/>
      <c r="L313" s="663"/>
      <c r="M313" s="663"/>
      <c r="N313" s="663"/>
      <c r="O313" s="663"/>
      <c r="P313" s="676"/>
      <c r="Q313" s="664"/>
    </row>
    <row r="314" spans="1:17" ht="14.4" customHeight="1" x14ac:dyDescent="0.3">
      <c r="A314" s="659" t="s">
        <v>544</v>
      </c>
      <c r="B314" s="660" t="s">
        <v>4297</v>
      </c>
      <c r="C314" s="660" t="s">
        <v>3732</v>
      </c>
      <c r="D314" s="660" t="s">
        <v>3847</v>
      </c>
      <c r="E314" s="660" t="s">
        <v>2288</v>
      </c>
      <c r="F314" s="663">
        <v>134</v>
      </c>
      <c r="G314" s="663">
        <v>17524.919999999998</v>
      </c>
      <c r="H314" s="663">
        <v>1</v>
      </c>
      <c r="I314" s="663">
        <v>130.78298507462685</v>
      </c>
      <c r="J314" s="663">
        <v>13</v>
      </c>
      <c r="K314" s="663">
        <v>1533.48</v>
      </c>
      <c r="L314" s="663">
        <v>8.7502824549270414E-2</v>
      </c>
      <c r="M314" s="663">
        <v>117.96000000000001</v>
      </c>
      <c r="N314" s="663">
        <v>58</v>
      </c>
      <c r="O314" s="663">
        <v>6544.14</v>
      </c>
      <c r="P314" s="676">
        <v>0.37341910833259156</v>
      </c>
      <c r="Q314" s="664">
        <v>112.83000000000001</v>
      </c>
    </row>
    <row r="315" spans="1:17" ht="14.4" customHeight="1" x14ac:dyDescent="0.3">
      <c r="A315" s="659" t="s">
        <v>544</v>
      </c>
      <c r="B315" s="660" t="s">
        <v>4297</v>
      </c>
      <c r="C315" s="660" t="s">
        <v>3732</v>
      </c>
      <c r="D315" s="660" t="s">
        <v>3848</v>
      </c>
      <c r="E315" s="660" t="s">
        <v>2288</v>
      </c>
      <c r="F315" s="663">
        <v>98</v>
      </c>
      <c r="G315" s="663">
        <v>7945.14</v>
      </c>
      <c r="H315" s="663">
        <v>1</v>
      </c>
      <c r="I315" s="663">
        <v>81.072857142857146</v>
      </c>
      <c r="J315" s="663"/>
      <c r="K315" s="663"/>
      <c r="L315" s="663"/>
      <c r="M315" s="663"/>
      <c r="N315" s="663"/>
      <c r="O315" s="663"/>
      <c r="P315" s="676"/>
      <c r="Q315" s="664"/>
    </row>
    <row r="316" spans="1:17" ht="14.4" customHeight="1" x14ac:dyDescent="0.3">
      <c r="A316" s="659" t="s">
        <v>544</v>
      </c>
      <c r="B316" s="660" t="s">
        <v>4297</v>
      </c>
      <c r="C316" s="660" t="s">
        <v>3732</v>
      </c>
      <c r="D316" s="660" t="s">
        <v>4302</v>
      </c>
      <c r="E316" s="660" t="s">
        <v>4303</v>
      </c>
      <c r="F316" s="663"/>
      <c r="G316" s="663"/>
      <c r="H316" s="663"/>
      <c r="I316" s="663"/>
      <c r="J316" s="663"/>
      <c r="K316" s="663"/>
      <c r="L316" s="663"/>
      <c r="M316" s="663"/>
      <c r="N316" s="663">
        <v>0.9</v>
      </c>
      <c r="O316" s="663">
        <v>533.54999999999995</v>
      </c>
      <c r="P316" s="676"/>
      <c r="Q316" s="664">
        <v>592.83333333333326</v>
      </c>
    </row>
    <row r="317" spans="1:17" ht="14.4" customHeight="1" x14ac:dyDescent="0.3">
      <c r="A317" s="659" t="s">
        <v>544</v>
      </c>
      <c r="B317" s="660" t="s">
        <v>4297</v>
      </c>
      <c r="C317" s="660" t="s">
        <v>3732</v>
      </c>
      <c r="D317" s="660" t="s">
        <v>4304</v>
      </c>
      <c r="E317" s="660" t="s">
        <v>4305</v>
      </c>
      <c r="F317" s="663"/>
      <c r="G317" s="663"/>
      <c r="H317" s="663"/>
      <c r="I317" s="663"/>
      <c r="J317" s="663"/>
      <c r="K317" s="663"/>
      <c r="L317" s="663"/>
      <c r="M317" s="663"/>
      <c r="N317" s="663">
        <v>5</v>
      </c>
      <c r="O317" s="663">
        <v>402.15</v>
      </c>
      <c r="P317" s="676"/>
      <c r="Q317" s="664">
        <v>80.429999999999993</v>
      </c>
    </row>
    <row r="318" spans="1:17" ht="14.4" customHeight="1" x14ac:dyDescent="0.3">
      <c r="A318" s="659" t="s">
        <v>544</v>
      </c>
      <c r="B318" s="660" t="s">
        <v>4297</v>
      </c>
      <c r="C318" s="660" t="s">
        <v>3732</v>
      </c>
      <c r="D318" s="660" t="s">
        <v>4306</v>
      </c>
      <c r="E318" s="660" t="s">
        <v>4307</v>
      </c>
      <c r="F318" s="663"/>
      <c r="G318" s="663"/>
      <c r="H318" s="663"/>
      <c r="I318" s="663"/>
      <c r="J318" s="663">
        <v>4</v>
      </c>
      <c r="K318" s="663">
        <v>2897.6</v>
      </c>
      <c r="L318" s="663"/>
      <c r="M318" s="663">
        <v>724.4</v>
      </c>
      <c r="N318" s="663"/>
      <c r="O318" s="663"/>
      <c r="P318" s="676"/>
      <c r="Q318" s="664"/>
    </row>
    <row r="319" spans="1:17" ht="14.4" customHeight="1" x14ac:dyDescent="0.3">
      <c r="A319" s="659" t="s">
        <v>544</v>
      </c>
      <c r="B319" s="660" t="s">
        <v>4297</v>
      </c>
      <c r="C319" s="660" t="s">
        <v>3732</v>
      </c>
      <c r="D319" s="660" t="s">
        <v>3849</v>
      </c>
      <c r="E319" s="660" t="s">
        <v>1398</v>
      </c>
      <c r="F319" s="663">
        <v>98</v>
      </c>
      <c r="G319" s="663">
        <v>6423.4600000000009</v>
      </c>
      <c r="H319" s="663">
        <v>1</v>
      </c>
      <c r="I319" s="663">
        <v>65.545510204081637</v>
      </c>
      <c r="J319" s="663">
        <v>151</v>
      </c>
      <c r="K319" s="663">
        <v>9218.5499999999993</v>
      </c>
      <c r="L319" s="663">
        <v>1.4351377606461313</v>
      </c>
      <c r="M319" s="663">
        <v>61.05</v>
      </c>
      <c r="N319" s="663">
        <v>93</v>
      </c>
      <c r="O319" s="663">
        <v>5431.2</v>
      </c>
      <c r="P319" s="676">
        <v>0.84552562014864252</v>
      </c>
      <c r="Q319" s="664">
        <v>58.4</v>
      </c>
    </row>
    <row r="320" spans="1:17" ht="14.4" customHeight="1" x14ac:dyDescent="0.3">
      <c r="A320" s="659" t="s">
        <v>544</v>
      </c>
      <c r="B320" s="660" t="s">
        <v>4297</v>
      </c>
      <c r="C320" s="660" t="s">
        <v>3732</v>
      </c>
      <c r="D320" s="660" t="s">
        <v>3850</v>
      </c>
      <c r="E320" s="660" t="s">
        <v>2066</v>
      </c>
      <c r="F320" s="663">
        <v>4.1500000000000004</v>
      </c>
      <c r="G320" s="663">
        <v>3334.8</v>
      </c>
      <c r="H320" s="663">
        <v>1</v>
      </c>
      <c r="I320" s="663">
        <v>803.56626506024099</v>
      </c>
      <c r="J320" s="663">
        <v>5.4</v>
      </c>
      <c r="K320" s="663">
        <v>3908.22</v>
      </c>
      <c r="L320" s="663">
        <v>1.171950341849586</v>
      </c>
      <c r="M320" s="663">
        <v>723.74444444444441</v>
      </c>
      <c r="N320" s="663">
        <v>1.6</v>
      </c>
      <c r="O320" s="663">
        <v>1107.5999999999999</v>
      </c>
      <c r="P320" s="676">
        <v>0.33213386110111548</v>
      </c>
      <c r="Q320" s="664">
        <v>692.24999999999989</v>
      </c>
    </row>
    <row r="321" spans="1:17" ht="14.4" customHeight="1" x14ac:dyDescent="0.3">
      <c r="A321" s="659" t="s">
        <v>544</v>
      </c>
      <c r="B321" s="660" t="s">
        <v>4297</v>
      </c>
      <c r="C321" s="660" t="s">
        <v>3732</v>
      </c>
      <c r="D321" s="660" t="s">
        <v>4308</v>
      </c>
      <c r="E321" s="660" t="s">
        <v>4309</v>
      </c>
      <c r="F321" s="663"/>
      <c r="G321" s="663"/>
      <c r="H321" s="663"/>
      <c r="I321" s="663"/>
      <c r="J321" s="663">
        <v>5</v>
      </c>
      <c r="K321" s="663">
        <v>17512.05</v>
      </c>
      <c r="L321" s="663"/>
      <c r="M321" s="663">
        <v>3502.41</v>
      </c>
      <c r="N321" s="663"/>
      <c r="O321" s="663"/>
      <c r="P321" s="676"/>
      <c r="Q321" s="664"/>
    </row>
    <row r="322" spans="1:17" ht="14.4" customHeight="1" x14ac:dyDescent="0.3">
      <c r="A322" s="659" t="s">
        <v>544</v>
      </c>
      <c r="B322" s="660" t="s">
        <v>4297</v>
      </c>
      <c r="C322" s="660" t="s">
        <v>3732</v>
      </c>
      <c r="D322" s="660" t="s">
        <v>3851</v>
      </c>
      <c r="E322" s="660" t="s">
        <v>1242</v>
      </c>
      <c r="F322" s="663">
        <v>380.40000000000003</v>
      </c>
      <c r="G322" s="663">
        <v>81869.399999999994</v>
      </c>
      <c r="H322" s="663">
        <v>1</v>
      </c>
      <c r="I322" s="663">
        <v>215.21924290220818</v>
      </c>
      <c r="J322" s="663">
        <v>471.56</v>
      </c>
      <c r="K322" s="663">
        <v>76703.11</v>
      </c>
      <c r="L322" s="663">
        <v>0.93689595868541853</v>
      </c>
      <c r="M322" s="663">
        <v>162.65821952667741</v>
      </c>
      <c r="N322" s="663">
        <v>112.21000000000001</v>
      </c>
      <c r="O322" s="663">
        <v>17458.650000000001</v>
      </c>
      <c r="P322" s="676">
        <v>0.21325000549655918</v>
      </c>
      <c r="Q322" s="664">
        <v>155.58907405757063</v>
      </c>
    </row>
    <row r="323" spans="1:17" ht="14.4" customHeight="1" x14ac:dyDescent="0.3">
      <c r="A323" s="659" t="s">
        <v>544</v>
      </c>
      <c r="B323" s="660" t="s">
        <v>4297</v>
      </c>
      <c r="C323" s="660" t="s">
        <v>3732</v>
      </c>
      <c r="D323" s="660" t="s">
        <v>3852</v>
      </c>
      <c r="E323" s="660" t="s">
        <v>3853</v>
      </c>
      <c r="F323" s="663">
        <v>6</v>
      </c>
      <c r="G323" s="663">
        <v>348.06</v>
      </c>
      <c r="H323" s="663">
        <v>1</v>
      </c>
      <c r="I323" s="663">
        <v>58.01</v>
      </c>
      <c r="J323" s="663"/>
      <c r="K323" s="663"/>
      <c r="L323" s="663"/>
      <c r="M323" s="663"/>
      <c r="N323" s="663">
        <v>72</v>
      </c>
      <c r="O323" s="663">
        <v>2779.92</v>
      </c>
      <c r="P323" s="676">
        <v>7.9868988105499055</v>
      </c>
      <c r="Q323" s="664">
        <v>38.61</v>
      </c>
    </row>
    <row r="324" spans="1:17" ht="14.4" customHeight="1" x14ac:dyDescent="0.3">
      <c r="A324" s="659" t="s">
        <v>544</v>
      </c>
      <c r="B324" s="660" t="s">
        <v>4297</v>
      </c>
      <c r="C324" s="660" t="s">
        <v>3732</v>
      </c>
      <c r="D324" s="660" t="s">
        <v>4310</v>
      </c>
      <c r="E324" s="660"/>
      <c r="F324" s="663">
        <v>47</v>
      </c>
      <c r="G324" s="663">
        <v>12778.83</v>
      </c>
      <c r="H324" s="663">
        <v>1</v>
      </c>
      <c r="I324" s="663">
        <v>271.89</v>
      </c>
      <c r="J324" s="663"/>
      <c r="K324" s="663"/>
      <c r="L324" s="663"/>
      <c r="M324" s="663"/>
      <c r="N324" s="663"/>
      <c r="O324" s="663"/>
      <c r="P324" s="676"/>
      <c r="Q324" s="664"/>
    </row>
    <row r="325" spans="1:17" ht="14.4" customHeight="1" x14ac:dyDescent="0.3">
      <c r="A325" s="659" t="s">
        <v>544</v>
      </c>
      <c r="B325" s="660" t="s">
        <v>4297</v>
      </c>
      <c r="C325" s="660" t="s">
        <v>3732</v>
      </c>
      <c r="D325" s="660" t="s">
        <v>3856</v>
      </c>
      <c r="E325" s="660" t="s">
        <v>2389</v>
      </c>
      <c r="F325" s="663">
        <v>137</v>
      </c>
      <c r="G325" s="663">
        <v>6507.5</v>
      </c>
      <c r="H325" s="663">
        <v>1</v>
      </c>
      <c r="I325" s="663">
        <v>47.5</v>
      </c>
      <c r="J325" s="663">
        <v>85</v>
      </c>
      <c r="K325" s="663">
        <v>4037.5</v>
      </c>
      <c r="L325" s="663">
        <v>0.62043795620437958</v>
      </c>
      <c r="M325" s="663">
        <v>47.5</v>
      </c>
      <c r="N325" s="663">
        <v>55</v>
      </c>
      <c r="O325" s="663">
        <v>2498.65</v>
      </c>
      <c r="P325" s="676">
        <v>0.38396465616596237</v>
      </c>
      <c r="Q325" s="664">
        <v>45.43</v>
      </c>
    </row>
    <row r="326" spans="1:17" ht="14.4" customHeight="1" x14ac:dyDescent="0.3">
      <c r="A326" s="659" t="s">
        <v>544</v>
      </c>
      <c r="B326" s="660" t="s">
        <v>4297</v>
      </c>
      <c r="C326" s="660" t="s">
        <v>3732</v>
      </c>
      <c r="D326" s="660" t="s">
        <v>3857</v>
      </c>
      <c r="E326" s="660" t="s">
        <v>2077</v>
      </c>
      <c r="F326" s="663">
        <v>10</v>
      </c>
      <c r="G326" s="663">
        <v>1160</v>
      </c>
      <c r="H326" s="663">
        <v>1</v>
      </c>
      <c r="I326" s="663">
        <v>116</v>
      </c>
      <c r="J326" s="663">
        <v>48</v>
      </c>
      <c r="K326" s="663">
        <v>3875.04</v>
      </c>
      <c r="L326" s="663">
        <v>3.340551724137931</v>
      </c>
      <c r="M326" s="663">
        <v>80.73</v>
      </c>
      <c r="N326" s="663">
        <v>24</v>
      </c>
      <c r="O326" s="663">
        <v>1853.28</v>
      </c>
      <c r="P326" s="676">
        <v>1.5976551724137931</v>
      </c>
      <c r="Q326" s="664">
        <v>77.22</v>
      </c>
    </row>
    <row r="327" spans="1:17" ht="14.4" customHeight="1" x14ac:dyDescent="0.3">
      <c r="A327" s="659" t="s">
        <v>544</v>
      </c>
      <c r="B327" s="660" t="s">
        <v>4297</v>
      </c>
      <c r="C327" s="660" t="s">
        <v>3732</v>
      </c>
      <c r="D327" s="660" t="s">
        <v>3858</v>
      </c>
      <c r="E327" s="660" t="s">
        <v>2276</v>
      </c>
      <c r="F327" s="663">
        <v>82.7</v>
      </c>
      <c r="G327" s="663">
        <v>31395.47</v>
      </c>
      <c r="H327" s="663">
        <v>1</v>
      </c>
      <c r="I327" s="663">
        <v>379.63083434099156</v>
      </c>
      <c r="J327" s="663">
        <v>80.600000000000009</v>
      </c>
      <c r="K327" s="663">
        <v>30607.85</v>
      </c>
      <c r="L327" s="663">
        <v>0.97491294126190808</v>
      </c>
      <c r="M327" s="663">
        <v>379.74999999999994</v>
      </c>
      <c r="N327" s="663">
        <v>74.59999999999998</v>
      </c>
      <c r="O327" s="663">
        <v>27098.449999999997</v>
      </c>
      <c r="P327" s="676">
        <v>0.86313248376278473</v>
      </c>
      <c r="Q327" s="664">
        <v>363.25000000000006</v>
      </c>
    </row>
    <row r="328" spans="1:17" ht="14.4" customHeight="1" x14ac:dyDescent="0.3">
      <c r="A328" s="659" t="s">
        <v>544</v>
      </c>
      <c r="B328" s="660" t="s">
        <v>4297</v>
      </c>
      <c r="C328" s="660" t="s">
        <v>3732</v>
      </c>
      <c r="D328" s="660" t="s">
        <v>4311</v>
      </c>
      <c r="E328" s="660" t="s">
        <v>4312</v>
      </c>
      <c r="F328" s="663">
        <v>4</v>
      </c>
      <c r="G328" s="663">
        <v>25031.16</v>
      </c>
      <c r="H328" s="663">
        <v>1</v>
      </c>
      <c r="I328" s="663">
        <v>6257.79</v>
      </c>
      <c r="J328" s="663"/>
      <c r="K328" s="663"/>
      <c r="L328" s="663"/>
      <c r="M328" s="663"/>
      <c r="N328" s="663"/>
      <c r="O328" s="663"/>
      <c r="P328" s="676"/>
      <c r="Q328" s="664"/>
    </row>
    <row r="329" spans="1:17" ht="14.4" customHeight="1" x14ac:dyDescent="0.3">
      <c r="A329" s="659" t="s">
        <v>544</v>
      </c>
      <c r="B329" s="660" t="s">
        <v>4297</v>
      </c>
      <c r="C329" s="660" t="s">
        <v>3732</v>
      </c>
      <c r="D329" s="660" t="s">
        <v>4313</v>
      </c>
      <c r="E329" s="660" t="s">
        <v>4314</v>
      </c>
      <c r="F329" s="663">
        <v>5</v>
      </c>
      <c r="G329" s="663">
        <v>418.05</v>
      </c>
      <c r="H329" s="663">
        <v>1</v>
      </c>
      <c r="I329" s="663">
        <v>83.61</v>
      </c>
      <c r="J329" s="663">
        <v>18</v>
      </c>
      <c r="K329" s="663">
        <v>2366.58</v>
      </c>
      <c r="L329" s="663">
        <v>5.6609974883387153</v>
      </c>
      <c r="M329" s="663">
        <v>131.47666666666666</v>
      </c>
      <c r="N329" s="663"/>
      <c r="O329" s="663"/>
      <c r="P329" s="676"/>
      <c r="Q329" s="664"/>
    </row>
    <row r="330" spans="1:17" ht="14.4" customHeight="1" x14ac:dyDescent="0.3">
      <c r="A330" s="659" t="s">
        <v>544</v>
      </c>
      <c r="B330" s="660" t="s">
        <v>4297</v>
      </c>
      <c r="C330" s="660" t="s">
        <v>3732</v>
      </c>
      <c r="D330" s="660" t="s">
        <v>3859</v>
      </c>
      <c r="E330" s="660" t="s">
        <v>2341</v>
      </c>
      <c r="F330" s="663">
        <v>157</v>
      </c>
      <c r="G330" s="663">
        <v>6429.15</v>
      </c>
      <c r="H330" s="663">
        <v>1</v>
      </c>
      <c r="I330" s="663">
        <v>40.949999999999996</v>
      </c>
      <c r="J330" s="663">
        <v>153</v>
      </c>
      <c r="K330" s="663">
        <v>8535.6</v>
      </c>
      <c r="L330" s="663">
        <v>1.3276405123538884</v>
      </c>
      <c r="M330" s="663">
        <v>55.788235294117648</v>
      </c>
      <c r="N330" s="663">
        <v>51</v>
      </c>
      <c r="O330" s="663">
        <v>2752.3900000000003</v>
      </c>
      <c r="P330" s="676">
        <v>0.42811102556325492</v>
      </c>
      <c r="Q330" s="664">
        <v>53.968431372549027</v>
      </c>
    </row>
    <row r="331" spans="1:17" ht="14.4" customHeight="1" x14ac:dyDescent="0.3">
      <c r="A331" s="659" t="s">
        <v>544</v>
      </c>
      <c r="B331" s="660" t="s">
        <v>4297</v>
      </c>
      <c r="C331" s="660" t="s">
        <v>3732</v>
      </c>
      <c r="D331" s="660" t="s">
        <v>4315</v>
      </c>
      <c r="E331" s="660" t="s">
        <v>4316</v>
      </c>
      <c r="F331" s="663">
        <v>102</v>
      </c>
      <c r="G331" s="663">
        <v>7451.1</v>
      </c>
      <c r="H331" s="663">
        <v>1</v>
      </c>
      <c r="I331" s="663">
        <v>73.05</v>
      </c>
      <c r="J331" s="663">
        <v>118</v>
      </c>
      <c r="K331" s="663">
        <v>8111.32</v>
      </c>
      <c r="L331" s="663">
        <v>1.0886070513078605</v>
      </c>
      <c r="M331" s="663">
        <v>68.739999999999995</v>
      </c>
      <c r="N331" s="663">
        <v>8</v>
      </c>
      <c r="O331" s="663">
        <v>526</v>
      </c>
      <c r="P331" s="676">
        <v>7.0593603628994375E-2</v>
      </c>
      <c r="Q331" s="664">
        <v>65.75</v>
      </c>
    </row>
    <row r="332" spans="1:17" ht="14.4" customHeight="1" x14ac:dyDescent="0.3">
      <c r="A332" s="659" t="s">
        <v>544</v>
      </c>
      <c r="B332" s="660" t="s">
        <v>4297</v>
      </c>
      <c r="C332" s="660" t="s">
        <v>3732</v>
      </c>
      <c r="D332" s="660" t="s">
        <v>4317</v>
      </c>
      <c r="E332" s="660" t="s">
        <v>4318</v>
      </c>
      <c r="F332" s="663">
        <v>7</v>
      </c>
      <c r="G332" s="663">
        <v>27481.34</v>
      </c>
      <c r="H332" s="663">
        <v>1</v>
      </c>
      <c r="I332" s="663">
        <v>3925.9057142857141</v>
      </c>
      <c r="J332" s="663">
        <v>2.2000000000000002</v>
      </c>
      <c r="K332" s="663">
        <v>8637</v>
      </c>
      <c r="L332" s="663">
        <v>0.31428598459900425</v>
      </c>
      <c r="M332" s="663">
        <v>3925.9090909090905</v>
      </c>
      <c r="N332" s="663">
        <v>0.5</v>
      </c>
      <c r="O332" s="663">
        <v>1877.6</v>
      </c>
      <c r="P332" s="676">
        <v>6.8322723709979202E-2</v>
      </c>
      <c r="Q332" s="664">
        <v>3755.2</v>
      </c>
    </row>
    <row r="333" spans="1:17" ht="14.4" customHeight="1" x14ac:dyDescent="0.3">
      <c r="A333" s="659" t="s">
        <v>544</v>
      </c>
      <c r="B333" s="660" t="s">
        <v>4297</v>
      </c>
      <c r="C333" s="660" t="s">
        <v>3732</v>
      </c>
      <c r="D333" s="660" t="s">
        <v>4319</v>
      </c>
      <c r="E333" s="660" t="s">
        <v>4320</v>
      </c>
      <c r="F333" s="663">
        <v>2.9</v>
      </c>
      <c r="G333" s="663">
        <v>6388.99</v>
      </c>
      <c r="H333" s="663">
        <v>1</v>
      </c>
      <c r="I333" s="663">
        <v>2203.1</v>
      </c>
      <c r="J333" s="663"/>
      <c r="K333" s="663"/>
      <c r="L333" s="663"/>
      <c r="M333" s="663"/>
      <c r="N333" s="663"/>
      <c r="O333" s="663"/>
      <c r="P333" s="676"/>
      <c r="Q333" s="664"/>
    </row>
    <row r="334" spans="1:17" ht="14.4" customHeight="1" x14ac:dyDescent="0.3">
      <c r="A334" s="659" t="s">
        <v>544</v>
      </c>
      <c r="B334" s="660" t="s">
        <v>4297</v>
      </c>
      <c r="C334" s="660" t="s">
        <v>3732</v>
      </c>
      <c r="D334" s="660" t="s">
        <v>4321</v>
      </c>
      <c r="E334" s="660" t="s">
        <v>4322</v>
      </c>
      <c r="F334" s="663">
        <v>27</v>
      </c>
      <c r="G334" s="663">
        <v>3093.66</v>
      </c>
      <c r="H334" s="663">
        <v>1</v>
      </c>
      <c r="I334" s="663">
        <v>114.58</v>
      </c>
      <c r="J334" s="663"/>
      <c r="K334" s="663"/>
      <c r="L334" s="663"/>
      <c r="M334" s="663"/>
      <c r="N334" s="663"/>
      <c r="O334" s="663"/>
      <c r="P334" s="676"/>
      <c r="Q334" s="664"/>
    </row>
    <row r="335" spans="1:17" ht="14.4" customHeight="1" x14ac:dyDescent="0.3">
      <c r="A335" s="659" t="s">
        <v>544</v>
      </c>
      <c r="B335" s="660" t="s">
        <v>4297</v>
      </c>
      <c r="C335" s="660" t="s">
        <v>3732</v>
      </c>
      <c r="D335" s="660" t="s">
        <v>4323</v>
      </c>
      <c r="E335" s="660" t="s">
        <v>4324</v>
      </c>
      <c r="F335" s="663"/>
      <c r="G335" s="663"/>
      <c r="H335" s="663"/>
      <c r="I335" s="663"/>
      <c r="J335" s="663">
        <v>20</v>
      </c>
      <c r="K335" s="663">
        <v>4583.2</v>
      </c>
      <c r="L335" s="663"/>
      <c r="M335" s="663">
        <v>229.16</v>
      </c>
      <c r="N335" s="663"/>
      <c r="O335" s="663"/>
      <c r="P335" s="676"/>
      <c r="Q335" s="664"/>
    </row>
    <row r="336" spans="1:17" ht="14.4" customHeight="1" x14ac:dyDescent="0.3">
      <c r="A336" s="659" t="s">
        <v>544</v>
      </c>
      <c r="B336" s="660" t="s">
        <v>4297</v>
      </c>
      <c r="C336" s="660" t="s">
        <v>3732</v>
      </c>
      <c r="D336" s="660" t="s">
        <v>3860</v>
      </c>
      <c r="E336" s="660" t="s">
        <v>1002</v>
      </c>
      <c r="F336" s="663">
        <v>4</v>
      </c>
      <c r="G336" s="663">
        <v>296.16000000000003</v>
      </c>
      <c r="H336" s="663">
        <v>1</v>
      </c>
      <c r="I336" s="663">
        <v>74.040000000000006</v>
      </c>
      <c r="J336" s="663"/>
      <c r="K336" s="663"/>
      <c r="L336" s="663"/>
      <c r="M336" s="663"/>
      <c r="N336" s="663">
        <v>364</v>
      </c>
      <c r="O336" s="663">
        <v>23933</v>
      </c>
      <c r="P336" s="676">
        <v>80.811048082117765</v>
      </c>
      <c r="Q336" s="664">
        <v>65.75</v>
      </c>
    </row>
    <row r="337" spans="1:17" ht="14.4" customHeight="1" x14ac:dyDescent="0.3">
      <c r="A337" s="659" t="s">
        <v>544</v>
      </c>
      <c r="B337" s="660" t="s">
        <v>4297</v>
      </c>
      <c r="C337" s="660" t="s">
        <v>3732</v>
      </c>
      <c r="D337" s="660" t="s">
        <v>3861</v>
      </c>
      <c r="E337" s="660" t="s">
        <v>3862</v>
      </c>
      <c r="F337" s="663"/>
      <c r="G337" s="663"/>
      <c r="H337" s="663"/>
      <c r="I337" s="663"/>
      <c r="J337" s="663"/>
      <c r="K337" s="663"/>
      <c r="L337" s="663"/>
      <c r="M337" s="663"/>
      <c r="N337" s="663">
        <v>7.5</v>
      </c>
      <c r="O337" s="663">
        <v>347.75</v>
      </c>
      <c r="P337" s="676"/>
      <c r="Q337" s="664">
        <v>46.366666666666667</v>
      </c>
    </row>
    <row r="338" spans="1:17" ht="14.4" customHeight="1" x14ac:dyDescent="0.3">
      <c r="A338" s="659" t="s">
        <v>544</v>
      </c>
      <c r="B338" s="660" t="s">
        <v>4297</v>
      </c>
      <c r="C338" s="660" t="s">
        <v>3732</v>
      </c>
      <c r="D338" s="660" t="s">
        <v>3863</v>
      </c>
      <c r="E338" s="660" t="s">
        <v>984</v>
      </c>
      <c r="F338" s="663">
        <v>11.100000000000001</v>
      </c>
      <c r="G338" s="663">
        <v>1076.32</v>
      </c>
      <c r="H338" s="663">
        <v>1</v>
      </c>
      <c r="I338" s="663">
        <v>96.965765765765752</v>
      </c>
      <c r="J338" s="663">
        <v>20.2</v>
      </c>
      <c r="K338" s="663">
        <v>1881.1599999999999</v>
      </c>
      <c r="L338" s="663">
        <v>1.747770179872157</v>
      </c>
      <c r="M338" s="663">
        <v>93.126732673267327</v>
      </c>
      <c r="N338" s="663">
        <v>12</v>
      </c>
      <c r="O338" s="663">
        <v>1112.8899999999999</v>
      </c>
      <c r="P338" s="676">
        <v>1.0339768841980079</v>
      </c>
      <c r="Q338" s="664">
        <v>92.740833333333327</v>
      </c>
    </row>
    <row r="339" spans="1:17" ht="14.4" customHeight="1" x14ac:dyDescent="0.3">
      <c r="A339" s="659" t="s">
        <v>544</v>
      </c>
      <c r="B339" s="660" t="s">
        <v>4297</v>
      </c>
      <c r="C339" s="660" t="s">
        <v>3732</v>
      </c>
      <c r="D339" s="660" t="s">
        <v>3864</v>
      </c>
      <c r="E339" s="660" t="s">
        <v>2386</v>
      </c>
      <c r="F339" s="663"/>
      <c r="G339" s="663"/>
      <c r="H339" s="663"/>
      <c r="I339" s="663"/>
      <c r="J339" s="663">
        <v>65</v>
      </c>
      <c r="K339" s="663">
        <v>2112</v>
      </c>
      <c r="L339" s="663"/>
      <c r="M339" s="663">
        <v>32.492307692307691</v>
      </c>
      <c r="N339" s="663">
        <v>68</v>
      </c>
      <c r="O339" s="663">
        <v>4725.5</v>
      </c>
      <c r="P339" s="676"/>
      <c r="Q339" s="664">
        <v>69.492647058823536</v>
      </c>
    </row>
    <row r="340" spans="1:17" ht="14.4" customHeight="1" x14ac:dyDescent="0.3">
      <c r="A340" s="659" t="s">
        <v>544</v>
      </c>
      <c r="B340" s="660" t="s">
        <v>4297</v>
      </c>
      <c r="C340" s="660" t="s">
        <v>3732</v>
      </c>
      <c r="D340" s="660" t="s">
        <v>4325</v>
      </c>
      <c r="E340" s="660" t="s">
        <v>4326</v>
      </c>
      <c r="F340" s="663">
        <v>1</v>
      </c>
      <c r="G340" s="663">
        <v>672.94</v>
      </c>
      <c r="H340" s="663">
        <v>1</v>
      </c>
      <c r="I340" s="663">
        <v>672.94</v>
      </c>
      <c r="J340" s="663"/>
      <c r="K340" s="663"/>
      <c r="L340" s="663"/>
      <c r="M340" s="663"/>
      <c r="N340" s="663"/>
      <c r="O340" s="663"/>
      <c r="P340" s="676"/>
      <c r="Q340" s="664"/>
    </row>
    <row r="341" spans="1:17" ht="14.4" customHeight="1" x14ac:dyDescent="0.3">
      <c r="A341" s="659" t="s">
        <v>544</v>
      </c>
      <c r="B341" s="660" t="s">
        <v>4297</v>
      </c>
      <c r="C341" s="660" t="s">
        <v>3732</v>
      </c>
      <c r="D341" s="660" t="s">
        <v>4327</v>
      </c>
      <c r="E341" s="660"/>
      <c r="F341" s="663">
        <v>10</v>
      </c>
      <c r="G341" s="663">
        <v>9024</v>
      </c>
      <c r="H341" s="663">
        <v>1</v>
      </c>
      <c r="I341" s="663">
        <v>902.4</v>
      </c>
      <c r="J341" s="663"/>
      <c r="K341" s="663"/>
      <c r="L341" s="663"/>
      <c r="M341" s="663"/>
      <c r="N341" s="663"/>
      <c r="O341" s="663"/>
      <c r="P341" s="676"/>
      <c r="Q341" s="664"/>
    </row>
    <row r="342" spans="1:17" ht="14.4" customHeight="1" x14ac:dyDescent="0.3">
      <c r="A342" s="659" t="s">
        <v>544</v>
      </c>
      <c r="B342" s="660" t="s">
        <v>4297</v>
      </c>
      <c r="C342" s="660" t="s">
        <v>3732</v>
      </c>
      <c r="D342" s="660" t="s">
        <v>4328</v>
      </c>
      <c r="E342" s="660" t="s">
        <v>4329</v>
      </c>
      <c r="F342" s="663"/>
      <c r="G342" s="663"/>
      <c r="H342" s="663"/>
      <c r="I342" s="663"/>
      <c r="J342" s="663">
        <v>1.8</v>
      </c>
      <c r="K342" s="663">
        <v>1089.18</v>
      </c>
      <c r="L342" s="663"/>
      <c r="M342" s="663">
        <v>605.1</v>
      </c>
      <c r="N342" s="663"/>
      <c r="O342" s="663"/>
      <c r="P342" s="676"/>
      <c r="Q342" s="664"/>
    </row>
    <row r="343" spans="1:17" ht="14.4" customHeight="1" x14ac:dyDescent="0.3">
      <c r="A343" s="659" t="s">
        <v>544</v>
      </c>
      <c r="B343" s="660" t="s">
        <v>4297</v>
      </c>
      <c r="C343" s="660" t="s">
        <v>3732</v>
      </c>
      <c r="D343" s="660" t="s">
        <v>3865</v>
      </c>
      <c r="E343" s="660" t="s">
        <v>2373</v>
      </c>
      <c r="F343" s="663"/>
      <c r="G343" s="663"/>
      <c r="H343" s="663"/>
      <c r="I343" s="663"/>
      <c r="J343" s="663">
        <v>12.2</v>
      </c>
      <c r="K343" s="663">
        <v>7375.59</v>
      </c>
      <c r="L343" s="663"/>
      <c r="M343" s="663">
        <v>604.55655737704922</v>
      </c>
      <c r="N343" s="663">
        <v>2.7</v>
      </c>
      <c r="O343" s="663">
        <v>2159.3200000000002</v>
      </c>
      <c r="P343" s="676"/>
      <c r="Q343" s="664">
        <v>799.74814814814818</v>
      </c>
    </row>
    <row r="344" spans="1:17" ht="14.4" customHeight="1" x14ac:dyDescent="0.3">
      <c r="A344" s="659" t="s">
        <v>544</v>
      </c>
      <c r="B344" s="660" t="s">
        <v>4297</v>
      </c>
      <c r="C344" s="660" t="s">
        <v>3732</v>
      </c>
      <c r="D344" s="660" t="s">
        <v>3866</v>
      </c>
      <c r="E344" s="660" t="s">
        <v>2099</v>
      </c>
      <c r="F344" s="663">
        <v>4</v>
      </c>
      <c r="G344" s="663">
        <v>1097.08</v>
      </c>
      <c r="H344" s="663">
        <v>1</v>
      </c>
      <c r="I344" s="663">
        <v>274.27</v>
      </c>
      <c r="J344" s="663"/>
      <c r="K344" s="663"/>
      <c r="L344" s="663"/>
      <c r="M344" s="663"/>
      <c r="N344" s="663">
        <v>20</v>
      </c>
      <c r="O344" s="663">
        <v>1849.7999999999997</v>
      </c>
      <c r="P344" s="676">
        <v>1.6861122251795675</v>
      </c>
      <c r="Q344" s="664">
        <v>92.489999999999981</v>
      </c>
    </row>
    <row r="345" spans="1:17" ht="14.4" customHeight="1" x14ac:dyDescent="0.3">
      <c r="A345" s="659" t="s">
        <v>544</v>
      </c>
      <c r="B345" s="660" t="s">
        <v>4297</v>
      </c>
      <c r="C345" s="660" t="s">
        <v>3732</v>
      </c>
      <c r="D345" s="660" t="s">
        <v>4330</v>
      </c>
      <c r="E345" s="660" t="s">
        <v>2093</v>
      </c>
      <c r="F345" s="663">
        <v>3.9</v>
      </c>
      <c r="G345" s="663">
        <v>8418.6299999999992</v>
      </c>
      <c r="H345" s="663">
        <v>1</v>
      </c>
      <c r="I345" s="663">
        <v>2158.623076923077</v>
      </c>
      <c r="J345" s="663"/>
      <c r="K345" s="663"/>
      <c r="L345" s="663"/>
      <c r="M345" s="663"/>
      <c r="N345" s="663">
        <v>1.8</v>
      </c>
      <c r="O345" s="663">
        <v>3716.58</v>
      </c>
      <c r="P345" s="676">
        <v>0.44147088065397816</v>
      </c>
      <c r="Q345" s="664">
        <v>2064.7666666666664</v>
      </c>
    </row>
    <row r="346" spans="1:17" ht="14.4" customHeight="1" x14ac:dyDescent="0.3">
      <c r="A346" s="659" t="s">
        <v>544</v>
      </c>
      <c r="B346" s="660" t="s">
        <v>4297</v>
      </c>
      <c r="C346" s="660" t="s">
        <v>3732</v>
      </c>
      <c r="D346" s="660" t="s">
        <v>4331</v>
      </c>
      <c r="E346" s="660" t="s">
        <v>4332</v>
      </c>
      <c r="F346" s="663">
        <v>0.3</v>
      </c>
      <c r="G346" s="663">
        <v>660.92</v>
      </c>
      <c r="H346" s="663">
        <v>1</v>
      </c>
      <c r="I346" s="663">
        <v>2203.0666666666666</v>
      </c>
      <c r="J346" s="663"/>
      <c r="K346" s="663"/>
      <c r="L346" s="663"/>
      <c r="M346" s="663"/>
      <c r="N346" s="663"/>
      <c r="O346" s="663"/>
      <c r="P346" s="676"/>
      <c r="Q346" s="664"/>
    </row>
    <row r="347" spans="1:17" ht="14.4" customHeight="1" x14ac:dyDescent="0.3">
      <c r="A347" s="659" t="s">
        <v>544</v>
      </c>
      <c r="B347" s="660" t="s">
        <v>4297</v>
      </c>
      <c r="C347" s="660" t="s">
        <v>3732</v>
      </c>
      <c r="D347" s="660" t="s">
        <v>3867</v>
      </c>
      <c r="E347" s="660" t="s">
        <v>1005</v>
      </c>
      <c r="F347" s="663"/>
      <c r="G347" s="663"/>
      <c r="H347" s="663"/>
      <c r="I347" s="663"/>
      <c r="J347" s="663"/>
      <c r="K347" s="663"/>
      <c r="L347" s="663"/>
      <c r="M347" s="663"/>
      <c r="N347" s="663">
        <v>12.399999999999999</v>
      </c>
      <c r="O347" s="663">
        <v>4863.63</v>
      </c>
      <c r="P347" s="676"/>
      <c r="Q347" s="664">
        <v>392.22822580645169</v>
      </c>
    </row>
    <row r="348" spans="1:17" ht="14.4" customHeight="1" x14ac:dyDescent="0.3">
      <c r="A348" s="659" t="s">
        <v>544</v>
      </c>
      <c r="B348" s="660" t="s">
        <v>4297</v>
      </c>
      <c r="C348" s="660" t="s">
        <v>3732</v>
      </c>
      <c r="D348" s="660" t="s">
        <v>4333</v>
      </c>
      <c r="E348" s="660" t="s">
        <v>1008</v>
      </c>
      <c r="F348" s="663">
        <v>4.9000000000000004</v>
      </c>
      <c r="G348" s="663">
        <v>2817.3199999999997</v>
      </c>
      <c r="H348" s="663">
        <v>1</v>
      </c>
      <c r="I348" s="663">
        <v>574.96326530612237</v>
      </c>
      <c r="J348" s="663"/>
      <c r="K348" s="663"/>
      <c r="L348" s="663"/>
      <c r="M348" s="663"/>
      <c r="N348" s="663">
        <v>1.7</v>
      </c>
      <c r="O348" s="663">
        <v>656.32</v>
      </c>
      <c r="P348" s="676">
        <v>0.23295898229523096</v>
      </c>
      <c r="Q348" s="664">
        <v>386.07058823529417</v>
      </c>
    </row>
    <row r="349" spans="1:17" ht="14.4" customHeight="1" x14ac:dyDescent="0.3">
      <c r="A349" s="659" t="s">
        <v>544</v>
      </c>
      <c r="B349" s="660" t="s">
        <v>4297</v>
      </c>
      <c r="C349" s="660" t="s">
        <v>3732</v>
      </c>
      <c r="D349" s="660" t="s">
        <v>3868</v>
      </c>
      <c r="E349" s="660" t="s">
        <v>981</v>
      </c>
      <c r="F349" s="663">
        <v>7.9</v>
      </c>
      <c r="G349" s="663">
        <v>9084.7099999999991</v>
      </c>
      <c r="H349" s="663">
        <v>1</v>
      </c>
      <c r="I349" s="663">
        <v>1149.9632911392403</v>
      </c>
      <c r="J349" s="663">
        <v>2.1</v>
      </c>
      <c r="K349" s="663">
        <v>1695.26</v>
      </c>
      <c r="L349" s="663">
        <v>0.18660584652674661</v>
      </c>
      <c r="M349" s="663">
        <v>807.26666666666665</v>
      </c>
      <c r="N349" s="663">
        <v>3.9000000000000004</v>
      </c>
      <c r="O349" s="663">
        <v>3011.3999999999996</v>
      </c>
      <c r="P349" s="676">
        <v>0.3314800362367098</v>
      </c>
      <c r="Q349" s="664">
        <v>772.15384615384596</v>
      </c>
    </row>
    <row r="350" spans="1:17" ht="14.4" customHeight="1" x14ac:dyDescent="0.3">
      <c r="A350" s="659" t="s">
        <v>544</v>
      </c>
      <c r="B350" s="660" t="s">
        <v>4297</v>
      </c>
      <c r="C350" s="660" t="s">
        <v>3732</v>
      </c>
      <c r="D350" s="660" t="s">
        <v>3869</v>
      </c>
      <c r="E350" s="660" t="s">
        <v>3870</v>
      </c>
      <c r="F350" s="663"/>
      <c r="G350" s="663"/>
      <c r="H350" s="663"/>
      <c r="I350" s="663"/>
      <c r="J350" s="663">
        <v>1.2</v>
      </c>
      <c r="K350" s="663">
        <v>1649.48</v>
      </c>
      <c r="L350" s="663"/>
      <c r="M350" s="663">
        <v>1374.5666666666668</v>
      </c>
      <c r="N350" s="663"/>
      <c r="O350" s="663"/>
      <c r="P350" s="676"/>
      <c r="Q350" s="664"/>
    </row>
    <row r="351" spans="1:17" ht="14.4" customHeight="1" x14ac:dyDescent="0.3">
      <c r="A351" s="659" t="s">
        <v>544</v>
      </c>
      <c r="B351" s="660" t="s">
        <v>4297</v>
      </c>
      <c r="C351" s="660" t="s">
        <v>3732</v>
      </c>
      <c r="D351" s="660" t="s">
        <v>3871</v>
      </c>
      <c r="E351" s="660" t="s">
        <v>3872</v>
      </c>
      <c r="F351" s="663">
        <v>4.37</v>
      </c>
      <c r="G351" s="663">
        <v>15839.970000000001</v>
      </c>
      <c r="H351" s="663">
        <v>1</v>
      </c>
      <c r="I351" s="663">
        <v>3624.7070938215106</v>
      </c>
      <c r="J351" s="663">
        <v>6.84</v>
      </c>
      <c r="K351" s="663">
        <v>24815.760000000002</v>
      </c>
      <c r="L351" s="663">
        <v>1.5666544823001558</v>
      </c>
      <c r="M351" s="663">
        <v>3628.0350877192986</v>
      </c>
      <c r="N351" s="663">
        <v>7.21</v>
      </c>
      <c r="O351" s="663">
        <v>23850.059999999998</v>
      </c>
      <c r="P351" s="676">
        <v>1.505688457743291</v>
      </c>
      <c r="Q351" s="664">
        <v>3307.9140083217749</v>
      </c>
    </row>
    <row r="352" spans="1:17" ht="14.4" customHeight="1" x14ac:dyDescent="0.3">
      <c r="A352" s="659" t="s">
        <v>544</v>
      </c>
      <c r="B352" s="660" t="s">
        <v>4297</v>
      </c>
      <c r="C352" s="660" t="s">
        <v>3732</v>
      </c>
      <c r="D352" s="660" t="s">
        <v>4334</v>
      </c>
      <c r="E352" s="660" t="s">
        <v>2110</v>
      </c>
      <c r="F352" s="663"/>
      <c r="G352" s="663"/>
      <c r="H352" s="663"/>
      <c r="I352" s="663"/>
      <c r="J352" s="663"/>
      <c r="K352" s="663"/>
      <c r="L352" s="663"/>
      <c r="M352" s="663"/>
      <c r="N352" s="663">
        <v>0.6</v>
      </c>
      <c r="O352" s="663">
        <v>257.22000000000003</v>
      </c>
      <c r="P352" s="676"/>
      <c r="Q352" s="664">
        <v>428.70000000000005</v>
      </c>
    </row>
    <row r="353" spans="1:17" ht="14.4" customHeight="1" x14ac:dyDescent="0.3">
      <c r="A353" s="659" t="s">
        <v>544</v>
      </c>
      <c r="B353" s="660" t="s">
        <v>4297</v>
      </c>
      <c r="C353" s="660" t="s">
        <v>3732</v>
      </c>
      <c r="D353" s="660" t="s">
        <v>4335</v>
      </c>
      <c r="E353" s="660" t="s">
        <v>4336</v>
      </c>
      <c r="F353" s="663"/>
      <c r="G353" s="663"/>
      <c r="H353" s="663"/>
      <c r="I353" s="663"/>
      <c r="J353" s="663"/>
      <c r="K353" s="663"/>
      <c r="L353" s="663"/>
      <c r="M353" s="663"/>
      <c r="N353" s="663">
        <v>1.9</v>
      </c>
      <c r="O353" s="663">
        <v>1032.58</v>
      </c>
      <c r="P353" s="676"/>
      <c r="Q353" s="664">
        <v>543.46315789473681</v>
      </c>
    </row>
    <row r="354" spans="1:17" ht="14.4" customHeight="1" x14ac:dyDescent="0.3">
      <c r="A354" s="659" t="s">
        <v>544</v>
      </c>
      <c r="B354" s="660" t="s">
        <v>4297</v>
      </c>
      <c r="C354" s="660" t="s">
        <v>3732</v>
      </c>
      <c r="D354" s="660" t="s">
        <v>4337</v>
      </c>
      <c r="E354" s="660" t="s">
        <v>4338</v>
      </c>
      <c r="F354" s="663"/>
      <c r="G354" s="663"/>
      <c r="H354" s="663"/>
      <c r="I354" s="663"/>
      <c r="J354" s="663"/>
      <c r="K354" s="663"/>
      <c r="L354" s="663"/>
      <c r="M354" s="663"/>
      <c r="N354" s="663">
        <v>24</v>
      </c>
      <c r="O354" s="663">
        <v>1090.32</v>
      </c>
      <c r="P354" s="676"/>
      <c r="Q354" s="664">
        <v>45.43</v>
      </c>
    </row>
    <row r="355" spans="1:17" ht="14.4" customHeight="1" x14ac:dyDescent="0.3">
      <c r="A355" s="659" t="s">
        <v>544</v>
      </c>
      <c r="B355" s="660" t="s">
        <v>4297</v>
      </c>
      <c r="C355" s="660" t="s">
        <v>3732</v>
      </c>
      <c r="D355" s="660" t="s">
        <v>3876</v>
      </c>
      <c r="E355" s="660" t="s">
        <v>2285</v>
      </c>
      <c r="F355" s="663"/>
      <c r="G355" s="663"/>
      <c r="H355" s="663"/>
      <c r="I355" s="663"/>
      <c r="J355" s="663"/>
      <c r="K355" s="663"/>
      <c r="L355" s="663"/>
      <c r="M355" s="663"/>
      <c r="N355" s="663">
        <v>1.8</v>
      </c>
      <c r="O355" s="663">
        <v>2061.08</v>
      </c>
      <c r="P355" s="676"/>
      <c r="Q355" s="664">
        <v>1145.0444444444445</v>
      </c>
    </row>
    <row r="356" spans="1:17" ht="14.4" customHeight="1" x14ac:dyDescent="0.3">
      <c r="A356" s="659" t="s">
        <v>544</v>
      </c>
      <c r="B356" s="660" t="s">
        <v>4297</v>
      </c>
      <c r="C356" s="660" t="s">
        <v>3879</v>
      </c>
      <c r="D356" s="660" t="s">
        <v>3880</v>
      </c>
      <c r="E356" s="660" t="s">
        <v>3881</v>
      </c>
      <c r="F356" s="663">
        <v>102</v>
      </c>
      <c r="G356" s="663">
        <v>188907.32</v>
      </c>
      <c r="H356" s="663">
        <v>1</v>
      </c>
      <c r="I356" s="663">
        <v>1852.0325490196078</v>
      </c>
      <c r="J356" s="663">
        <v>86</v>
      </c>
      <c r="K356" s="663">
        <v>160439.88</v>
      </c>
      <c r="L356" s="663">
        <v>0.84930472784220323</v>
      </c>
      <c r="M356" s="663">
        <v>1865.5800000000002</v>
      </c>
      <c r="N356" s="663">
        <v>115</v>
      </c>
      <c r="O356" s="663">
        <v>214541.7</v>
      </c>
      <c r="P356" s="676">
        <v>1.1356981825796904</v>
      </c>
      <c r="Q356" s="664">
        <v>1865.5800000000002</v>
      </c>
    </row>
    <row r="357" spans="1:17" ht="14.4" customHeight="1" x14ac:dyDescent="0.3">
      <c r="A357" s="659" t="s">
        <v>544</v>
      </c>
      <c r="B357" s="660" t="s">
        <v>4297</v>
      </c>
      <c r="C357" s="660" t="s">
        <v>3879</v>
      </c>
      <c r="D357" s="660" t="s">
        <v>3882</v>
      </c>
      <c r="E357" s="660" t="s">
        <v>3883</v>
      </c>
      <c r="F357" s="663"/>
      <c r="G357" s="663"/>
      <c r="H357" s="663"/>
      <c r="I357" s="663"/>
      <c r="J357" s="663">
        <v>6</v>
      </c>
      <c r="K357" s="663">
        <v>16372.259999999998</v>
      </c>
      <c r="L357" s="663"/>
      <c r="M357" s="663">
        <v>2728.7099999999996</v>
      </c>
      <c r="N357" s="663">
        <v>5</v>
      </c>
      <c r="O357" s="663">
        <v>13643.55</v>
      </c>
      <c r="P357" s="676"/>
      <c r="Q357" s="664">
        <v>2728.71</v>
      </c>
    </row>
    <row r="358" spans="1:17" ht="14.4" customHeight="1" x14ac:dyDescent="0.3">
      <c r="A358" s="659" t="s">
        <v>544</v>
      </c>
      <c r="B358" s="660" t="s">
        <v>4297</v>
      </c>
      <c r="C358" s="660" t="s">
        <v>3879</v>
      </c>
      <c r="D358" s="660" t="s">
        <v>3884</v>
      </c>
      <c r="E358" s="660" t="s">
        <v>3885</v>
      </c>
      <c r="F358" s="663"/>
      <c r="G358" s="663"/>
      <c r="H358" s="663"/>
      <c r="I358" s="663"/>
      <c r="J358" s="663"/>
      <c r="K358" s="663"/>
      <c r="L358" s="663"/>
      <c r="M358" s="663"/>
      <c r="N358" s="663">
        <v>2</v>
      </c>
      <c r="O358" s="663">
        <v>3731.16</v>
      </c>
      <c r="P358" s="676"/>
      <c r="Q358" s="664">
        <v>1865.58</v>
      </c>
    </row>
    <row r="359" spans="1:17" ht="14.4" customHeight="1" x14ac:dyDescent="0.3">
      <c r="A359" s="659" t="s">
        <v>544</v>
      </c>
      <c r="B359" s="660" t="s">
        <v>4297</v>
      </c>
      <c r="C359" s="660" t="s">
        <v>3879</v>
      </c>
      <c r="D359" s="660" t="s">
        <v>4339</v>
      </c>
      <c r="E359" s="660" t="s">
        <v>4340</v>
      </c>
      <c r="F359" s="663">
        <v>1</v>
      </c>
      <c r="G359" s="663">
        <v>7778.18</v>
      </c>
      <c r="H359" s="663">
        <v>1</v>
      </c>
      <c r="I359" s="663">
        <v>7778.18</v>
      </c>
      <c r="J359" s="663">
        <v>5</v>
      </c>
      <c r="K359" s="663">
        <v>40371.800000000003</v>
      </c>
      <c r="L359" s="663">
        <v>5.1903915826067282</v>
      </c>
      <c r="M359" s="663">
        <v>8074.3600000000006</v>
      </c>
      <c r="N359" s="663">
        <v>1</v>
      </c>
      <c r="O359" s="663">
        <v>8074.36</v>
      </c>
      <c r="P359" s="676">
        <v>1.0380783165213456</v>
      </c>
      <c r="Q359" s="664">
        <v>8074.36</v>
      </c>
    </row>
    <row r="360" spans="1:17" ht="14.4" customHeight="1" x14ac:dyDescent="0.3">
      <c r="A360" s="659" t="s">
        <v>544</v>
      </c>
      <c r="B360" s="660" t="s">
        <v>4297</v>
      </c>
      <c r="C360" s="660" t="s">
        <v>3879</v>
      </c>
      <c r="D360" s="660" t="s">
        <v>4341</v>
      </c>
      <c r="E360" s="660" t="s">
        <v>4342</v>
      </c>
      <c r="F360" s="663">
        <v>4</v>
      </c>
      <c r="G360" s="663">
        <v>37024.04</v>
      </c>
      <c r="H360" s="663">
        <v>1</v>
      </c>
      <c r="I360" s="663">
        <v>9256.01</v>
      </c>
      <c r="J360" s="663">
        <v>3</v>
      </c>
      <c r="K360" s="663">
        <v>29058.300000000003</v>
      </c>
      <c r="L360" s="663">
        <v>0.78484951939334557</v>
      </c>
      <c r="M360" s="663">
        <v>9686.1</v>
      </c>
      <c r="N360" s="663">
        <v>1</v>
      </c>
      <c r="O360" s="663">
        <v>9686.1</v>
      </c>
      <c r="P360" s="676">
        <v>0.26161650646444851</v>
      </c>
      <c r="Q360" s="664">
        <v>9686.1</v>
      </c>
    </row>
    <row r="361" spans="1:17" ht="14.4" customHeight="1" x14ac:dyDescent="0.3">
      <c r="A361" s="659" t="s">
        <v>544</v>
      </c>
      <c r="B361" s="660" t="s">
        <v>4297</v>
      </c>
      <c r="C361" s="660" t="s">
        <v>3879</v>
      </c>
      <c r="D361" s="660" t="s">
        <v>3886</v>
      </c>
      <c r="E361" s="660" t="s">
        <v>3887</v>
      </c>
      <c r="F361" s="663">
        <v>89</v>
      </c>
      <c r="G361" s="663">
        <v>80799.349999999991</v>
      </c>
      <c r="H361" s="663">
        <v>1</v>
      </c>
      <c r="I361" s="663">
        <v>907.85786516853921</v>
      </c>
      <c r="J361" s="663">
        <v>56</v>
      </c>
      <c r="K361" s="663">
        <v>51831.92</v>
      </c>
      <c r="L361" s="663">
        <v>0.64148931891160021</v>
      </c>
      <c r="M361" s="663">
        <v>925.56999999999994</v>
      </c>
      <c r="N361" s="663">
        <v>74</v>
      </c>
      <c r="O361" s="663">
        <v>68492.180000000008</v>
      </c>
      <c r="P361" s="676">
        <v>0.84768231427604324</v>
      </c>
      <c r="Q361" s="664">
        <v>925.57</v>
      </c>
    </row>
    <row r="362" spans="1:17" ht="14.4" customHeight="1" x14ac:dyDescent="0.3">
      <c r="A362" s="659" t="s">
        <v>544</v>
      </c>
      <c r="B362" s="660" t="s">
        <v>4297</v>
      </c>
      <c r="C362" s="660" t="s">
        <v>3879</v>
      </c>
      <c r="D362" s="660" t="s">
        <v>4343</v>
      </c>
      <c r="E362" s="660" t="s">
        <v>4344</v>
      </c>
      <c r="F362" s="663"/>
      <c r="G362" s="663"/>
      <c r="H362" s="663"/>
      <c r="I362" s="663"/>
      <c r="J362" s="663">
        <v>9</v>
      </c>
      <c r="K362" s="663">
        <v>2148.12</v>
      </c>
      <c r="L362" s="663"/>
      <c r="M362" s="663">
        <v>238.67999999999998</v>
      </c>
      <c r="N362" s="663"/>
      <c r="O362" s="663"/>
      <c r="P362" s="676"/>
      <c r="Q362" s="664"/>
    </row>
    <row r="363" spans="1:17" ht="14.4" customHeight="1" x14ac:dyDescent="0.3">
      <c r="A363" s="659" t="s">
        <v>544</v>
      </c>
      <c r="B363" s="660" t="s">
        <v>4297</v>
      </c>
      <c r="C363" s="660" t="s">
        <v>3888</v>
      </c>
      <c r="D363" s="660" t="s">
        <v>4345</v>
      </c>
      <c r="E363" s="660" t="s">
        <v>4346</v>
      </c>
      <c r="F363" s="663">
        <v>0.4</v>
      </c>
      <c r="G363" s="663">
        <v>385.11</v>
      </c>
      <c r="H363" s="663">
        <v>1</v>
      </c>
      <c r="I363" s="663">
        <v>962.77499999999998</v>
      </c>
      <c r="J363" s="663"/>
      <c r="K363" s="663"/>
      <c r="L363" s="663"/>
      <c r="M363" s="663"/>
      <c r="N363" s="663"/>
      <c r="O363" s="663"/>
      <c r="P363" s="676"/>
      <c r="Q363" s="664"/>
    </row>
    <row r="364" spans="1:17" ht="14.4" customHeight="1" x14ac:dyDescent="0.3">
      <c r="A364" s="659" t="s">
        <v>544</v>
      </c>
      <c r="B364" s="660" t="s">
        <v>4297</v>
      </c>
      <c r="C364" s="660" t="s">
        <v>3888</v>
      </c>
      <c r="D364" s="660" t="s">
        <v>4347</v>
      </c>
      <c r="E364" s="660" t="s">
        <v>4346</v>
      </c>
      <c r="F364" s="663">
        <v>0.2</v>
      </c>
      <c r="G364" s="663">
        <v>22.92</v>
      </c>
      <c r="H364" s="663">
        <v>1</v>
      </c>
      <c r="I364" s="663">
        <v>114.60000000000001</v>
      </c>
      <c r="J364" s="663"/>
      <c r="K364" s="663"/>
      <c r="L364" s="663"/>
      <c r="M364" s="663"/>
      <c r="N364" s="663"/>
      <c r="O364" s="663"/>
      <c r="P364" s="676"/>
      <c r="Q364" s="664"/>
    </row>
    <row r="365" spans="1:17" ht="14.4" customHeight="1" x14ac:dyDescent="0.3">
      <c r="A365" s="659" t="s">
        <v>544</v>
      </c>
      <c r="B365" s="660" t="s">
        <v>4297</v>
      </c>
      <c r="C365" s="660" t="s">
        <v>3888</v>
      </c>
      <c r="D365" s="660" t="s">
        <v>4348</v>
      </c>
      <c r="E365" s="660" t="s">
        <v>4346</v>
      </c>
      <c r="F365" s="663">
        <v>0.2</v>
      </c>
      <c r="G365" s="663">
        <v>27.58</v>
      </c>
      <c r="H365" s="663">
        <v>1</v>
      </c>
      <c r="I365" s="663">
        <v>137.89999999999998</v>
      </c>
      <c r="J365" s="663"/>
      <c r="K365" s="663"/>
      <c r="L365" s="663"/>
      <c r="M365" s="663"/>
      <c r="N365" s="663"/>
      <c r="O365" s="663"/>
      <c r="P365" s="676"/>
      <c r="Q365" s="664"/>
    </row>
    <row r="366" spans="1:17" ht="14.4" customHeight="1" x14ac:dyDescent="0.3">
      <c r="A366" s="659" t="s">
        <v>544</v>
      </c>
      <c r="B366" s="660" t="s">
        <v>4297</v>
      </c>
      <c r="C366" s="660" t="s">
        <v>3888</v>
      </c>
      <c r="D366" s="660" t="s">
        <v>4349</v>
      </c>
      <c r="E366" s="660" t="s">
        <v>4346</v>
      </c>
      <c r="F366" s="663">
        <v>0.4</v>
      </c>
      <c r="G366" s="663">
        <v>251.83</v>
      </c>
      <c r="H366" s="663">
        <v>1</v>
      </c>
      <c r="I366" s="663">
        <v>629.57500000000005</v>
      </c>
      <c r="J366" s="663"/>
      <c r="K366" s="663"/>
      <c r="L366" s="663"/>
      <c r="M366" s="663"/>
      <c r="N366" s="663"/>
      <c r="O366" s="663"/>
      <c r="P366" s="676"/>
      <c r="Q366" s="664"/>
    </row>
    <row r="367" spans="1:17" ht="14.4" customHeight="1" x14ac:dyDescent="0.3">
      <c r="A367" s="659" t="s">
        <v>544</v>
      </c>
      <c r="B367" s="660" t="s">
        <v>4297</v>
      </c>
      <c r="C367" s="660" t="s">
        <v>3888</v>
      </c>
      <c r="D367" s="660" t="s">
        <v>3889</v>
      </c>
      <c r="E367" s="660" t="s">
        <v>3890</v>
      </c>
      <c r="F367" s="663">
        <v>19</v>
      </c>
      <c r="G367" s="663">
        <v>13053</v>
      </c>
      <c r="H367" s="663">
        <v>1</v>
      </c>
      <c r="I367" s="663">
        <v>687</v>
      </c>
      <c r="J367" s="663">
        <v>27</v>
      </c>
      <c r="K367" s="663">
        <v>18549</v>
      </c>
      <c r="L367" s="663">
        <v>1.4210526315789473</v>
      </c>
      <c r="M367" s="663">
        <v>687</v>
      </c>
      <c r="N367" s="663">
        <v>34</v>
      </c>
      <c r="O367" s="663">
        <v>23358</v>
      </c>
      <c r="P367" s="676">
        <v>1.7894736842105263</v>
      </c>
      <c r="Q367" s="664">
        <v>687</v>
      </c>
    </row>
    <row r="368" spans="1:17" ht="14.4" customHeight="1" x14ac:dyDescent="0.3">
      <c r="A368" s="659" t="s">
        <v>544</v>
      </c>
      <c r="B368" s="660" t="s">
        <v>4297</v>
      </c>
      <c r="C368" s="660" t="s">
        <v>3888</v>
      </c>
      <c r="D368" s="660" t="s">
        <v>3891</v>
      </c>
      <c r="E368" s="660" t="s">
        <v>3892</v>
      </c>
      <c r="F368" s="663">
        <v>65</v>
      </c>
      <c r="G368" s="663">
        <v>15600</v>
      </c>
      <c r="H368" s="663">
        <v>1</v>
      </c>
      <c r="I368" s="663">
        <v>240</v>
      </c>
      <c r="J368" s="663">
        <v>176</v>
      </c>
      <c r="K368" s="663">
        <v>42240</v>
      </c>
      <c r="L368" s="663">
        <v>2.7076923076923078</v>
      </c>
      <c r="M368" s="663">
        <v>240</v>
      </c>
      <c r="N368" s="663">
        <v>104</v>
      </c>
      <c r="O368" s="663">
        <v>24960</v>
      </c>
      <c r="P368" s="676">
        <v>1.6</v>
      </c>
      <c r="Q368" s="664">
        <v>240</v>
      </c>
    </row>
    <row r="369" spans="1:17" ht="14.4" customHeight="1" x14ac:dyDescent="0.3">
      <c r="A369" s="659" t="s">
        <v>544</v>
      </c>
      <c r="B369" s="660" t="s">
        <v>4297</v>
      </c>
      <c r="C369" s="660" t="s">
        <v>3888</v>
      </c>
      <c r="D369" s="660" t="s">
        <v>3893</v>
      </c>
      <c r="E369" s="660" t="s">
        <v>3892</v>
      </c>
      <c r="F369" s="663"/>
      <c r="G369" s="663"/>
      <c r="H369" s="663"/>
      <c r="I369" s="663"/>
      <c r="J369" s="663">
        <v>2</v>
      </c>
      <c r="K369" s="663">
        <v>494</v>
      </c>
      <c r="L369" s="663"/>
      <c r="M369" s="663">
        <v>247</v>
      </c>
      <c r="N369" s="663"/>
      <c r="O369" s="663"/>
      <c r="P369" s="676"/>
      <c r="Q369" s="664"/>
    </row>
    <row r="370" spans="1:17" ht="14.4" customHeight="1" x14ac:dyDescent="0.3">
      <c r="A370" s="659" t="s">
        <v>544</v>
      </c>
      <c r="B370" s="660" t="s">
        <v>4297</v>
      </c>
      <c r="C370" s="660" t="s">
        <v>3888</v>
      </c>
      <c r="D370" s="660" t="s">
        <v>3894</v>
      </c>
      <c r="E370" s="660" t="s">
        <v>3892</v>
      </c>
      <c r="F370" s="663">
        <v>3.73</v>
      </c>
      <c r="G370" s="663">
        <v>4534.46</v>
      </c>
      <c r="H370" s="663">
        <v>1</v>
      </c>
      <c r="I370" s="663">
        <v>1215.6729222520107</v>
      </c>
      <c r="J370" s="663">
        <v>8.86</v>
      </c>
      <c r="K370" s="663">
        <v>10772.54</v>
      </c>
      <c r="L370" s="663">
        <v>2.3757051556304392</v>
      </c>
      <c r="M370" s="663">
        <v>1215.8623024830702</v>
      </c>
      <c r="N370" s="663">
        <v>5.01</v>
      </c>
      <c r="O370" s="663">
        <v>6090.9400000000005</v>
      </c>
      <c r="P370" s="676">
        <v>1.3432558672918056</v>
      </c>
      <c r="Q370" s="664">
        <v>1215.7564870259482</v>
      </c>
    </row>
    <row r="371" spans="1:17" ht="14.4" customHeight="1" x14ac:dyDescent="0.3">
      <c r="A371" s="659" t="s">
        <v>544</v>
      </c>
      <c r="B371" s="660" t="s">
        <v>4297</v>
      </c>
      <c r="C371" s="660" t="s">
        <v>3888</v>
      </c>
      <c r="D371" s="660" t="s">
        <v>3895</v>
      </c>
      <c r="E371" s="660" t="s">
        <v>3896</v>
      </c>
      <c r="F371" s="663"/>
      <c r="G371" s="663"/>
      <c r="H371" s="663"/>
      <c r="I371" s="663"/>
      <c r="J371" s="663">
        <v>1</v>
      </c>
      <c r="K371" s="663">
        <v>4452.0600000000004</v>
      </c>
      <c r="L371" s="663"/>
      <c r="M371" s="663">
        <v>4452.0600000000004</v>
      </c>
      <c r="N371" s="663"/>
      <c r="O371" s="663"/>
      <c r="P371" s="676"/>
      <c r="Q371" s="664"/>
    </row>
    <row r="372" spans="1:17" ht="14.4" customHeight="1" x14ac:dyDescent="0.3">
      <c r="A372" s="659" t="s">
        <v>544</v>
      </c>
      <c r="B372" s="660" t="s">
        <v>4297</v>
      </c>
      <c r="C372" s="660" t="s">
        <v>3888</v>
      </c>
      <c r="D372" s="660" t="s">
        <v>4350</v>
      </c>
      <c r="E372" s="660" t="s">
        <v>4351</v>
      </c>
      <c r="F372" s="663">
        <v>8</v>
      </c>
      <c r="G372" s="663">
        <v>4502.3999999999996</v>
      </c>
      <c r="H372" s="663">
        <v>1</v>
      </c>
      <c r="I372" s="663">
        <v>562.79999999999995</v>
      </c>
      <c r="J372" s="663">
        <v>8</v>
      </c>
      <c r="K372" s="663">
        <v>4502.3999999999996</v>
      </c>
      <c r="L372" s="663">
        <v>1</v>
      </c>
      <c r="M372" s="663">
        <v>562.79999999999995</v>
      </c>
      <c r="N372" s="663">
        <v>13</v>
      </c>
      <c r="O372" s="663">
        <v>7316.4</v>
      </c>
      <c r="P372" s="676">
        <v>1.625</v>
      </c>
      <c r="Q372" s="664">
        <v>562.79999999999995</v>
      </c>
    </row>
    <row r="373" spans="1:17" ht="14.4" customHeight="1" x14ac:dyDescent="0.3">
      <c r="A373" s="659" t="s">
        <v>544</v>
      </c>
      <c r="B373" s="660" t="s">
        <v>4297</v>
      </c>
      <c r="C373" s="660" t="s">
        <v>3888</v>
      </c>
      <c r="D373" s="660" t="s">
        <v>4352</v>
      </c>
      <c r="E373" s="660" t="s">
        <v>4353</v>
      </c>
      <c r="F373" s="663">
        <v>2</v>
      </c>
      <c r="G373" s="663">
        <v>38802</v>
      </c>
      <c r="H373" s="663">
        <v>1</v>
      </c>
      <c r="I373" s="663">
        <v>19401</v>
      </c>
      <c r="J373" s="663">
        <v>1</v>
      </c>
      <c r="K373" s="663">
        <v>19401</v>
      </c>
      <c r="L373" s="663">
        <v>0.5</v>
      </c>
      <c r="M373" s="663">
        <v>19401</v>
      </c>
      <c r="N373" s="663"/>
      <c r="O373" s="663"/>
      <c r="P373" s="676"/>
      <c r="Q373" s="664"/>
    </row>
    <row r="374" spans="1:17" ht="14.4" customHeight="1" x14ac:dyDescent="0.3">
      <c r="A374" s="659" t="s">
        <v>544</v>
      </c>
      <c r="B374" s="660" t="s">
        <v>4297</v>
      </c>
      <c r="C374" s="660" t="s">
        <v>3888</v>
      </c>
      <c r="D374" s="660" t="s">
        <v>4354</v>
      </c>
      <c r="E374" s="660" t="s">
        <v>4353</v>
      </c>
      <c r="F374" s="663">
        <v>2</v>
      </c>
      <c r="G374" s="663">
        <v>1190</v>
      </c>
      <c r="H374" s="663">
        <v>1</v>
      </c>
      <c r="I374" s="663">
        <v>595</v>
      </c>
      <c r="J374" s="663">
        <v>1</v>
      </c>
      <c r="K374" s="663">
        <v>595</v>
      </c>
      <c r="L374" s="663">
        <v>0.5</v>
      </c>
      <c r="M374" s="663">
        <v>595</v>
      </c>
      <c r="N374" s="663"/>
      <c r="O374" s="663"/>
      <c r="P374" s="676"/>
      <c r="Q374" s="664"/>
    </row>
    <row r="375" spans="1:17" ht="14.4" customHeight="1" x14ac:dyDescent="0.3">
      <c r="A375" s="659" t="s">
        <v>544</v>
      </c>
      <c r="B375" s="660" t="s">
        <v>4297</v>
      </c>
      <c r="C375" s="660" t="s">
        <v>3888</v>
      </c>
      <c r="D375" s="660" t="s">
        <v>3899</v>
      </c>
      <c r="E375" s="660" t="s">
        <v>3900</v>
      </c>
      <c r="F375" s="663">
        <v>33</v>
      </c>
      <c r="G375" s="663">
        <v>7387.05</v>
      </c>
      <c r="H375" s="663">
        <v>1</v>
      </c>
      <c r="I375" s="663">
        <v>223.85</v>
      </c>
      <c r="J375" s="663">
        <v>51</v>
      </c>
      <c r="K375" s="663">
        <v>10968.65</v>
      </c>
      <c r="L375" s="663">
        <v>1.4848484848484849</v>
      </c>
      <c r="M375" s="663">
        <v>215.07156862745097</v>
      </c>
      <c r="N375" s="663">
        <v>57.3</v>
      </c>
      <c r="O375" s="663">
        <v>12826.599999999999</v>
      </c>
      <c r="P375" s="676">
        <v>1.7363629595034551</v>
      </c>
      <c r="Q375" s="664">
        <v>223.84991273996508</v>
      </c>
    </row>
    <row r="376" spans="1:17" ht="14.4" customHeight="1" x14ac:dyDescent="0.3">
      <c r="A376" s="659" t="s">
        <v>544</v>
      </c>
      <c r="B376" s="660" t="s">
        <v>4297</v>
      </c>
      <c r="C376" s="660" t="s">
        <v>3888</v>
      </c>
      <c r="D376" s="660" t="s">
        <v>3905</v>
      </c>
      <c r="E376" s="660" t="s">
        <v>3906</v>
      </c>
      <c r="F376" s="663">
        <v>1</v>
      </c>
      <c r="G376" s="663">
        <v>20061</v>
      </c>
      <c r="H376" s="663">
        <v>1</v>
      </c>
      <c r="I376" s="663">
        <v>20061</v>
      </c>
      <c r="J376" s="663">
        <v>1</v>
      </c>
      <c r="K376" s="663">
        <v>20061</v>
      </c>
      <c r="L376" s="663">
        <v>1</v>
      </c>
      <c r="M376" s="663">
        <v>20061</v>
      </c>
      <c r="N376" s="663">
        <v>2</v>
      </c>
      <c r="O376" s="663">
        <v>40122</v>
      </c>
      <c r="P376" s="676">
        <v>2</v>
      </c>
      <c r="Q376" s="664">
        <v>20061</v>
      </c>
    </row>
    <row r="377" spans="1:17" ht="14.4" customHeight="1" x14ac:dyDescent="0.3">
      <c r="A377" s="659" t="s">
        <v>544</v>
      </c>
      <c r="B377" s="660" t="s">
        <v>4297</v>
      </c>
      <c r="C377" s="660" t="s">
        <v>3888</v>
      </c>
      <c r="D377" s="660" t="s">
        <v>3909</v>
      </c>
      <c r="E377" s="660" t="s">
        <v>3910</v>
      </c>
      <c r="F377" s="663">
        <v>9</v>
      </c>
      <c r="G377" s="663">
        <v>19410.03</v>
      </c>
      <c r="H377" s="663">
        <v>1</v>
      </c>
      <c r="I377" s="663">
        <v>2156.67</v>
      </c>
      <c r="J377" s="663">
        <v>6</v>
      </c>
      <c r="K377" s="663">
        <v>12940.02</v>
      </c>
      <c r="L377" s="663">
        <v>0.66666666666666674</v>
      </c>
      <c r="M377" s="663">
        <v>2156.67</v>
      </c>
      <c r="N377" s="663">
        <v>7</v>
      </c>
      <c r="O377" s="663">
        <v>15096.69</v>
      </c>
      <c r="P377" s="676">
        <v>0.7777777777777779</v>
      </c>
      <c r="Q377" s="664">
        <v>2156.67</v>
      </c>
    </row>
    <row r="378" spans="1:17" ht="14.4" customHeight="1" x14ac:dyDescent="0.3">
      <c r="A378" s="659" t="s">
        <v>544</v>
      </c>
      <c r="B378" s="660" t="s">
        <v>4297</v>
      </c>
      <c r="C378" s="660" t="s">
        <v>3888</v>
      </c>
      <c r="D378" s="660" t="s">
        <v>4355</v>
      </c>
      <c r="E378" s="660" t="s">
        <v>3910</v>
      </c>
      <c r="F378" s="663">
        <v>1</v>
      </c>
      <c r="G378" s="663">
        <v>3605.51</v>
      </c>
      <c r="H378" s="663">
        <v>1</v>
      </c>
      <c r="I378" s="663">
        <v>3605.51</v>
      </c>
      <c r="J378" s="663"/>
      <c r="K378" s="663"/>
      <c r="L378" s="663"/>
      <c r="M378" s="663"/>
      <c r="N378" s="663"/>
      <c r="O378" s="663"/>
      <c r="P378" s="676"/>
      <c r="Q378" s="664"/>
    </row>
    <row r="379" spans="1:17" ht="14.4" customHeight="1" x14ac:dyDescent="0.3">
      <c r="A379" s="659" t="s">
        <v>544</v>
      </c>
      <c r="B379" s="660" t="s">
        <v>4297</v>
      </c>
      <c r="C379" s="660" t="s">
        <v>3888</v>
      </c>
      <c r="D379" s="660" t="s">
        <v>3911</v>
      </c>
      <c r="E379" s="660" t="s">
        <v>3910</v>
      </c>
      <c r="F379" s="663">
        <v>2</v>
      </c>
      <c r="G379" s="663">
        <v>11416.58</v>
      </c>
      <c r="H379" s="663">
        <v>1</v>
      </c>
      <c r="I379" s="663">
        <v>5708.29</v>
      </c>
      <c r="J379" s="663">
        <v>5</v>
      </c>
      <c r="K379" s="663">
        <v>28541.449999999997</v>
      </c>
      <c r="L379" s="663">
        <v>2.4999999999999996</v>
      </c>
      <c r="M379" s="663">
        <v>5708.2899999999991</v>
      </c>
      <c r="N379" s="663">
        <v>11</v>
      </c>
      <c r="O379" s="663">
        <v>62791.19</v>
      </c>
      <c r="P379" s="676">
        <v>5.5</v>
      </c>
      <c r="Q379" s="664">
        <v>5708.29</v>
      </c>
    </row>
    <row r="380" spans="1:17" ht="14.4" customHeight="1" x14ac:dyDescent="0.3">
      <c r="A380" s="659" t="s">
        <v>544</v>
      </c>
      <c r="B380" s="660" t="s">
        <v>4297</v>
      </c>
      <c r="C380" s="660" t="s">
        <v>3888</v>
      </c>
      <c r="D380" s="660" t="s">
        <v>4356</v>
      </c>
      <c r="E380" s="660" t="s">
        <v>3913</v>
      </c>
      <c r="F380" s="663"/>
      <c r="G380" s="663"/>
      <c r="H380" s="663"/>
      <c r="I380" s="663"/>
      <c r="J380" s="663">
        <v>1</v>
      </c>
      <c r="K380" s="663">
        <v>4093.64</v>
      </c>
      <c r="L380" s="663"/>
      <c r="M380" s="663">
        <v>4093.64</v>
      </c>
      <c r="N380" s="663"/>
      <c r="O380" s="663"/>
      <c r="P380" s="676"/>
      <c r="Q380" s="664"/>
    </row>
    <row r="381" spans="1:17" ht="14.4" customHeight="1" x14ac:dyDescent="0.3">
      <c r="A381" s="659" t="s">
        <v>544</v>
      </c>
      <c r="B381" s="660" t="s">
        <v>4297</v>
      </c>
      <c r="C381" s="660" t="s">
        <v>3888</v>
      </c>
      <c r="D381" s="660" t="s">
        <v>3912</v>
      </c>
      <c r="E381" s="660" t="s">
        <v>3913</v>
      </c>
      <c r="F381" s="663">
        <v>8</v>
      </c>
      <c r="G381" s="663">
        <v>31505.439999999999</v>
      </c>
      <c r="H381" s="663">
        <v>1</v>
      </c>
      <c r="I381" s="663">
        <v>3938.18</v>
      </c>
      <c r="J381" s="663">
        <v>6</v>
      </c>
      <c r="K381" s="663">
        <v>23629.079999999998</v>
      </c>
      <c r="L381" s="663">
        <v>0.75</v>
      </c>
      <c r="M381" s="663">
        <v>3938.18</v>
      </c>
      <c r="N381" s="663">
        <v>6</v>
      </c>
      <c r="O381" s="663">
        <v>23629.079999999998</v>
      </c>
      <c r="P381" s="676">
        <v>0.75</v>
      </c>
      <c r="Q381" s="664">
        <v>3938.18</v>
      </c>
    </row>
    <row r="382" spans="1:17" ht="14.4" customHeight="1" x14ac:dyDescent="0.3">
      <c r="A382" s="659" t="s">
        <v>544</v>
      </c>
      <c r="B382" s="660" t="s">
        <v>4297</v>
      </c>
      <c r="C382" s="660" t="s">
        <v>3888</v>
      </c>
      <c r="D382" s="660" t="s">
        <v>4357</v>
      </c>
      <c r="E382" s="660" t="s">
        <v>3910</v>
      </c>
      <c r="F382" s="663"/>
      <c r="G382" s="663"/>
      <c r="H382" s="663"/>
      <c r="I382" s="663"/>
      <c r="J382" s="663">
        <v>1</v>
      </c>
      <c r="K382" s="663">
        <v>874.69</v>
      </c>
      <c r="L382" s="663"/>
      <c r="M382" s="663">
        <v>874.69</v>
      </c>
      <c r="N382" s="663"/>
      <c r="O382" s="663"/>
      <c r="P382" s="676"/>
      <c r="Q382" s="664"/>
    </row>
    <row r="383" spans="1:17" ht="14.4" customHeight="1" x14ac:dyDescent="0.3">
      <c r="A383" s="659" t="s">
        <v>544</v>
      </c>
      <c r="B383" s="660" t="s">
        <v>4297</v>
      </c>
      <c r="C383" s="660" t="s">
        <v>3888</v>
      </c>
      <c r="D383" s="660" t="s">
        <v>4358</v>
      </c>
      <c r="E383" s="660" t="s">
        <v>4359</v>
      </c>
      <c r="F383" s="663"/>
      <c r="G383" s="663"/>
      <c r="H383" s="663"/>
      <c r="I383" s="663"/>
      <c r="J383" s="663">
        <v>1</v>
      </c>
      <c r="K383" s="663">
        <v>5255.92</v>
      </c>
      <c r="L383" s="663"/>
      <c r="M383" s="663">
        <v>5255.92</v>
      </c>
      <c r="N383" s="663">
        <v>1</v>
      </c>
      <c r="O383" s="663">
        <v>5255.92</v>
      </c>
      <c r="P383" s="676"/>
      <c r="Q383" s="664">
        <v>5255.92</v>
      </c>
    </row>
    <row r="384" spans="1:17" ht="14.4" customHeight="1" x14ac:dyDescent="0.3">
      <c r="A384" s="659" t="s">
        <v>544</v>
      </c>
      <c r="B384" s="660" t="s">
        <v>4297</v>
      </c>
      <c r="C384" s="660" t="s">
        <v>3888</v>
      </c>
      <c r="D384" s="660" t="s">
        <v>3916</v>
      </c>
      <c r="E384" s="660" t="s">
        <v>3917</v>
      </c>
      <c r="F384" s="663">
        <v>1</v>
      </c>
      <c r="G384" s="663">
        <v>3928.34</v>
      </c>
      <c r="H384" s="663">
        <v>1</v>
      </c>
      <c r="I384" s="663">
        <v>3928.34</v>
      </c>
      <c r="J384" s="663">
        <v>3</v>
      </c>
      <c r="K384" s="663">
        <v>11785.02</v>
      </c>
      <c r="L384" s="663">
        <v>3</v>
      </c>
      <c r="M384" s="663">
        <v>3928.34</v>
      </c>
      <c r="N384" s="663">
        <v>10</v>
      </c>
      <c r="O384" s="663">
        <v>39283.4</v>
      </c>
      <c r="P384" s="676">
        <v>10</v>
      </c>
      <c r="Q384" s="664">
        <v>3928.34</v>
      </c>
    </row>
    <row r="385" spans="1:17" ht="14.4" customHeight="1" x14ac:dyDescent="0.3">
      <c r="A385" s="659" t="s">
        <v>544</v>
      </c>
      <c r="B385" s="660" t="s">
        <v>4297</v>
      </c>
      <c r="C385" s="660" t="s">
        <v>3888</v>
      </c>
      <c r="D385" s="660" t="s">
        <v>3920</v>
      </c>
      <c r="E385" s="660" t="s">
        <v>3921</v>
      </c>
      <c r="F385" s="663"/>
      <c r="G385" s="663"/>
      <c r="H385" s="663"/>
      <c r="I385" s="663"/>
      <c r="J385" s="663"/>
      <c r="K385" s="663"/>
      <c r="L385" s="663"/>
      <c r="M385" s="663"/>
      <c r="N385" s="663">
        <v>1</v>
      </c>
      <c r="O385" s="663">
        <v>4385.37</v>
      </c>
      <c r="P385" s="676"/>
      <c r="Q385" s="664">
        <v>4385.37</v>
      </c>
    </row>
    <row r="386" spans="1:17" ht="14.4" customHeight="1" x14ac:dyDescent="0.3">
      <c r="A386" s="659" t="s">
        <v>544</v>
      </c>
      <c r="B386" s="660" t="s">
        <v>4297</v>
      </c>
      <c r="C386" s="660" t="s">
        <v>3888</v>
      </c>
      <c r="D386" s="660" t="s">
        <v>3924</v>
      </c>
      <c r="E386" s="660" t="s">
        <v>3925</v>
      </c>
      <c r="F386" s="663">
        <v>1</v>
      </c>
      <c r="G386" s="663">
        <v>3928.34</v>
      </c>
      <c r="H386" s="663">
        <v>1</v>
      </c>
      <c r="I386" s="663">
        <v>3928.34</v>
      </c>
      <c r="J386" s="663">
        <v>7</v>
      </c>
      <c r="K386" s="663">
        <v>27498.38</v>
      </c>
      <c r="L386" s="663">
        <v>7</v>
      </c>
      <c r="M386" s="663">
        <v>3928.34</v>
      </c>
      <c r="N386" s="663"/>
      <c r="O386" s="663"/>
      <c r="P386" s="676"/>
      <c r="Q386" s="664"/>
    </row>
    <row r="387" spans="1:17" ht="14.4" customHeight="1" x14ac:dyDescent="0.3">
      <c r="A387" s="659" t="s">
        <v>544</v>
      </c>
      <c r="B387" s="660" t="s">
        <v>4297</v>
      </c>
      <c r="C387" s="660" t="s">
        <v>3888</v>
      </c>
      <c r="D387" s="660" t="s">
        <v>3928</v>
      </c>
      <c r="E387" s="660" t="s">
        <v>3929</v>
      </c>
      <c r="F387" s="663"/>
      <c r="G387" s="663"/>
      <c r="H387" s="663"/>
      <c r="I387" s="663"/>
      <c r="J387" s="663">
        <v>1</v>
      </c>
      <c r="K387" s="663">
        <v>6520</v>
      </c>
      <c r="L387" s="663"/>
      <c r="M387" s="663">
        <v>6520</v>
      </c>
      <c r="N387" s="663"/>
      <c r="O387" s="663"/>
      <c r="P387" s="676"/>
      <c r="Q387" s="664"/>
    </row>
    <row r="388" spans="1:17" ht="14.4" customHeight="1" x14ac:dyDescent="0.3">
      <c r="A388" s="659" t="s">
        <v>544</v>
      </c>
      <c r="B388" s="660" t="s">
        <v>4297</v>
      </c>
      <c r="C388" s="660" t="s">
        <v>3888</v>
      </c>
      <c r="D388" s="660" t="s">
        <v>3932</v>
      </c>
      <c r="E388" s="660" t="s">
        <v>3933</v>
      </c>
      <c r="F388" s="663"/>
      <c r="G388" s="663"/>
      <c r="H388" s="663"/>
      <c r="I388" s="663"/>
      <c r="J388" s="663"/>
      <c r="K388" s="663"/>
      <c r="L388" s="663"/>
      <c r="M388" s="663"/>
      <c r="N388" s="663">
        <v>4</v>
      </c>
      <c r="O388" s="663">
        <v>56133.2</v>
      </c>
      <c r="P388" s="676"/>
      <c r="Q388" s="664">
        <v>14033.3</v>
      </c>
    </row>
    <row r="389" spans="1:17" ht="14.4" customHeight="1" x14ac:dyDescent="0.3">
      <c r="A389" s="659" t="s">
        <v>544</v>
      </c>
      <c r="B389" s="660" t="s">
        <v>4297</v>
      </c>
      <c r="C389" s="660" t="s">
        <v>3888</v>
      </c>
      <c r="D389" s="660" t="s">
        <v>3934</v>
      </c>
      <c r="E389" s="660" t="s">
        <v>3933</v>
      </c>
      <c r="F389" s="663"/>
      <c r="G389" s="663"/>
      <c r="H389" s="663"/>
      <c r="I389" s="663"/>
      <c r="J389" s="663"/>
      <c r="K389" s="663"/>
      <c r="L389" s="663"/>
      <c r="M389" s="663"/>
      <c r="N389" s="663">
        <v>2</v>
      </c>
      <c r="O389" s="663">
        <v>5355.92</v>
      </c>
      <c r="P389" s="676"/>
      <c r="Q389" s="664">
        <v>2677.96</v>
      </c>
    </row>
    <row r="390" spans="1:17" ht="14.4" customHeight="1" x14ac:dyDescent="0.3">
      <c r="A390" s="659" t="s">
        <v>544</v>
      </c>
      <c r="B390" s="660" t="s">
        <v>4297</v>
      </c>
      <c r="C390" s="660" t="s">
        <v>3888</v>
      </c>
      <c r="D390" s="660" t="s">
        <v>3935</v>
      </c>
      <c r="E390" s="660" t="s">
        <v>3936</v>
      </c>
      <c r="F390" s="663">
        <v>1</v>
      </c>
      <c r="G390" s="663">
        <v>3353.67</v>
      </c>
      <c r="H390" s="663">
        <v>1</v>
      </c>
      <c r="I390" s="663">
        <v>3353.67</v>
      </c>
      <c r="J390" s="663"/>
      <c r="K390" s="663"/>
      <c r="L390" s="663"/>
      <c r="M390" s="663"/>
      <c r="N390" s="663">
        <v>2</v>
      </c>
      <c r="O390" s="663">
        <v>6707.34</v>
      </c>
      <c r="P390" s="676">
        <v>2</v>
      </c>
      <c r="Q390" s="664">
        <v>3353.67</v>
      </c>
    </row>
    <row r="391" spans="1:17" ht="14.4" customHeight="1" x14ac:dyDescent="0.3">
      <c r="A391" s="659" t="s">
        <v>544</v>
      </c>
      <c r="B391" s="660" t="s">
        <v>4297</v>
      </c>
      <c r="C391" s="660" t="s">
        <v>3888</v>
      </c>
      <c r="D391" s="660" t="s">
        <v>4360</v>
      </c>
      <c r="E391" s="660" t="s">
        <v>4361</v>
      </c>
      <c r="F391" s="663"/>
      <c r="G391" s="663"/>
      <c r="H391" s="663"/>
      <c r="I391" s="663"/>
      <c r="J391" s="663">
        <v>1</v>
      </c>
      <c r="K391" s="663">
        <v>4618</v>
      </c>
      <c r="L391" s="663"/>
      <c r="M391" s="663">
        <v>4618</v>
      </c>
      <c r="N391" s="663"/>
      <c r="O391" s="663"/>
      <c r="P391" s="676"/>
      <c r="Q391" s="664"/>
    </row>
    <row r="392" spans="1:17" ht="14.4" customHeight="1" x14ac:dyDescent="0.3">
      <c r="A392" s="659" t="s">
        <v>544</v>
      </c>
      <c r="B392" s="660" t="s">
        <v>4297</v>
      </c>
      <c r="C392" s="660" t="s">
        <v>3888</v>
      </c>
      <c r="D392" s="660" t="s">
        <v>3939</v>
      </c>
      <c r="E392" s="660" t="s">
        <v>3940</v>
      </c>
      <c r="F392" s="663">
        <v>1</v>
      </c>
      <c r="G392" s="663">
        <v>4676</v>
      </c>
      <c r="H392" s="663">
        <v>1</v>
      </c>
      <c r="I392" s="663">
        <v>4676</v>
      </c>
      <c r="J392" s="663">
        <v>1</v>
      </c>
      <c r="K392" s="663">
        <v>4676</v>
      </c>
      <c r="L392" s="663">
        <v>1</v>
      </c>
      <c r="M392" s="663">
        <v>4676</v>
      </c>
      <c r="N392" s="663">
        <v>3</v>
      </c>
      <c r="O392" s="663">
        <v>14028</v>
      </c>
      <c r="P392" s="676">
        <v>3</v>
      </c>
      <c r="Q392" s="664">
        <v>4676</v>
      </c>
    </row>
    <row r="393" spans="1:17" ht="14.4" customHeight="1" x14ac:dyDescent="0.3">
      <c r="A393" s="659" t="s">
        <v>544</v>
      </c>
      <c r="B393" s="660" t="s">
        <v>4297</v>
      </c>
      <c r="C393" s="660" t="s">
        <v>3888</v>
      </c>
      <c r="D393" s="660" t="s">
        <v>3941</v>
      </c>
      <c r="E393" s="660" t="s">
        <v>3940</v>
      </c>
      <c r="F393" s="663"/>
      <c r="G393" s="663"/>
      <c r="H393" s="663"/>
      <c r="I393" s="663"/>
      <c r="J393" s="663">
        <v>1</v>
      </c>
      <c r="K393" s="663">
        <v>5239</v>
      </c>
      <c r="L393" s="663"/>
      <c r="M393" s="663">
        <v>5239</v>
      </c>
      <c r="N393" s="663"/>
      <c r="O393" s="663"/>
      <c r="P393" s="676"/>
      <c r="Q393" s="664"/>
    </row>
    <row r="394" spans="1:17" ht="14.4" customHeight="1" x14ac:dyDescent="0.3">
      <c r="A394" s="659" t="s">
        <v>544</v>
      </c>
      <c r="B394" s="660" t="s">
        <v>4297</v>
      </c>
      <c r="C394" s="660" t="s">
        <v>3888</v>
      </c>
      <c r="D394" s="660" t="s">
        <v>3943</v>
      </c>
      <c r="E394" s="660" t="s">
        <v>3944</v>
      </c>
      <c r="F394" s="663">
        <v>4</v>
      </c>
      <c r="G394" s="663">
        <v>2368</v>
      </c>
      <c r="H394" s="663">
        <v>1</v>
      </c>
      <c r="I394" s="663">
        <v>592</v>
      </c>
      <c r="J394" s="663">
        <v>8</v>
      </c>
      <c r="K394" s="663">
        <v>4736</v>
      </c>
      <c r="L394" s="663">
        <v>2</v>
      </c>
      <c r="M394" s="663">
        <v>592</v>
      </c>
      <c r="N394" s="663">
        <v>12</v>
      </c>
      <c r="O394" s="663">
        <v>7104</v>
      </c>
      <c r="P394" s="676">
        <v>3</v>
      </c>
      <c r="Q394" s="664">
        <v>592</v>
      </c>
    </row>
    <row r="395" spans="1:17" ht="14.4" customHeight="1" x14ac:dyDescent="0.3">
      <c r="A395" s="659" t="s">
        <v>544</v>
      </c>
      <c r="B395" s="660" t="s">
        <v>4297</v>
      </c>
      <c r="C395" s="660" t="s">
        <v>3888</v>
      </c>
      <c r="D395" s="660" t="s">
        <v>3945</v>
      </c>
      <c r="E395" s="660" t="s">
        <v>3946</v>
      </c>
      <c r="F395" s="663"/>
      <c r="G395" s="663"/>
      <c r="H395" s="663"/>
      <c r="I395" s="663"/>
      <c r="J395" s="663"/>
      <c r="K395" s="663"/>
      <c r="L395" s="663"/>
      <c r="M395" s="663"/>
      <c r="N395" s="663">
        <v>1</v>
      </c>
      <c r="O395" s="663">
        <v>6593.35</v>
      </c>
      <c r="P395" s="676"/>
      <c r="Q395" s="664">
        <v>6593.35</v>
      </c>
    </row>
    <row r="396" spans="1:17" ht="14.4" customHeight="1" x14ac:dyDescent="0.3">
      <c r="A396" s="659" t="s">
        <v>544</v>
      </c>
      <c r="B396" s="660" t="s">
        <v>4297</v>
      </c>
      <c r="C396" s="660" t="s">
        <v>3888</v>
      </c>
      <c r="D396" s="660" t="s">
        <v>3947</v>
      </c>
      <c r="E396" s="660" t="s">
        <v>3946</v>
      </c>
      <c r="F396" s="663">
        <v>1</v>
      </c>
      <c r="G396" s="663">
        <v>1978.94</v>
      </c>
      <c r="H396" s="663">
        <v>1</v>
      </c>
      <c r="I396" s="663">
        <v>1978.94</v>
      </c>
      <c r="J396" s="663">
        <v>1</v>
      </c>
      <c r="K396" s="663">
        <v>1978.94</v>
      </c>
      <c r="L396" s="663">
        <v>1</v>
      </c>
      <c r="M396" s="663">
        <v>1978.94</v>
      </c>
      <c r="N396" s="663"/>
      <c r="O396" s="663"/>
      <c r="P396" s="676"/>
      <c r="Q396" s="664"/>
    </row>
    <row r="397" spans="1:17" ht="14.4" customHeight="1" x14ac:dyDescent="0.3">
      <c r="A397" s="659" t="s">
        <v>544</v>
      </c>
      <c r="B397" s="660" t="s">
        <v>4297</v>
      </c>
      <c r="C397" s="660" t="s">
        <v>3888</v>
      </c>
      <c r="D397" s="660" t="s">
        <v>3948</v>
      </c>
      <c r="E397" s="660" t="s">
        <v>3949</v>
      </c>
      <c r="F397" s="663">
        <v>5</v>
      </c>
      <c r="G397" s="663">
        <v>65455</v>
      </c>
      <c r="H397" s="663">
        <v>1</v>
      </c>
      <c r="I397" s="663">
        <v>13091</v>
      </c>
      <c r="J397" s="663">
        <v>2</v>
      </c>
      <c r="K397" s="663">
        <v>26182</v>
      </c>
      <c r="L397" s="663">
        <v>0.4</v>
      </c>
      <c r="M397" s="663">
        <v>13091</v>
      </c>
      <c r="N397" s="663">
        <v>7</v>
      </c>
      <c r="O397" s="663">
        <v>91637</v>
      </c>
      <c r="P397" s="676">
        <v>1.4</v>
      </c>
      <c r="Q397" s="664">
        <v>13091</v>
      </c>
    </row>
    <row r="398" spans="1:17" ht="14.4" customHeight="1" x14ac:dyDescent="0.3">
      <c r="A398" s="659" t="s">
        <v>544</v>
      </c>
      <c r="B398" s="660" t="s">
        <v>4297</v>
      </c>
      <c r="C398" s="660" t="s">
        <v>3888</v>
      </c>
      <c r="D398" s="660" t="s">
        <v>3952</v>
      </c>
      <c r="E398" s="660" t="s">
        <v>3953</v>
      </c>
      <c r="F398" s="663"/>
      <c r="G398" s="663"/>
      <c r="H398" s="663"/>
      <c r="I398" s="663"/>
      <c r="J398" s="663"/>
      <c r="K398" s="663"/>
      <c r="L398" s="663"/>
      <c r="M398" s="663"/>
      <c r="N398" s="663">
        <v>4</v>
      </c>
      <c r="O398" s="663">
        <v>10293.16</v>
      </c>
      <c r="P398" s="676"/>
      <c r="Q398" s="664">
        <v>2573.29</v>
      </c>
    </row>
    <row r="399" spans="1:17" ht="14.4" customHeight="1" x14ac:dyDescent="0.3">
      <c r="A399" s="659" t="s">
        <v>544</v>
      </c>
      <c r="B399" s="660" t="s">
        <v>4297</v>
      </c>
      <c r="C399" s="660" t="s">
        <v>3888</v>
      </c>
      <c r="D399" s="660" t="s">
        <v>3959</v>
      </c>
      <c r="E399" s="660" t="s">
        <v>3960</v>
      </c>
      <c r="F399" s="663"/>
      <c r="G399" s="663"/>
      <c r="H399" s="663"/>
      <c r="I399" s="663"/>
      <c r="J399" s="663">
        <v>1</v>
      </c>
      <c r="K399" s="663">
        <v>5918.67</v>
      </c>
      <c r="L399" s="663"/>
      <c r="M399" s="663">
        <v>5918.67</v>
      </c>
      <c r="N399" s="663">
        <v>2</v>
      </c>
      <c r="O399" s="663">
        <v>11837.34</v>
      </c>
      <c r="P399" s="676"/>
      <c r="Q399" s="664">
        <v>5918.67</v>
      </c>
    </row>
    <row r="400" spans="1:17" ht="14.4" customHeight="1" x14ac:dyDescent="0.3">
      <c r="A400" s="659" t="s">
        <v>544</v>
      </c>
      <c r="B400" s="660" t="s">
        <v>4297</v>
      </c>
      <c r="C400" s="660" t="s">
        <v>3888</v>
      </c>
      <c r="D400" s="660" t="s">
        <v>3961</v>
      </c>
      <c r="E400" s="660" t="s">
        <v>3960</v>
      </c>
      <c r="F400" s="663"/>
      <c r="G400" s="663"/>
      <c r="H400" s="663"/>
      <c r="I400" s="663"/>
      <c r="J400" s="663"/>
      <c r="K400" s="663"/>
      <c r="L400" s="663"/>
      <c r="M400" s="663"/>
      <c r="N400" s="663">
        <v>1</v>
      </c>
      <c r="O400" s="663">
        <v>8286.76</v>
      </c>
      <c r="P400" s="676"/>
      <c r="Q400" s="664">
        <v>8286.76</v>
      </c>
    </row>
    <row r="401" spans="1:17" ht="14.4" customHeight="1" x14ac:dyDescent="0.3">
      <c r="A401" s="659" t="s">
        <v>544</v>
      </c>
      <c r="B401" s="660" t="s">
        <v>4297</v>
      </c>
      <c r="C401" s="660" t="s">
        <v>3888</v>
      </c>
      <c r="D401" s="660" t="s">
        <v>3962</v>
      </c>
      <c r="E401" s="660" t="s">
        <v>3960</v>
      </c>
      <c r="F401" s="663"/>
      <c r="G401" s="663"/>
      <c r="H401" s="663"/>
      <c r="I401" s="663"/>
      <c r="J401" s="663">
        <v>4</v>
      </c>
      <c r="K401" s="663">
        <v>11549.24</v>
      </c>
      <c r="L401" s="663"/>
      <c r="M401" s="663">
        <v>2887.31</v>
      </c>
      <c r="N401" s="663">
        <v>14</v>
      </c>
      <c r="O401" s="663">
        <v>40422.339999999997</v>
      </c>
      <c r="P401" s="676"/>
      <c r="Q401" s="664">
        <v>2887.31</v>
      </c>
    </row>
    <row r="402" spans="1:17" ht="14.4" customHeight="1" x14ac:dyDescent="0.3">
      <c r="A402" s="659" t="s">
        <v>544</v>
      </c>
      <c r="B402" s="660" t="s">
        <v>4297</v>
      </c>
      <c r="C402" s="660" t="s">
        <v>3888</v>
      </c>
      <c r="D402" s="660" t="s">
        <v>3973</v>
      </c>
      <c r="E402" s="660" t="s">
        <v>3974</v>
      </c>
      <c r="F402" s="663">
        <v>12</v>
      </c>
      <c r="G402" s="663">
        <v>97596</v>
      </c>
      <c r="H402" s="663">
        <v>1</v>
      </c>
      <c r="I402" s="663">
        <v>8133</v>
      </c>
      <c r="J402" s="663">
        <v>8</v>
      </c>
      <c r="K402" s="663">
        <v>65064</v>
      </c>
      <c r="L402" s="663">
        <v>0.66666666666666663</v>
      </c>
      <c r="M402" s="663">
        <v>8133</v>
      </c>
      <c r="N402" s="663">
        <v>24</v>
      </c>
      <c r="O402" s="663">
        <v>195192</v>
      </c>
      <c r="P402" s="676">
        <v>2</v>
      </c>
      <c r="Q402" s="664">
        <v>8133</v>
      </c>
    </row>
    <row r="403" spans="1:17" ht="14.4" customHeight="1" x14ac:dyDescent="0.3">
      <c r="A403" s="659" t="s">
        <v>544</v>
      </c>
      <c r="B403" s="660" t="s">
        <v>4297</v>
      </c>
      <c r="C403" s="660" t="s">
        <v>3888</v>
      </c>
      <c r="D403" s="660" t="s">
        <v>3977</v>
      </c>
      <c r="E403" s="660" t="s">
        <v>3974</v>
      </c>
      <c r="F403" s="663">
        <v>6</v>
      </c>
      <c r="G403" s="663">
        <v>34494</v>
      </c>
      <c r="H403" s="663">
        <v>1</v>
      </c>
      <c r="I403" s="663">
        <v>5749</v>
      </c>
      <c r="J403" s="663">
        <v>4</v>
      </c>
      <c r="K403" s="663">
        <v>22996</v>
      </c>
      <c r="L403" s="663">
        <v>0.66666666666666663</v>
      </c>
      <c r="M403" s="663">
        <v>5749</v>
      </c>
      <c r="N403" s="663">
        <v>12</v>
      </c>
      <c r="O403" s="663">
        <v>68988</v>
      </c>
      <c r="P403" s="676">
        <v>2</v>
      </c>
      <c r="Q403" s="664">
        <v>5749</v>
      </c>
    </row>
    <row r="404" spans="1:17" ht="14.4" customHeight="1" x14ac:dyDescent="0.3">
      <c r="A404" s="659" t="s">
        <v>544</v>
      </c>
      <c r="B404" s="660" t="s">
        <v>4297</v>
      </c>
      <c r="C404" s="660" t="s">
        <v>3888</v>
      </c>
      <c r="D404" s="660" t="s">
        <v>3978</v>
      </c>
      <c r="E404" s="660" t="s">
        <v>3976</v>
      </c>
      <c r="F404" s="663">
        <v>12</v>
      </c>
      <c r="G404" s="663">
        <v>32664</v>
      </c>
      <c r="H404" s="663">
        <v>1</v>
      </c>
      <c r="I404" s="663">
        <v>2722</v>
      </c>
      <c r="J404" s="663">
        <v>8</v>
      </c>
      <c r="K404" s="663">
        <v>21776</v>
      </c>
      <c r="L404" s="663">
        <v>0.66666666666666663</v>
      </c>
      <c r="M404" s="663">
        <v>2722</v>
      </c>
      <c r="N404" s="663">
        <v>24</v>
      </c>
      <c r="O404" s="663">
        <v>65328</v>
      </c>
      <c r="P404" s="676">
        <v>2</v>
      </c>
      <c r="Q404" s="664">
        <v>2722</v>
      </c>
    </row>
    <row r="405" spans="1:17" ht="14.4" customHeight="1" x14ac:dyDescent="0.3">
      <c r="A405" s="659" t="s">
        <v>544</v>
      </c>
      <c r="B405" s="660" t="s">
        <v>4297</v>
      </c>
      <c r="C405" s="660" t="s">
        <v>3888</v>
      </c>
      <c r="D405" s="660" t="s">
        <v>3981</v>
      </c>
      <c r="E405" s="660" t="s">
        <v>3980</v>
      </c>
      <c r="F405" s="663">
        <v>6</v>
      </c>
      <c r="G405" s="663">
        <v>36979.5</v>
      </c>
      <c r="H405" s="663">
        <v>1</v>
      </c>
      <c r="I405" s="663">
        <v>6163.25</v>
      </c>
      <c r="J405" s="663"/>
      <c r="K405" s="663"/>
      <c r="L405" s="663"/>
      <c r="M405" s="663"/>
      <c r="N405" s="663">
        <v>6</v>
      </c>
      <c r="O405" s="663">
        <v>36979.5</v>
      </c>
      <c r="P405" s="676">
        <v>1</v>
      </c>
      <c r="Q405" s="664">
        <v>6163.25</v>
      </c>
    </row>
    <row r="406" spans="1:17" ht="14.4" customHeight="1" x14ac:dyDescent="0.3">
      <c r="A406" s="659" t="s">
        <v>544</v>
      </c>
      <c r="B406" s="660" t="s">
        <v>4297</v>
      </c>
      <c r="C406" s="660" t="s">
        <v>3888</v>
      </c>
      <c r="D406" s="660" t="s">
        <v>3982</v>
      </c>
      <c r="E406" s="660" t="s">
        <v>3980</v>
      </c>
      <c r="F406" s="663">
        <v>6</v>
      </c>
      <c r="G406" s="663">
        <v>6429.6</v>
      </c>
      <c r="H406" s="663">
        <v>1</v>
      </c>
      <c r="I406" s="663">
        <v>1071.6000000000001</v>
      </c>
      <c r="J406" s="663"/>
      <c r="K406" s="663"/>
      <c r="L406" s="663"/>
      <c r="M406" s="663"/>
      <c r="N406" s="663">
        <v>8</v>
      </c>
      <c r="O406" s="663">
        <v>8572.7999999999993</v>
      </c>
      <c r="P406" s="676">
        <v>1.333333333333333</v>
      </c>
      <c r="Q406" s="664">
        <v>1071.5999999999999</v>
      </c>
    </row>
    <row r="407" spans="1:17" ht="14.4" customHeight="1" x14ac:dyDescent="0.3">
      <c r="A407" s="659" t="s">
        <v>544</v>
      </c>
      <c r="B407" s="660" t="s">
        <v>4297</v>
      </c>
      <c r="C407" s="660" t="s">
        <v>3888</v>
      </c>
      <c r="D407" s="660" t="s">
        <v>4362</v>
      </c>
      <c r="E407" s="660" t="s">
        <v>4363</v>
      </c>
      <c r="F407" s="663"/>
      <c r="G407" s="663"/>
      <c r="H407" s="663"/>
      <c r="I407" s="663"/>
      <c r="J407" s="663">
        <v>1</v>
      </c>
      <c r="K407" s="663">
        <v>556.5</v>
      </c>
      <c r="L407" s="663"/>
      <c r="M407" s="663">
        <v>556.5</v>
      </c>
      <c r="N407" s="663">
        <v>1</v>
      </c>
      <c r="O407" s="663">
        <v>556.5</v>
      </c>
      <c r="P407" s="676"/>
      <c r="Q407" s="664">
        <v>556.5</v>
      </c>
    </row>
    <row r="408" spans="1:17" ht="14.4" customHeight="1" x14ac:dyDescent="0.3">
      <c r="A408" s="659" t="s">
        <v>544</v>
      </c>
      <c r="B408" s="660" t="s">
        <v>4297</v>
      </c>
      <c r="C408" s="660" t="s">
        <v>3888</v>
      </c>
      <c r="D408" s="660" t="s">
        <v>3983</v>
      </c>
      <c r="E408" s="660" t="s">
        <v>3984</v>
      </c>
      <c r="F408" s="663">
        <v>1</v>
      </c>
      <c r="G408" s="663">
        <v>17159.07</v>
      </c>
      <c r="H408" s="663">
        <v>1</v>
      </c>
      <c r="I408" s="663">
        <v>17159.07</v>
      </c>
      <c r="J408" s="663"/>
      <c r="K408" s="663"/>
      <c r="L408" s="663"/>
      <c r="M408" s="663"/>
      <c r="N408" s="663"/>
      <c r="O408" s="663"/>
      <c r="P408" s="676"/>
      <c r="Q408" s="664"/>
    </row>
    <row r="409" spans="1:17" ht="14.4" customHeight="1" x14ac:dyDescent="0.3">
      <c r="A409" s="659" t="s">
        <v>544</v>
      </c>
      <c r="B409" s="660" t="s">
        <v>4297</v>
      </c>
      <c r="C409" s="660" t="s">
        <v>3888</v>
      </c>
      <c r="D409" s="660" t="s">
        <v>3985</v>
      </c>
      <c r="E409" s="660" t="s">
        <v>3986</v>
      </c>
      <c r="F409" s="663"/>
      <c r="G409" s="663"/>
      <c r="H409" s="663"/>
      <c r="I409" s="663"/>
      <c r="J409" s="663">
        <v>2</v>
      </c>
      <c r="K409" s="663">
        <v>125316</v>
      </c>
      <c r="L409" s="663"/>
      <c r="M409" s="663">
        <v>62658</v>
      </c>
      <c r="N409" s="663">
        <v>1</v>
      </c>
      <c r="O409" s="663">
        <v>62658</v>
      </c>
      <c r="P409" s="676"/>
      <c r="Q409" s="664">
        <v>62658</v>
      </c>
    </row>
    <row r="410" spans="1:17" ht="14.4" customHeight="1" x14ac:dyDescent="0.3">
      <c r="A410" s="659" t="s">
        <v>544</v>
      </c>
      <c r="B410" s="660" t="s">
        <v>4297</v>
      </c>
      <c r="C410" s="660" t="s">
        <v>3888</v>
      </c>
      <c r="D410" s="660" t="s">
        <v>4364</v>
      </c>
      <c r="E410" s="660" t="s">
        <v>4346</v>
      </c>
      <c r="F410" s="663">
        <v>4</v>
      </c>
      <c r="G410" s="663">
        <v>7395.48</v>
      </c>
      <c r="H410" s="663">
        <v>1</v>
      </c>
      <c r="I410" s="663">
        <v>1848.87</v>
      </c>
      <c r="J410" s="663"/>
      <c r="K410" s="663"/>
      <c r="L410" s="663"/>
      <c r="M410" s="663"/>
      <c r="N410" s="663"/>
      <c r="O410" s="663"/>
      <c r="P410" s="676"/>
      <c r="Q410" s="664"/>
    </row>
    <row r="411" spans="1:17" ht="14.4" customHeight="1" x14ac:dyDescent="0.3">
      <c r="A411" s="659" t="s">
        <v>544</v>
      </c>
      <c r="B411" s="660" t="s">
        <v>4297</v>
      </c>
      <c r="C411" s="660" t="s">
        <v>3888</v>
      </c>
      <c r="D411" s="660" t="s">
        <v>4365</v>
      </c>
      <c r="E411" s="660" t="s">
        <v>4366</v>
      </c>
      <c r="F411" s="663"/>
      <c r="G411" s="663"/>
      <c r="H411" s="663"/>
      <c r="I411" s="663"/>
      <c r="J411" s="663">
        <v>1</v>
      </c>
      <c r="K411" s="663">
        <v>58.6</v>
      </c>
      <c r="L411" s="663"/>
      <c r="M411" s="663">
        <v>58.6</v>
      </c>
      <c r="N411" s="663"/>
      <c r="O411" s="663"/>
      <c r="P411" s="676"/>
      <c r="Q411" s="664"/>
    </row>
    <row r="412" spans="1:17" ht="14.4" customHeight="1" x14ac:dyDescent="0.3">
      <c r="A412" s="659" t="s">
        <v>544</v>
      </c>
      <c r="B412" s="660" t="s">
        <v>4297</v>
      </c>
      <c r="C412" s="660" t="s">
        <v>3888</v>
      </c>
      <c r="D412" s="660" t="s">
        <v>4367</v>
      </c>
      <c r="E412" s="660" t="s">
        <v>4366</v>
      </c>
      <c r="F412" s="663"/>
      <c r="G412" s="663"/>
      <c r="H412" s="663"/>
      <c r="I412" s="663"/>
      <c r="J412" s="663">
        <v>1</v>
      </c>
      <c r="K412" s="663">
        <v>96.6</v>
      </c>
      <c r="L412" s="663"/>
      <c r="M412" s="663">
        <v>96.6</v>
      </c>
      <c r="N412" s="663"/>
      <c r="O412" s="663"/>
      <c r="P412" s="676"/>
      <c r="Q412" s="664"/>
    </row>
    <row r="413" spans="1:17" ht="14.4" customHeight="1" x14ac:dyDescent="0.3">
      <c r="A413" s="659" t="s">
        <v>544</v>
      </c>
      <c r="B413" s="660" t="s">
        <v>4297</v>
      </c>
      <c r="C413" s="660" t="s">
        <v>3888</v>
      </c>
      <c r="D413" s="660" t="s">
        <v>4368</v>
      </c>
      <c r="E413" s="660" t="s">
        <v>4369</v>
      </c>
      <c r="F413" s="663"/>
      <c r="G413" s="663"/>
      <c r="H413" s="663"/>
      <c r="I413" s="663"/>
      <c r="J413" s="663"/>
      <c r="K413" s="663"/>
      <c r="L413" s="663"/>
      <c r="M413" s="663"/>
      <c r="N413" s="663">
        <v>2</v>
      </c>
      <c r="O413" s="663">
        <v>16146</v>
      </c>
      <c r="P413" s="676"/>
      <c r="Q413" s="664">
        <v>8073</v>
      </c>
    </row>
    <row r="414" spans="1:17" ht="14.4" customHeight="1" x14ac:dyDescent="0.3">
      <c r="A414" s="659" t="s">
        <v>544</v>
      </c>
      <c r="B414" s="660" t="s">
        <v>4297</v>
      </c>
      <c r="C414" s="660" t="s">
        <v>3888</v>
      </c>
      <c r="D414" s="660" t="s">
        <v>4007</v>
      </c>
      <c r="E414" s="660" t="s">
        <v>4008</v>
      </c>
      <c r="F414" s="663"/>
      <c r="G414" s="663"/>
      <c r="H414" s="663"/>
      <c r="I414" s="663"/>
      <c r="J414" s="663">
        <v>2</v>
      </c>
      <c r="K414" s="663">
        <v>17494</v>
      </c>
      <c r="L414" s="663"/>
      <c r="M414" s="663">
        <v>8747</v>
      </c>
      <c r="N414" s="663">
        <v>2</v>
      </c>
      <c r="O414" s="663">
        <v>17494</v>
      </c>
      <c r="P414" s="676"/>
      <c r="Q414" s="664">
        <v>8747</v>
      </c>
    </row>
    <row r="415" spans="1:17" ht="14.4" customHeight="1" x14ac:dyDescent="0.3">
      <c r="A415" s="659" t="s">
        <v>544</v>
      </c>
      <c r="B415" s="660" t="s">
        <v>4297</v>
      </c>
      <c r="C415" s="660" t="s">
        <v>3888</v>
      </c>
      <c r="D415" s="660" t="s">
        <v>4009</v>
      </c>
      <c r="E415" s="660" t="s">
        <v>4008</v>
      </c>
      <c r="F415" s="663"/>
      <c r="G415" s="663"/>
      <c r="H415" s="663"/>
      <c r="I415" s="663"/>
      <c r="J415" s="663">
        <v>2</v>
      </c>
      <c r="K415" s="663">
        <v>11220</v>
      </c>
      <c r="L415" s="663"/>
      <c r="M415" s="663">
        <v>5610</v>
      </c>
      <c r="N415" s="663">
        <v>1</v>
      </c>
      <c r="O415" s="663">
        <v>5610</v>
      </c>
      <c r="P415" s="676"/>
      <c r="Q415" s="664">
        <v>5610</v>
      </c>
    </row>
    <row r="416" spans="1:17" ht="14.4" customHeight="1" x14ac:dyDescent="0.3">
      <c r="A416" s="659" t="s">
        <v>544</v>
      </c>
      <c r="B416" s="660" t="s">
        <v>4297</v>
      </c>
      <c r="C416" s="660" t="s">
        <v>3888</v>
      </c>
      <c r="D416" s="660" t="s">
        <v>4010</v>
      </c>
      <c r="E416" s="660" t="s">
        <v>4008</v>
      </c>
      <c r="F416" s="663"/>
      <c r="G416" s="663"/>
      <c r="H416" s="663"/>
      <c r="I416" s="663"/>
      <c r="J416" s="663">
        <v>2</v>
      </c>
      <c r="K416" s="663">
        <v>12308</v>
      </c>
      <c r="L416" s="663"/>
      <c r="M416" s="663">
        <v>6154</v>
      </c>
      <c r="N416" s="663">
        <v>2</v>
      </c>
      <c r="O416" s="663">
        <v>12308</v>
      </c>
      <c r="P416" s="676"/>
      <c r="Q416" s="664">
        <v>6154</v>
      </c>
    </row>
    <row r="417" spans="1:17" ht="14.4" customHeight="1" x14ac:dyDescent="0.3">
      <c r="A417" s="659" t="s">
        <v>544</v>
      </c>
      <c r="B417" s="660" t="s">
        <v>4297</v>
      </c>
      <c r="C417" s="660" t="s">
        <v>3888</v>
      </c>
      <c r="D417" s="660" t="s">
        <v>4013</v>
      </c>
      <c r="E417" s="660" t="s">
        <v>4014</v>
      </c>
      <c r="F417" s="663">
        <v>1</v>
      </c>
      <c r="G417" s="663">
        <v>14651.07</v>
      </c>
      <c r="H417" s="663">
        <v>1</v>
      </c>
      <c r="I417" s="663">
        <v>14651.07</v>
      </c>
      <c r="J417" s="663"/>
      <c r="K417" s="663"/>
      <c r="L417" s="663"/>
      <c r="M417" s="663"/>
      <c r="N417" s="663"/>
      <c r="O417" s="663"/>
      <c r="P417" s="676"/>
      <c r="Q417" s="664"/>
    </row>
    <row r="418" spans="1:17" ht="14.4" customHeight="1" x14ac:dyDescent="0.3">
      <c r="A418" s="659" t="s">
        <v>544</v>
      </c>
      <c r="B418" s="660" t="s">
        <v>4297</v>
      </c>
      <c r="C418" s="660" t="s">
        <v>3888</v>
      </c>
      <c r="D418" s="660" t="s">
        <v>4015</v>
      </c>
      <c r="E418" s="660" t="s">
        <v>4014</v>
      </c>
      <c r="F418" s="663">
        <v>1</v>
      </c>
      <c r="G418" s="663">
        <v>30769.64</v>
      </c>
      <c r="H418" s="663">
        <v>1</v>
      </c>
      <c r="I418" s="663">
        <v>30769.64</v>
      </c>
      <c r="J418" s="663"/>
      <c r="K418" s="663"/>
      <c r="L418" s="663"/>
      <c r="M418" s="663"/>
      <c r="N418" s="663"/>
      <c r="O418" s="663"/>
      <c r="P418" s="676"/>
      <c r="Q418" s="664"/>
    </row>
    <row r="419" spans="1:17" ht="14.4" customHeight="1" x14ac:dyDescent="0.3">
      <c r="A419" s="659" t="s">
        <v>544</v>
      </c>
      <c r="B419" s="660" t="s">
        <v>4297</v>
      </c>
      <c r="C419" s="660" t="s">
        <v>3888</v>
      </c>
      <c r="D419" s="660" t="s">
        <v>4019</v>
      </c>
      <c r="E419" s="660" t="s">
        <v>4020</v>
      </c>
      <c r="F419" s="663"/>
      <c r="G419" s="663"/>
      <c r="H419" s="663"/>
      <c r="I419" s="663"/>
      <c r="J419" s="663"/>
      <c r="K419" s="663"/>
      <c r="L419" s="663"/>
      <c r="M419" s="663"/>
      <c r="N419" s="663">
        <v>1</v>
      </c>
      <c r="O419" s="663">
        <v>15980.73</v>
      </c>
      <c r="P419" s="676"/>
      <c r="Q419" s="664">
        <v>15980.73</v>
      </c>
    </row>
    <row r="420" spans="1:17" ht="14.4" customHeight="1" x14ac:dyDescent="0.3">
      <c r="A420" s="659" t="s">
        <v>544</v>
      </c>
      <c r="B420" s="660" t="s">
        <v>4297</v>
      </c>
      <c r="C420" s="660" t="s">
        <v>3888</v>
      </c>
      <c r="D420" s="660" t="s">
        <v>4021</v>
      </c>
      <c r="E420" s="660" t="s">
        <v>4020</v>
      </c>
      <c r="F420" s="663"/>
      <c r="G420" s="663"/>
      <c r="H420" s="663"/>
      <c r="I420" s="663"/>
      <c r="J420" s="663"/>
      <c r="K420" s="663"/>
      <c r="L420" s="663"/>
      <c r="M420" s="663"/>
      <c r="N420" s="663">
        <v>4</v>
      </c>
      <c r="O420" s="663">
        <v>3283.2</v>
      </c>
      <c r="P420" s="676"/>
      <c r="Q420" s="664">
        <v>820.8</v>
      </c>
    </row>
    <row r="421" spans="1:17" ht="14.4" customHeight="1" x14ac:dyDescent="0.3">
      <c r="A421" s="659" t="s">
        <v>544</v>
      </c>
      <c r="B421" s="660" t="s">
        <v>4297</v>
      </c>
      <c r="C421" s="660" t="s">
        <v>3888</v>
      </c>
      <c r="D421" s="660" t="s">
        <v>4022</v>
      </c>
      <c r="E421" s="660" t="s">
        <v>4020</v>
      </c>
      <c r="F421" s="663"/>
      <c r="G421" s="663"/>
      <c r="H421" s="663"/>
      <c r="I421" s="663"/>
      <c r="J421" s="663"/>
      <c r="K421" s="663"/>
      <c r="L421" s="663"/>
      <c r="M421" s="663"/>
      <c r="N421" s="663">
        <v>2</v>
      </c>
      <c r="O421" s="663">
        <v>13630.26</v>
      </c>
      <c r="P421" s="676"/>
      <c r="Q421" s="664">
        <v>6815.13</v>
      </c>
    </row>
    <row r="422" spans="1:17" ht="14.4" customHeight="1" x14ac:dyDescent="0.3">
      <c r="A422" s="659" t="s">
        <v>544</v>
      </c>
      <c r="B422" s="660" t="s">
        <v>4297</v>
      </c>
      <c r="C422" s="660" t="s">
        <v>3888</v>
      </c>
      <c r="D422" s="660" t="s">
        <v>4024</v>
      </c>
      <c r="E422" s="660" t="s">
        <v>4025</v>
      </c>
      <c r="F422" s="663"/>
      <c r="G422" s="663"/>
      <c r="H422" s="663"/>
      <c r="I422" s="663"/>
      <c r="J422" s="663">
        <v>1</v>
      </c>
      <c r="K422" s="663">
        <v>22007</v>
      </c>
      <c r="L422" s="663"/>
      <c r="M422" s="663">
        <v>22007</v>
      </c>
      <c r="N422" s="663">
        <v>3</v>
      </c>
      <c r="O422" s="663">
        <v>66021</v>
      </c>
      <c r="P422" s="676"/>
      <c r="Q422" s="664">
        <v>22007</v>
      </c>
    </row>
    <row r="423" spans="1:17" ht="14.4" customHeight="1" x14ac:dyDescent="0.3">
      <c r="A423" s="659" t="s">
        <v>544</v>
      </c>
      <c r="B423" s="660" t="s">
        <v>4297</v>
      </c>
      <c r="C423" s="660" t="s">
        <v>3888</v>
      </c>
      <c r="D423" s="660" t="s">
        <v>4026</v>
      </c>
      <c r="E423" s="660" t="s">
        <v>4027</v>
      </c>
      <c r="F423" s="663"/>
      <c r="G423" s="663"/>
      <c r="H423" s="663"/>
      <c r="I423" s="663"/>
      <c r="J423" s="663">
        <v>2</v>
      </c>
      <c r="K423" s="663">
        <v>13034</v>
      </c>
      <c r="L423" s="663"/>
      <c r="M423" s="663">
        <v>6517</v>
      </c>
      <c r="N423" s="663">
        <v>2</v>
      </c>
      <c r="O423" s="663">
        <v>13034</v>
      </c>
      <c r="P423" s="676"/>
      <c r="Q423" s="664">
        <v>6517</v>
      </c>
    </row>
    <row r="424" spans="1:17" ht="14.4" customHeight="1" x14ac:dyDescent="0.3">
      <c r="A424" s="659" t="s">
        <v>544</v>
      </c>
      <c r="B424" s="660" t="s">
        <v>4297</v>
      </c>
      <c r="C424" s="660" t="s">
        <v>3888</v>
      </c>
      <c r="D424" s="660" t="s">
        <v>4036</v>
      </c>
      <c r="E424" s="660" t="s">
        <v>4037</v>
      </c>
      <c r="F424" s="663"/>
      <c r="G424" s="663"/>
      <c r="H424" s="663"/>
      <c r="I424" s="663"/>
      <c r="J424" s="663">
        <v>2</v>
      </c>
      <c r="K424" s="663">
        <v>33826</v>
      </c>
      <c r="L424" s="663"/>
      <c r="M424" s="663">
        <v>16913</v>
      </c>
      <c r="N424" s="663">
        <v>4</v>
      </c>
      <c r="O424" s="663">
        <v>67652</v>
      </c>
      <c r="P424" s="676"/>
      <c r="Q424" s="664">
        <v>16913</v>
      </c>
    </row>
    <row r="425" spans="1:17" ht="14.4" customHeight="1" x14ac:dyDescent="0.3">
      <c r="A425" s="659" t="s">
        <v>544</v>
      </c>
      <c r="B425" s="660" t="s">
        <v>4297</v>
      </c>
      <c r="C425" s="660" t="s">
        <v>3888</v>
      </c>
      <c r="D425" s="660" t="s">
        <v>4046</v>
      </c>
      <c r="E425" s="660" t="s">
        <v>4045</v>
      </c>
      <c r="F425" s="663">
        <v>6</v>
      </c>
      <c r="G425" s="663">
        <v>84990.12</v>
      </c>
      <c r="H425" s="663">
        <v>1</v>
      </c>
      <c r="I425" s="663">
        <v>14165.019999999999</v>
      </c>
      <c r="J425" s="663"/>
      <c r="K425" s="663"/>
      <c r="L425" s="663"/>
      <c r="M425" s="663"/>
      <c r="N425" s="663"/>
      <c r="O425" s="663"/>
      <c r="P425" s="676"/>
      <c r="Q425" s="664"/>
    </row>
    <row r="426" spans="1:17" ht="14.4" customHeight="1" x14ac:dyDescent="0.3">
      <c r="A426" s="659" t="s">
        <v>544</v>
      </c>
      <c r="B426" s="660" t="s">
        <v>4297</v>
      </c>
      <c r="C426" s="660" t="s">
        <v>3888</v>
      </c>
      <c r="D426" s="660" t="s">
        <v>4047</v>
      </c>
      <c r="E426" s="660" t="s">
        <v>4045</v>
      </c>
      <c r="F426" s="663"/>
      <c r="G426" s="663"/>
      <c r="H426" s="663"/>
      <c r="I426" s="663"/>
      <c r="J426" s="663">
        <v>4</v>
      </c>
      <c r="K426" s="663">
        <v>54672</v>
      </c>
      <c r="L426" s="663"/>
      <c r="M426" s="663">
        <v>13668</v>
      </c>
      <c r="N426" s="663">
        <v>8</v>
      </c>
      <c r="O426" s="663">
        <v>109344</v>
      </c>
      <c r="P426" s="676"/>
      <c r="Q426" s="664">
        <v>13668</v>
      </c>
    </row>
    <row r="427" spans="1:17" ht="14.4" customHeight="1" x14ac:dyDescent="0.3">
      <c r="A427" s="659" t="s">
        <v>544</v>
      </c>
      <c r="B427" s="660" t="s">
        <v>4297</v>
      </c>
      <c r="C427" s="660" t="s">
        <v>3888</v>
      </c>
      <c r="D427" s="660" t="s">
        <v>4048</v>
      </c>
      <c r="E427" s="660" t="s">
        <v>4045</v>
      </c>
      <c r="F427" s="663"/>
      <c r="G427" s="663"/>
      <c r="H427" s="663"/>
      <c r="I427" s="663"/>
      <c r="J427" s="663">
        <v>4</v>
      </c>
      <c r="K427" s="663">
        <v>13410.56</v>
      </c>
      <c r="L427" s="663"/>
      <c r="M427" s="663">
        <v>3352.64</v>
      </c>
      <c r="N427" s="663">
        <v>8</v>
      </c>
      <c r="O427" s="663">
        <v>26821.119999999999</v>
      </c>
      <c r="P427" s="676"/>
      <c r="Q427" s="664">
        <v>3352.64</v>
      </c>
    </row>
    <row r="428" spans="1:17" ht="14.4" customHeight="1" x14ac:dyDescent="0.3">
      <c r="A428" s="659" t="s">
        <v>544</v>
      </c>
      <c r="B428" s="660" t="s">
        <v>4297</v>
      </c>
      <c r="C428" s="660" t="s">
        <v>3888</v>
      </c>
      <c r="D428" s="660" t="s">
        <v>4049</v>
      </c>
      <c r="E428" s="660" t="s">
        <v>4045</v>
      </c>
      <c r="F428" s="663">
        <v>6</v>
      </c>
      <c r="G428" s="663">
        <v>19282.560000000001</v>
      </c>
      <c r="H428" s="663">
        <v>1</v>
      </c>
      <c r="I428" s="663">
        <v>3213.76</v>
      </c>
      <c r="J428" s="663">
        <v>4</v>
      </c>
      <c r="K428" s="663">
        <v>12855.04</v>
      </c>
      <c r="L428" s="663">
        <v>0.66666666666666663</v>
      </c>
      <c r="M428" s="663">
        <v>3213.76</v>
      </c>
      <c r="N428" s="663">
        <v>4</v>
      </c>
      <c r="O428" s="663">
        <v>12855.04</v>
      </c>
      <c r="P428" s="676">
        <v>0.66666666666666663</v>
      </c>
      <c r="Q428" s="664">
        <v>3213.76</v>
      </c>
    </row>
    <row r="429" spans="1:17" ht="14.4" customHeight="1" x14ac:dyDescent="0.3">
      <c r="A429" s="659" t="s">
        <v>544</v>
      </c>
      <c r="B429" s="660" t="s">
        <v>4297</v>
      </c>
      <c r="C429" s="660" t="s">
        <v>3888</v>
      </c>
      <c r="D429" s="660" t="s">
        <v>4050</v>
      </c>
      <c r="E429" s="660" t="s">
        <v>4045</v>
      </c>
      <c r="F429" s="663">
        <v>2</v>
      </c>
      <c r="G429" s="663">
        <v>8570.7199999999993</v>
      </c>
      <c r="H429" s="663">
        <v>1</v>
      </c>
      <c r="I429" s="663">
        <v>4285.3599999999997</v>
      </c>
      <c r="J429" s="663">
        <v>2</v>
      </c>
      <c r="K429" s="663">
        <v>8570.7199999999993</v>
      </c>
      <c r="L429" s="663">
        <v>1</v>
      </c>
      <c r="M429" s="663">
        <v>4285.3599999999997</v>
      </c>
      <c r="N429" s="663">
        <v>4</v>
      </c>
      <c r="O429" s="663">
        <v>17141.439999999999</v>
      </c>
      <c r="P429" s="676">
        <v>2</v>
      </c>
      <c r="Q429" s="664">
        <v>4285.3599999999997</v>
      </c>
    </row>
    <row r="430" spans="1:17" ht="14.4" customHeight="1" x14ac:dyDescent="0.3">
      <c r="A430" s="659" t="s">
        <v>544</v>
      </c>
      <c r="B430" s="660" t="s">
        <v>4297</v>
      </c>
      <c r="C430" s="660" t="s">
        <v>3888</v>
      </c>
      <c r="D430" s="660" t="s">
        <v>4370</v>
      </c>
      <c r="E430" s="660" t="s">
        <v>4371</v>
      </c>
      <c r="F430" s="663"/>
      <c r="G430" s="663"/>
      <c r="H430" s="663"/>
      <c r="I430" s="663"/>
      <c r="J430" s="663"/>
      <c r="K430" s="663"/>
      <c r="L430" s="663"/>
      <c r="M430" s="663"/>
      <c r="N430" s="663">
        <v>2</v>
      </c>
      <c r="O430" s="663">
        <v>14142</v>
      </c>
      <c r="P430" s="676"/>
      <c r="Q430" s="664">
        <v>7071</v>
      </c>
    </row>
    <row r="431" spans="1:17" ht="14.4" customHeight="1" x14ac:dyDescent="0.3">
      <c r="A431" s="659" t="s">
        <v>544</v>
      </c>
      <c r="B431" s="660" t="s">
        <v>4297</v>
      </c>
      <c r="C431" s="660" t="s">
        <v>3888</v>
      </c>
      <c r="D431" s="660" t="s">
        <v>4372</v>
      </c>
      <c r="E431" s="660" t="s">
        <v>4052</v>
      </c>
      <c r="F431" s="663"/>
      <c r="G431" s="663"/>
      <c r="H431" s="663"/>
      <c r="I431" s="663"/>
      <c r="J431" s="663">
        <v>9</v>
      </c>
      <c r="K431" s="663">
        <v>1408.41</v>
      </c>
      <c r="L431" s="663"/>
      <c r="M431" s="663">
        <v>156.49</v>
      </c>
      <c r="N431" s="663"/>
      <c r="O431" s="663"/>
      <c r="P431" s="676"/>
      <c r="Q431" s="664"/>
    </row>
    <row r="432" spans="1:17" ht="14.4" customHeight="1" x14ac:dyDescent="0.3">
      <c r="A432" s="659" t="s">
        <v>544</v>
      </c>
      <c r="B432" s="660" t="s">
        <v>4297</v>
      </c>
      <c r="C432" s="660" t="s">
        <v>3888</v>
      </c>
      <c r="D432" s="660" t="s">
        <v>4051</v>
      </c>
      <c r="E432" s="660" t="s">
        <v>4052</v>
      </c>
      <c r="F432" s="663"/>
      <c r="G432" s="663"/>
      <c r="H432" s="663"/>
      <c r="I432" s="663"/>
      <c r="J432" s="663">
        <v>4</v>
      </c>
      <c r="K432" s="663">
        <v>688.16</v>
      </c>
      <c r="L432" s="663"/>
      <c r="M432" s="663">
        <v>172.04</v>
      </c>
      <c r="N432" s="663">
        <v>9</v>
      </c>
      <c r="O432" s="663">
        <v>1548.36</v>
      </c>
      <c r="P432" s="676"/>
      <c r="Q432" s="664">
        <v>172.04</v>
      </c>
    </row>
    <row r="433" spans="1:17" ht="14.4" customHeight="1" x14ac:dyDescent="0.3">
      <c r="A433" s="659" t="s">
        <v>544</v>
      </c>
      <c r="B433" s="660" t="s">
        <v>4297</v>
      </c>
      <c r="C433" s="660" t="s">
        <v>3888</v>
      </c>
      <c r="D433" s="660" t="s">
        <v>4373</v>
      </c>
      <c r="E433" s="660" t="s">
        <v>4052</v>
      </c>
      <c r="F433" s="663"/>
      <c r="G433" s="663"/>
      <c r="H433" s="663"/>
      <c r="I433" s="663"/>
      <c r="J433" s="663"/>
      <c r="K433" s="663"/>
      <c r="L433" s="663"/>
      <c r="M433" s="663"/>
      <c r="N433" s="663">
        <v>2</v>
      </c>
      <c r="O433" s="663">
        <v>393.82</v>
      </c>
      <c r="P433" s="676"/>
      <c r="Q433" s="664">
        <v>196.91</v>
      </c>
    </row>
    <row r="434" spans="1:17" ht="14.4" customHeight="1" x14ac:dyDescent="0.3">
      <c r="A434" s="659" t="s">
        <v>544</v>
      </c>
      <c r="B434" s="660" t="s">
        <v>4297</v>
      </c>
      <c r="C434" s="660" t="s">
        <v>3888</v>
      </c>
      <c r="D434" s="660" t="s">
        <v>4053</v>
      </c>
      <c r="E434" s="660" t="s">
        <v>4052</v>
      </c>
      <c r="F434" s="663"/>
      <c r="G434" s="663"/>
      <c r="H434" s="663"/>
      <c r="I434" s="663"/>
      <c r="J434" s="663">
        <v>5</v>
      </c>
      <c r="K434" s="663">
        <v>1875.8</v>
      </c>
      <c r="L434" s="663"/>
      <c r="M434" s="663">
        <v>375.15999999999997</v>
      </c>
      <c r="N434" s="663">
        <v>2</v>
      </c>
      <c r="O434" s="663">
        <v>750.32</v>
      </c>
      <c r="P434" s="676"/>
      <c r="Q434" s="664">
        <v>375.16</v>
      </c>
    </row>
    <row r="435" spans="1:17" ht="14.4" customHeight="1" x14ac:dyDescent="0.3">
      <c r="A435" s="659" t="s">
        <v>544</v>
      </c>
      <c r="B435" s="660" t="s">
        <v>4297</v>
      </c>
      <c r="C435" s="660" t="s">
        <v>3888</v>
      </c>
      <c r="D435" s="660" t="s">
        <v>4374</v>
      </c>
      <c r="E435" s="660" t="s">
        <v>4052</v>
      </c>
      <c r="F435" s="663"/>
      <c r="G435" s="663"/>
      <c r="H435" s="663"/>
      <c r="I435" s="663"/>
      <c r="J435" s="663">
        <v>1</v>
      </c>
      <c r="K435" s="663">
        <v>418.69</v>
      </c>
      <c r="L435" s="663"/>
      <c r="M435" s="663">
        <v>418.69</v>
      </c>
      <c r="N435" s="663"/>
      <c r="O435" s="663"/>
      <c r="P435" s="676"/>
      <c r="Q435" s="664"/>
    </row>
    <row r="436" spans="1:17" ht="14.4" customHeight="1" x14ac:dyDescent="0.3">
      <c r="A436" s="659" t="s">
        <v>544</v>
      </c>
      <c r="B436" s="660" t="s">
        <v>4297</v>
      </c>
      <c r="C436" s="660" t="s">
        <v>3888</v>
      </c>
      <c r="D436" s="660" t="s">
        <v>4054</v>
      </c>
      <c r="E436" s="660" t="s">
        <v>4055</v>
      </c>
      <c r="F436" s="663">
        <v>4</v>
      </c>
      <c r="G436" s="663">
        <v>13080</v>
      </c>
      <c r="H436" s="663">
        <v>1</v>
      </c>
      <c r="I436" s="663">
        <v>3270</v>
      </c>
      <c r="J436" s="663"/>
      <c r="K436" s="663"/>
      <c r="L436" s="663"/>
      <c r="M436" s="663"/>
      <c r="N436" s="663">
        <v>4</v>
      </c>
      <c r="O436" s="663">
        <v>13080</v>
      </c>
      <c r="P436" s="676">
        <v>1</v>
      </c>
      <c r="Q436" s="664">
        <v>3270</v>
      </c>
    </row>
    <row r="437" spans="1:17" ht="14.4" customHeight="1" x14ac:dyDescent="0.3">
      <c r="A437" s="659" t="s">
        <v>544</v>
      </c>
      <c r="B437" s="660" t="s">
        <v>4297</v>
      </c>
      <c r="C437" s="660" t="s">
        <v>3888</v>
      </c>
      <c r="D437" s="660" t="s">
        <v>4056</v>
      </c>
      <c r="E437" s="660" t="s">
        <v>4055</v>
      </c>
      <c r="F437" s="663">
        <v>2</v>
      </c>
      <c r="G437" s="663">
        <v>12622</v>
      </c>
      <c r="H437" s="663">
        <v>1</v>
      </c>
      <c r="I437" s="663">
        <v>6311</v>
      </c>
      <c r="J437" s="663"/>
      <c r="K437" s="663"/>
      <c r="L437" s="663"/>
      <c r="M437" s="663"/>
      <c r="N437" s="663">
        <v>2</v>
      </c>
      <c r="O437" s="663">
        <v>12622</v>
      </c>
      <c r="P437" s="676">
        <v>1</v>
      </c>
      <c r="Q437" s="664">
        <v>6311</v>
      </c>
    </row>
    <row r="438" spans="1:17" ht="14.4" customHeight="1" x14ac:dyDescent="0.3">
      <c r="A438" s="659" t="s">
        <v>544</v>
      </c>
      <c r="B438" s="660" t="s">
        <v>4297</v>
      </c>
      <c r="C438" s="660" t="s">
        <v>3888</v>
      </c>
      <c r="D438" s="660" t="s">
        <v>4057</v>
      </c>
      <c r="E438" s="660" t="s">
        <v>4055</v>
      </c>
      <c r="F438" s="663">
        <v>4</v>
      </c>
      <c r="G438" s="663">
        <v>40480</v>
      </c>
      <c r="H438" s="663">
        <v>1</v>
      </c>
      <c r="I438" s="663">
        <v>10120</v>
      </c>
      <c r="J438" s="663"/>
      <c r="K438" s="663"/>
      <c r="L438" s="663"/>
      <c r="M438" s="663"/>
      <c r="N438" s="663">
        <v>4</v>
      </c>
      <c r="O438" s="663">
        <v>40480</v>
      </c>
      <c r="P438" s="676">
        <v>1</v>
      </c>
      <c r="Q438" s="664">
        <v>10120</v>
      </c>
    </row>
    <row r="439" spans="1:17" ht="14.4" customHeight="1" x14ac:dyDescent="0.3">
      <c r="A439" s="659" t="s">
        <v>544</v>
      </c>
      <c r="B439" s="660" t="s">
        <v>4297</v>
      </c>
      <c r="C439" s="660" t="s">
        <v>3888</v>
      </c>
      <c r="D439" s="660" t="s">
        <v>4375</v>
      </c>
      <c r="E439" s="660" t="s">
        <v>4376</v>
      </c>
      <c r="F439" s="663"/>
      <c r="G439" s="663"/>
      <c r="H439" s="663"/>
      <c r="I439" s="663"/>
      <c r="J439" s="663"/>
      <c r="K439" s="663"/>
      <c r="L439" s="663"/>
      <c r="M439" s="663"/>
      <c r="N439" s="663">
        <v>1</v>
      </c>
      <c r="O439" s="663">
        <v>4646.54</v>
      </c>
      <c r="P439" s="676"/>
      <c r="Q439" s="664">
        <v>4646.54</v>
      </c>
    </row>
    <row r="440" spans="1:17" ht="14.4" customHeight="1" x14ac:dyDescent="0.3">
      <c r="A440" s="659" t="s">
        <v>544</v>
      </c>
      <c r="B440" s="660" t="s">
        <v>4297</v>
      </c>
      <c r="C440" s="660" t="s">
        <v>3888</v>
      </c>
      <c r="D440" s="660" t="s">
        <v>4377</v>
      </c>
      <c r="E440" s="660" t="s">
        <v>4098</v>
      </c>
      <c r="F440" s="663"/>
      <c r="G440" s="663"/>
      <c r="H440" s="663"/>
      <c r="I440" s="663"/>
      <c r="J440" s="663"/>
      <c r="K440" s="663"/>
      <c r="L440" s="663"/>
      <c r="M440" s="663"/>
      <c r="N440" s="663">
        <v>2</v>
      </c>
      <c r="O440" s="663">
        <v>12850</v>
      </c>
      <c r="P440" s="676"/>
      <c r="Q440" s="664">
        <v>6425</v>
      </c>
    </row>
    <row r="441" spans="1:17" ht="14.4" customHeight="1" x14ac:dyDescent="0.3">
      <c r="A441" s="659" t="s">
        <v>544</v>
      </c>
      <c r="B441" s="660" t="s">
        <v>4297</v>
      </c>
      <c r="C441" s="660" t="s">
        <v>3888</v>
      </c>
      <c r="D441" s="660" t="s">
        <v>4068</v>
      </c>
      <c r="E441" s="660" t="s">
        <v>4069</v>
      </c>
      <c r="F441" s="663"/>
      <c r="G441" s="663"/>
      <c r="H441" s="663"/>
      <c r="I441" s="663"/>
      <c r="J441" s="663"/>
      <c r="K441" s="663"/>
      <c r="L441" s="663"/>
      <c r="M441" s="663"/>
      <c r="N441" s="663">
        <v>6</v>
      </c>
      <c r="O441" s="663">
        <v>9706.56</v>
      </c>
      <c r="P441" s="676"/>
      <c r="Q441" s="664">
        <v>1617.76</v>
      </c>
    </row>
    <row r="442" spans="1:17" ht="14.4" customHeight="1" x14ac:dyDescent="0.3">
      <c r="A442" s="659" t="s">
        <v>544</v>
      </c>
      <c r="B442" s="660" t="s">
        <v>4297</v>
      </c>
      <c r="C442" s="660" t="s">
        <v>3888</v>
      </c>
      <c r="D442" s="660" t="s">
        <v>4072</v>
      </c>
      <c r="E442" s="660" t="s">
        <v>4073</v>
      </c>
      <c r="F442" s="663"/>
      <c r="G442" s="663"/>
      <c r="H442" s="663"/>
      <c r="I442" s="663"/>
      <c r="J442" s="663"/>
      <c r="K442" s="663"/>
      <c r="L442" s="663"/>
      <c r="M442" s="663"/>
      <c r="N442" s="663">
        <v>1</v>
      </c>
      <c r="O442" s="663">
        <v>10353.27</v>
      </c>
      <c r="P442" s="676"/>
      <c r="Q442" s="664">
        <v>10353.27</v>
      </c>
    </row>
    <row r="443" spans="1:17" ht="14.4" customHeight="1" x14ac:dyDescent="0.3">
      <c r="A443" s="659" t="s">
        <v>544</v>
      </c>
      <c r="B443" s="660" t="s">
        <v>4297</v>
      </c>
      <c r="C443" s="660" t="s">
        <v>3888</v>
      </c>
      <c r="D443" s="660" t="s">
        <v>4080</v>
      </c>
      <c r="E443" s="660" t="s">
        <v>4081</v>
      </c>
      <c r="F443" s="663"/>
      <c r="G443" s="663"/>
      <c r="H443" s="663"/>
      <c r="I443" s="663"/>
      <c r="J443" s="663">
        <v>1</v>
      </c>
      <c r="K443" s="663">
        <v>69250</v>
      </c>
      <c r="L443" s="663"/>
      <c r="M443" s="663">
        <v>69250</v>
      </c>
      <c r="N443" s="663">
        <v>1</v>
      </c>
      <c r="O443" s="663">
        <v>69250</v>
      </c>
      <c r="P443" s="676"/>
      <c r="Q443" s="664">
        <v>69250</v>
      </c>
    </row>
    <row r="444" spans="1:17" ht="14.4" customHeight="1" x14ac:dyDescent="0.3">
      <c r="A444" s="659" t="s">
        <v>544</v>
      </c>
      <c r="B444" s="660" t="s">
        <v>4297</v>
      </c>
      <c r="C444" s="660" t="s">
        <v>3888</v>
      </c>
      <c r="D444" s="660" t="s">
        <v>4082</v>
      </c>
      <c r="E444" s="660" t="s">
        <v>4083</v>
      </c>
      <c r="F444" s="663"/>
      <c r="G444" s="663"/>
      <c r="H444" s="663"/>
      <c r="I444" s="663"/>
      <c r="J444" s="663"/>
      <c r="K444" s="663"/>
      <c r="L444" s="663"/>
      <c r="M444" s="663"/>
      <c r="N444" s="663">
        <v>1</v>
      </c>
      <c r="O444" s="663">
        <v>79984</v>
      </c>
      <c r="P444" s="676"/>
      <c r="Q444" s="664">
        <v>79984</v>
      </c>
    </row>
    <row r="445" spans="1:17" ht="14.4" customHeight="1" x14ac:dyDescent="0.3">
      <c r="A445" s="659" t="s">
        <v>544</v>
      </c>
      <c r="B445" s="660" t="s">
        <v>4297</v>
      </c>
      <c r="C445" s="660" t="s">
        <v>3888</v>
      </c>
      <c r="D445" s="660" t="s">
        <v>4090</v>
      </c>
      <c r="E445" s="660" t="s">
        <v>4014</v>
      </c>
      <c r="F445" s="663">
        <v>12</v>
      </c>
      <c r="G445" s="663">
        <v>49745.399999999994</v>
      </c>
      <c r="H445" s="663">
        <v>1</v>
      </c>
      <c r="I445" s="663">
        <v>4145.45</v>
      </c>
      <c r="J445" s="663"/>
      <c r="K445" s="663"/>
      <c r="L445" s="663"/>
      <c r="M445" s="663"/>
      <c r="N445" s="663"/>
      <c r="O445" s="663"/>
      <c r="P445" s="676"/>
      <c r="Q445" s="664"/>
    </row>
    <row r="446" spans="1:17" ht="14.4" customHeight="1" x14ac:dyDescent="0.3">
      <c r="A446" s="659" t="s">
        <v>544</v>
      </c>
      <c r="B446" s="660" t="s">
        <v>4297</v>
      </c>
      <c r="C446" s="660" t="s">
        <v>3888</v>
      </c>
      <c r="D446" s="660" t="s">
        <v>4378</v>
      </c>
      <c r="E446" s="660" t="s">
        <v>3986</v>
      </c>
      <c r="F446" s="663">
        <v>1</v>
      </c>
      <c r="G446" s="663">
        <v>41520</v>
      </c>
      <c r="H446" s="663">
        <v>1</v>
      </c>
      <c r="I446" s="663">
        <v>41520</v>
      </c>
      <c r="J446" s="663"/>
      <c r="K446" s="663"/>
      <c r="L446" s="663"/>
      <c r="M446" s="663"/>
      <c r="N446" s="663">
        <v>1</v>
      </c>
      <c r="O446" s="663">
        <v>41520</v>
      </c>
      <c r="P446" s="676">
        <v>1</v>
      </c>
      <c r="Q446" s="664">
        <v>41520</v>
      </c>
    </row>
    <row r="447" spans="1:17" ht="14.4" customHeight="1" x14ac:dyDescent="0.3">
      <c r="A447" s="659" t="s">
        <v>544</v>
      </c>
      <c r="B447" s="660" t="s">
        <v>4297</v>
      </c>
      <c r="C447" s="660" t="s">
        <v>3888</v>
      </c>
      <c r="D447" s="660" t="s">
        <v>4379</v>
      </c>
      <c r="E447" s="660" t="s">
        <v>4098</v>
      </c>
      <c r="F447" s="663">
        <v>1</v>
      </c>
      <c r="G447" s="663">
        <v>6960</v>
      </c>
      <c r="H447" s="663">
        <v>1</v>
      </c>
      <c r="I447" s="663">
        <v>6960</v>
      </c>
      <c r="J447" s="663"/>
      <c r="K447" s="663"/>
      <c r="L447" s="663"/>
      <c r="M447" s="663"/>
      <c r="N447" s="663"/>
      <c r="O447" s="663"/>
      <c r="P447" s="676"/>
      <c r="Q447" s="664"/>
    </row>
    <row r="448" spans="1:17" ht="14.4" customHeight="1" x14ac:dyDescent="0.3">
      <c r="A448" s="659" t="s">
        <v>544</v>
      </c>
      <c r="B448" s="660" t="s">
        <v>4297</v>
      </c>
      <c r="C448" s="660" t="s">
        <v>3888</v>
      </c>
      <c r="D448" s="660" t="s">
        <v>4097</v>
      </c>
      <c r="E448" s="660" t="s">
        <v>4098</v>
      </c>
      <c r="F448" s="663">
        <v>1</v>
      </c>
      <c r="G448" s="663">
        <v>3480</v>
      </c>
      <c r="H448" s="663">
        <v>1</v>
      </c>
      <c r="I448" s="663">
        <v>3480</v>
      </c>
      <c r="J448" s="663"/>
      <c r="K448" s="663"/>
      <c r="L448" s="663"/>
      <c r="M448" s="663"/>
      <c r="N448" s="663"/>
      <c r="O448" s="663"/>
      <c r="P448" s="676"/>
      <c r="Q448" s="664"/>
    </row>
    <row r="449" spans="1:17" ht="14.4" customHeight="1" x14ac:dyDescent="0.3">
      <c r="A449" s="659" t="s">
        <v>544</v>
      </c>
      <c r="B449" s="660" t="s">
        <v>4297</v>
      </c>
      <c r="C449" s="660" t="s">
        <v>3888</v>
      </c>
      <c r="D449" s="660" t="s">
        <v>4100</v>
      </c>
      <c r="E449" s="660" t="s">
        <v>3946</v>
      </c>
      <c r="F449" s="663"/>
      <c r="G449" s="663"/>
      <c r="H449" s="663"/>
      <c r="I449" s="663"/>
      <c r="J449" s="663">
        <v>1</v>
      </c>
      <c r="K449" s="663">
        <v>4227.33</v>
      </c>
      <c r="L449" s="663"/>
      <c r="M449" s="663">
        <v>4227.33</v>
      </c>
      <c r="N449" s="663"/>
      <c r="O449" s="663"/>
      <c r="P449" s="676"/>
      <c r="Q449" s="664"/>
    </row>
    <row r="450" spans="1:17" ht="14.4" customHeight="1" x14ac:dyDescent="0.3">
      <c r="A450" s="659" t="s">
        <v>544</v>
      </c>
      <c r="B450" s="660" t="s">
        <v>4297</v>
      </c>
      <c r="C450" s="660" t="s">
        <v>3888</v>
      </c>
      <c r="D450" s="660" t="s">
        <v>4380</v>
      </c>
      <c r="E450" s="660" t="s">
        <v>4381</v>
      </c>
      <c r="F450" s="663">
        <v>10</v>
      </c>
      <c r="G450" s="663">
        <v>2150</v>
      </c>
      <c r="H450" s="663">
        <v>1</v>
      </c>
      <c r="I450" s="663">
        <v>215</v>
      </c>
      <c r="J450" s="663"/>
      <c r="K450" s="663"/>
      <c r="L450" s="663"/>
      <c r="M450" s="663"/>
      <c r="N450" s="663"/>
      <c r="O450" s="663"/>
      <c r="P450" s="676"/>
      <c r="Q450" s="664"/>
    </row>
    <row r="451" spans="1:17" ht="14.4" customHeight="1" x14ac:dyDescent="0.3">
      <c r="A451" s="659" t="s">
        <v>544</v>
      </c>
      <c r="B451" s="660" t="s">
        <v>4297</v>
      </c>
      <c r="C451" s="660" t="s">
        <v>3888</v>
      </c>
      <c r="D451" s="660" t="s">
        <v>4382</v>
      </c>
      <c r="E451" s="660" t="s">
        <v>3992</v>
      </c>
      <c r="F451" s="663">
        <v>1</v>
      </c>
      <c r="G451" s="663">
        <v>5059.53</v>
      </c>
      <c r="H451" s="663">
        <v>1</v>
      </c>
      <c r="I451" s="663">
        <v>5059.53</v>
      </c>
      <c r="J451" s="663"/>
      <c r="K451" s="663"/>
      <c r="L451" s="663"/>
      <c r="M451" s="663"/>
      <c r="N451" s="663"/>
      <c r="O451" s="663"/>
      <c r="P451" s="676"/>
      <c r="Q451" s="664"/>
    </row>
    <row r="452" spans="1:17" ht="14.4" customHeight="1" x14ac:dyDescent="0.3">
      <c r="A452" s="659" t="s">
        <v>544</v>
      </c>
      <c r="B452" s="660" t="s">
        <v>4297</v>
      </c>
      <c r="C452" s="660" t="s">
        <v>3888</v>
      </c>
      <c r="D452" s="660" t="s">
        <v>4105</v>
      </c>
      <c r="E452" s="660" t="s">
        <v>4106</v>
      </c>
      <c r="F452" s="663"/>
      <c r="G452" s="663"/>
      <c r="H452" s="663"/>
      <c r="I452" s="663"/>
      <c r="J452" s="663">
        <v>1</v>
      </c>
      <c r="K452" s="663">
        <v>4385.37</v>
      </c>
      <c r="L452" s="663"/>
      <c r="M452" s="663">
        <v>4385.37</v>
      </c>
      <c r="N452" s="663"/>
      <c r="O452" s="663"/>
      <c r="P452" s="676"/>
      <c r="Q452" s="664"/>
    </row>
    <row r="453" spans="1:17" ht="14.4" customHeight="1" x14ac:dyDescent="0.3">
      <c r="A453" s="659" t="s">
        <v>544</v>
      </c>
      <c r="B453" s="660" t="s">
        <v>4297</v>
      </c>
      <c r="C453" s="660" t="s">
        <v>3888</v>
      </c>
      <c r="D453" s="660" t="s">
        <v>4383</v>
      </c>
      <c r="E453" s="660" t="s">
        <v>3910</v>
      </c>
      <c r="F453" s="663"/>
      <c r="G453" s="663"/>
      <c r="H453" s="663"/>
      <c r="I453" s="663"/>
      <c r="J453" s="663"/>
      <c r="K453" s="663"/>
      <c r="L453" s="663"/>
      <c r="M453" s="663"/>
      <c r="N453" s="663">
        <v>3</v>
      </c>
      <c r="O453" s="663">
        <v>8955</v>
      </c>
      <c r="P453" s="676"/>
      <c r="Q453" s="664">
        <v>2985</v>
      </c>
    </row>
    <row r="454" spans="1:17" ht="14.4" customHeight="1" x14ac:dyDescent="0.3">
      <c r="A454" s="659" t="s">
        <v>544</v>
      </c>
      <c r="B454" s="660" t="s">
        <v>4297</v>
      </c>
      <c r="C454" s="660" t="s">
        <v>3888</v>
      </c>
      <c r="D454" s="660" t="s">
        <v>4384</v>
      </c>
      <c r="E454" s="660" t="s">
        <v>3986</v>
      </c>
      <c r="F454" s="663"/>
      <c r="G454" s="663"/>
      <c r="H454" s="663"/>
      <c r="I454" s="663"/>
      <c r="J454" s="663"/>
      <c r="K454" s="663"/>
      <c r="L454" s="663"/>
      <c r="M454" s="663"/>
      <c r="N454" s="663">
        <v>1</v>
      </c>
      <c r="O454" s="663">
        <v>57042</v>
      </c>
      <c r="P454" s="676"/>
      <c r="Q454" s="664">
        <v>57042</v>
      </c>
    </row>
    <row r="455" spans="1:17" ht="14.4" customHeight="1" x14ac:dyDescent="0.3">
      <c r="A455" s="659" t="s">
        <v>544</v>
      </c>
      <c r="B455" s="660" t="s">
        <v>4297</v>
      </c>
      <c r="C455" s="660" t="s">
        <v>3888</v>
      </c>
      <c r="D455" s="660" t="s">
        <v>4385</v>
      </c>
      <c r="E455" s="660" t="s">
        <v>4386</v>
      </c>
      <c r="F455" s="663"/>
      <c r="G455" s="663"/>
      <c r="H455" s="663"/>
      <c r="I455" s="663"/>
      <c r="J455" s="663"/>
      <c r="K455" s="663"/>
      <c r="L455" s="663"/>
      <c r="M455" s="663"/>
      <c r="N455" s="663">
        <v>4</v>
      </c>
      <c r="O455" s="663">
        <v>47486.2</v>
      </c>
      <c r="P455" s="676"/>
      <c r="Q455" s="664">
        <v>11871.55</v>
      </c>
    </row>
    <row r="456" spans="1:17" ht="14.4" customHeight="1" x14ac:dyDescent="0.3">
      <c r="A456" s="659" t="s">
        <v>544</v>
      </c>
      <c r="B456" s="660" t="s">
        <v>4297</v>
      </c>
      <c r="C456" s="660" t="s">
        <v>3888</v>
      </c>
      <c r="D456" s="660" t="s">
        <v>4387</v>
      </c>
      <c r="E456" s="660" t="s">
        <v>3992</v>
      </c>
      <c r="F456" s="663"/>
      <c r="G456" s="663"/>
      <c r="H456" s="663"/>
      <c r="I456" s="663"/>
      <c r="J456" s="663"/>
      <c r="K456" s="663"/>
      <c r="L456" s="663"/>
      <c r="M456" s="663"/>
      <c r="N456" s="663">
        <v>0.5</v>
      </c>
      <c r="O456" s="663">
        <v>1392.35</v>
      </c>
      <c r="P456" s="676"/>
      <c r="Q456" s="664">
        <v>2784.7</v>
      </c>
    </row>
    <row r="457" spans="1:17" ht="14.4" customHeight="1" x14ac:dyDescent="0.3">
      <c r="A457" s="659" t="s">
        <v>544</v>
      </c>
      <c r="B457" s="660" t="s">
        <v>4297</v>
      </c>
      <c r="C457" s="660" t="s">
        <v>3735</v>
      </c>
      <c r="D457" s="660" t="s">
        <v>4388</v>
      </c>
      <c r="E457" s="660" t="s">
        <v>4389</v>
      </c>
      <c r="F457" s="663">
        <v>17</v>
      </c>
      <c r="G457" s="663">
        <v>543418</v>
      </c>
      <c r="H457" s="663">
        <v>1</v>
      </c>
      <c r="I457" s="663">
        <v>31965.764705882353</v>
      </c>
      <c r="J457" s="663">
        <v>20</v>
      </c>
      <c r="K457" s="663">
        <v>639320</v>
      </c>
      <c r="L457" s="663">
        <v>1.1764792480190203</v>
      </c>
      <c r="M457" s="663">
        <v>31966</v>
      </c>
      <c r="N457" s="663">
        <v>15</v>
      </c>
      <c r="O457" s="663">
        <v>479490</v>
      </c>
      <c r="P457" s="676">
        <v>0.88235943601426525</v>
      </c>
      <c r="Q457" s="664">
        <v>31966</v>
      </c>
    </row>
    <row r="458" spans="1:17" ht="14.4" customHeight="1" x14ac:dyDescent="0.3">
      <c r="A458" s="659" t="s">
        <v>544</v>
      </c>
      <c r="B458" s="660" t="s">
        <v>4297</v>
      </c>
      <c r="C458" s="660" t="s">
        <v>3735</v>
      </c>
      <c r="D458" s="660" t="s">
        <v>4390</v>
      </c>
      <c r="E458" s="660" t="s">
        <v>4391</v>
      </c>
      <c r="F458" s="663">
        <v>304</v>
      </c>
      <c r="G458" s="663">
        <v>3616560</v>
      </c>
      <c r="H458" s="663">
        <v>1</v>
      </c>
      <c r="I458" s="663">
        <v>11896.578947368422</v>
      </c>
      <c r="J458" s="663">
        <v>254</v>
      </c>
      <c r="K458" s="663">
        <v>3021838</v>
      </c>
      <c r="L458" s="663">
        <v>0.83555588736257658</v>
      </c>
      <c r="M458" s="663">
        <v>11897</v>
      </c>
      <c r="N458" s="663">
        <v>227</v>
      </c>
      <c r="O458" s="663">
        <v>2700619</v>
      </c>
      <c r="P458" s="676">
        <v>0.74673695445395627</v>
      </c>
      <c r="Q458" s="664">
        <v>11897</v>
      </c>
    </row>
    <row r="459" spans="1:17" ht="14.4" customHeight="1" x14ac:dyDescent="0.3">
      <c r="A459" s="659" t="s">
        <v>544</v>
      </c>
      <c r="B459" s="660" t="s">
        <v>4297</v>
      </c>
      <c r="C459" s="660" t="s">
        <v>3735</v>
      </c>
      <c r="D459" s="660" t="s">
        <v>4195</v>
      </c>
      <c r="E459" s="660" t="s">
        <v>4196</v>
      </c>
      <c r="F459" s="663">
        <v>7</v>
      </c>
      <c r="G459" s="663">
        <v>5636</v>
      </c>
      <c r="H459" s="663">
        <v>1</v>
      </c>
      <c r="I459" s="663">
        <v>805.14285714285711</v>
      </c>
      <c r="J459" s="663">
        <v>8</v>
      </c>
      <c r="K459" s="663">
        <v>6484</v>
      </c>
      <c r="L459" s="663">
        <v>1.1504613200851668</v>
      </c>
      <c r="M459" s="663">
        <v>810.5</v>
      </c>
      <c r="N459" s="663">
        <v>13</v>
      </c>
      <c r="O459" s="663">
        <v>10647</v>
      </c>
      <c r="P459" s="676">
        <v>1.8891057487579843</v>
      </c>
      <c r="Q459" s="664">
        <v>819</v>
      </c>
    </row>
    <row r="460" spans="1:17" ht="14.4" customHeight="1" x14ac:dyDescent="0.3">
      <c r="A460" s="659" t="s">
        <v>544</v>
      </c>
      <c r="B460" s="660" t="s">
        <v>4297</v>
      </c>
      <c r="C460" s="660" t="s">
        <v>3735</v>
      </c>
      <c r="D460" s="660" t="s">
        <v>4199</v>
      </c>
      <c r="E460" s="660" t="s">
        <v>4200</v>
      </c>
      <c r="F460" s="663">
        <v>0</v>
      </c>
      <c r="G460" s="663">
        <v>0</v>
      </c>
      <c r="H460" s="663"/>
      <c r="I460" s="663"/>
      <c r="J460" s="663">
        <v>0</v>
      </c>
      <c r="K460" s="663">
        <v>0</v>
      </c>
      <c r="L460" s="663"/>
      <c r="M460" s="663"/>
      <c r="N460" s="663">
        <v>0</v>
      </c>
      <c r="O460" s="663">
        <v>0</v>
      </c>
      <c r="P460" s="676"/>
      <c r="Q460" s="664"/>
    </row>
    <row r="461" spans="1:17" ht="14.4" customHeight="1" x14ac:dyDescent="0.3">
      <c r="A461" s="659" t="s">
        <v>544</v>
      </c>
      <c r="B461" s="660" t="s">
        <v>4297</v>
      </c>
      <c r="C461" s="660" t="s">
        <v>3735</v>
      </c>
      <c r="D461" s="660" t="s">
        <v>4201</v>
      </c>
      <c r="E461" s="660" t="s">
        <v>4202</v>
      </c>
      <c r="F461" s="663">
        <v>271</v>
      </c>
      <c r="G461" s="663">
        <v>0</v>
      </c>
      <c r="H461" s="663"/>
      <c r="I461" s="663">
        <v>0</v>
      </c>
      <c r="J461" s="663">
        <v>233</v>
      </c>
      <c r="K461" s="663">
        <v>0</v>
      </c>
      <c r="L461" s="663"/>
      <c r="M461" s="663">
        <v>0</v>
      </c>
      <c r="N461" s="663">
        <v>262</v>
      </c>
      <c r="O461" s="663">
        <v>0</v>
      </c>
      <c r="P461" s="676"/>
      <c r="Q461" s="664">
        <v>0</v>
      </c>
    </row>
    <row r="462" spans="1:17" ht="14.4" customHeight="1" x14ac:dyDescent="0.3">
      <c r="A462" s="659" t="s">
        <v>544</v>
      </c>
      <c r="B462" s="660" t="s">
        <v>4297</v>
      </c>
      <c r="C462" s="660" t="s">
        <v>3735</v>
      </c>
      <c r="D462" s="660" t="s">
        <v>3756</v>
      </c>
      <c r="E462" s="660" t="s">
        <v>3757</v>
      </c>
      <c r="F462" s="663">
        <v>182</v>
      </c>
      <c r="G462" s="663">
        <v>0</v>
      </c>
      <c r="H462" s="663"/>
      <c r="I462" s="663">
        <v>0</v>
      </c>
      <c r="J462" s="663"/>
      <c r="K462" s="663"/>
      <c r="L462" s="663"/>
      <c r="M462" s="663"/>
      <c r="N462" s="663"/>
      <c r="O462" s="663"/>
      <c r="P462" s="676"/>
      <c r="Q462" s="664"/>
    </row>
    <row r="463" spans="1:17" ht="14.4" customHeight="1" x14ac:dyDescent="0.3">
      <c r="A463" s="659" t="s">
        <v>544</v>
      </c>
      <c r="B463" s="660" t="s">
        <v>4297</v>
      </c>
      <c r="C463" s="660" t="s">
        <v>3735</v>
      </c>
      <c r="D463" s="660" t="s">
        <v>4392</v>
      </c>
      <c r="E463" s="660" t="s">
        <v>4393</v>
      </c>
      <c r="F463" s="663">
        <v>5</v>
      </c>
      <c r="G463" s="663">
        <v>0</v>
      </c>
      <c r="H463" s="663"/>
      <c r="I463" s="663">
        <v>0</v>
      </c>
      <c r="J463" s="663">
        <v>18</v>
      </c>
      <c r="K463" s="663">
        <v>0</v>
      </c>
      <c r="L463" s="663"/>
      <c r="M463" s="663">
        <v>0</v>
      </c>
      <c r="N463" s="663">
        <v>10</v>
      </c>
      <c r="O463" s="663">
        <v>0</v>
      </c>
      <c r="P463" s="676"/>
      <c r="Q463" s="664">
        <v>0</v>
      </c>
    </row>
    <row r="464" spans="1:17" ht="14.4" customHeight="1" x14ac:dyDescent="0.3">
      <c r="A464" s="659" t="s">
        <v>544</v>
      </c>
      <c r="B464" s="660" t="s">
        <v>4297</v>
      </c>
      <c r="C464" s="660" t="s">
        <v>3735</v>
      </c>
      <c r="D464" s="660" t="s">
        <v>4394</v>
      </c>
      <c r="E464" s="660" t="s">
        <v>4395</v>
      </c>
      <c r="F464" s="663">
        <v>29</v>
      </c>
      <c r="G464" s="663">
        <v>0</v>
      </c>
      <c r="H464" s="663"/>
      <c r="I464" s="663">
        <v>0</v>
      </c>
      <c r="J464" s="663">
        <v>24</v>
      </c>
      <c r="K464" s="663">
        <v>0</v>
      </c>
      <c r="L464" s="663"/>
      <c r="M464" s="663">
        <v>0</v>
      </c>
      <c r="N464" s="663">
        <v>24</v>
      </c>
      <c r="O464" s="663">
        <v>0</v>
      </c>
      <c r="P464" s="676"/>
      <c r="Q464" s="664">
        <v>0</v>
      </c>
    </row>
    <row r="465" spans="1:17" ht="14.4" customHeight="1" x14ac:dyDescent="0.3">
      <c r="A465" s="659" t="s">
        <v>544</v>
      </c>
      <c r="B465" s="660" t="s">
        <v>4297</v>
      </c>
      <c r="C465" s="660" t="s">
        <v>3735</v>
      </c>
      <c r="D465" s="660" t="s">
        <v>4203</v>
      </c>
      <c r="E465" s="660" t="s">
        <v>4204</v>
      </c>
      <c r="F465" s="663">
        <v>18</v>
      </c>
      <c r="G465" s="663">
        <v>0</v>
      </c>
      <c r="H465" s="663"/>
      <c r="I465" s="663">
        <v>0</v>
      </c>
      <c r="J465" s="663">
        <v>22</v>
      </c>
      <c r="K465" s="663">
        <v>0</v>
      </c>
      <c r="L465" s="663"/>
      <c r="M465" s="663">
        <v>0</v>
      </c>
      <c r="N465" s="663">
        <v>26</v>
      </c>
      <c r="O465" s="663">
        <v>0</v>
      </c>
      <c r="P465" s="676"/>
      <c r="Q465" s="664">
        <v>0</v>
      </c>
    </row>
    <row r="466" spans="1:17" ht="14.4" customHeight="1" x14ac:dyDescent="0.3">
      <c r="A466" s="659" t="s">
        <v>544</v>
      </c>
      <c r="B466" s="660" t="s">
        <v>4297</v>
      </c>
      <c r="C466" s="660" t="s">
        <v>3735</v>
      </c>
      <c r="D466" s="660" t="s">
        <v>4209</v>
      </c>
      <c r="E466" s="660" t="s">
        <v>4210</v>
      </c>
      <c r="F466" s="663">
        <v>267</v>
      </c>
      <c r="G466" s="663">
        <v>0</v>
      </c>
      <c r="H466" s="663"/>
      <c r="I466" s="663">
        <v>0</v>
      </c>
      <c r="J466" s="663"/>
      <c r="K466" s="663"/>
      <c r="L466" s="663"/>
      <c r="M466" s="663"/>
      <c r="N466" s="663"/>
      <c r="O466" s="663"/>
      <c r="P466" s="676"/>
      <c r="Q466" s="664"/>
    </row>
    <row r="467" spans="1:17" ht="14.4" customHeight="1" x14ac:dyDescent="0.3">
      <c r="A467" s="659" t="s">
        <v>544</v>
      </c>
      <c r="B467" s="660" t="s">
        <v>4297</v>
      </c>
      <c r="C467" s="660" t="s">
        <v>3735</v>
      </c>
      <c r="D467" s="660" t="s">
        <v>3762</v>
      </c>
      <c r="E467" s="660" t="s">
        <v>3763</v>
      </c>
      <c r="F467" s="663">
        <v>83</v>
      </c>
      <c r="G467" s="663">
        <v>19256</v>
      </c>
      <c r="H467" s="663">
        <v>1</v>
      </c>
      <c r="I467" s="663">
        <v>232</v>
      </c>
      <c r="J467" s="663">
        <v>86</v>
      </c>
      <c r="K467" s="663">
        <v>20018</v>
      </c>
      <c r="L467" s="663">
        <v>1.0395720814291649</v>
      </c>
      <c r="M467" s="663">
        <v>232.76744186046511</v>
      </c>
      <c r="N467" s="663">
        <v>89</v>
      </c>
      <c r="O467" s="663">
        <v>20915</v>
      </c>
      <c r="P467" s="676">
        <v>1.0861549646863315</v>
      </c>
      <c r="Q467" s="664">
        <v>235</v>
      </c>
    </row>
    <row r="468" spans="1:17" ht="14.4" customHeight="1" x14ac:dyDescent="0.3">
      <c r="A468" s="659" t="s">
        <v>544</v>
      </c>
      <c r="B468" s="660" t="s">
        <v>4297</v>
      </c>
      <c r="C468" s="660" t="s">
        <v>3735</v>
      </c>
      <c r="D468" s="660" t="s">
        <v>4396</v>
      </c>
      <c r="E468" s="660" t="s">
        <v>4395</v>
      </c>
      <c r="F468" s="663">
        <v>13</v>
      </c>
      <c r="G468" s="663">
        <v>0</v>
      </c>
      <c r="H468" s="663"/>
      <c r="I468" s="663">
        <v>0</v>
      </c>
      <c r="J468" s="663">
        <v>17</v>
      </c>
      <c r="K468" s="663">
        <v>0</v>
      </c>
      <c r="L468" s="663"/>
      <c r="M468" s="663">
        <v>0</v>
      </c>
      <c r="N468" s="663">
        <v>20</v>
      </c>
      <c r="O468" s="663">
        <v>0</v>
      </c>
      <c r="P468" s="676"/>
      <c r="Q468" s="664">
        <v>0</v>
      </c>
    </row>
    <row r="469" spans="1:17" ht="14.4" customHeight="1" x14ac:dyDescent="0.3">
      <c r="A469" s="659" t="s">
        <v>544</v>
      </c>
      <c r="B469" s="660" t="s">
        <v>4297</v>
      </c>
      <c r="C469" s="660" t="s">
        <v>3735</v>
      </c>
      <c r="D469" s="660" t="s">
        <v>4397</v>
      </c>
      <c r="E469" s="660" t="s">
        <v>4398</v>
      </c>
      <c r="F469" s="663">
        <v>48</v>
      </c>
      <c r="G469" s="663">
        <v>262840</v>
      </c>
      <c r="H469" s="663">
        <v>1</v>
      </c>
      <c r="I469" s="663">
        <v>5475.833333333333</v>
      </c>
      <c r="J469" s="663">
        <v>64</v>
      </c>
      <c r="K469" s="663">
        <v>350464</v>
      </c>
      <c r="L469" s="663">
        <v>1.3333739156901536</v>
      </c>
      <c r="M469" s="663">
        <v>5476</v>
      </c>
      <c r="N469" s="663">
        <v>103</v>
      </c>
      <c r="O469" s="663">
        <v>564028</v>
      </c>
      <c r="P469" s="676">
        <v>2.1458986455638409</v>
      </c>
      <c r="Q469" s="664">
        <v>5476</v>
      </c>
    </row>
    <row r="470" spans="1:17" ht="14.4" customHeight="1" x14ac:dyDescent="0.3">
      <c r="A470" s="659" t="s">
        <v>544</v>
      </c>
      <c r="B470" s="660" t="s">
        <v>4297</v>
      </c>
      <c r="C470" s="660" t="s">
        <v>3735</v>
      </c>
      <c r="D470" s="660" t="s">
        <v>4399</v>
      </c>
      <c r="E470" s="660" t="s">
        <v>4400</v>
      </c>
      <c r="F470" s="663">
        <v>178</v>
      </c>
      <c r="G470" s="663">
        <v>4265844</v>
      </c>
      <c r="H470" s="663">
        <v>1</v>
      </c>
      <c r="I470" s="663">
        <v>23965.415730337078</v>
      </c>
      <c r="J470" s="663">
        <v>151</v>
      </c>
      <c r="K470" s="663">
        <v>3618866</v>
      </c>
      <c r="L470" s="663">
        <v>0.84833528839779415</v>
      </c>
      <c r="M470" s="663">
        <v>23966</v>
      </c>
      <c r="N470" s="663">
        <v>203</v>
      </c>
      <c r="O470" s="663">
        <v>4865098</v>
      </c>
      <c r="P470" s="676">
        <v>1.1404772420182265</v>
      </c>
      <c r="Q470" s="664">
        <v>23966</v>
      </c>
    </row>
    <row r="471" spans="1:17" ht="14.4" customHeight="1" x14ac:dyDescent="0.3">
      <c r="A471" s="659" t="s">
        <v>544</v>
      </c>
      <c r="B471" s="660" t="s">
        <v>4297</v>
      </c>
      <c r="C471" s="660" t="s">
        <v>3735</v>
      </c>
      <c r="D471" s="660" t="s">
        <v>4401</v>
      </c>
      <c r="E471" s="660" t="s">
        <v>4402</v>
      </c>
      <c r="F471" s="663">
        <v>175</v>
      </c>
      <c r="G471" s="663">
        <v>1168194</v>
      </c>
      <c r="H471" s="663">
        <v>1</v>
      </c>
      <c r="I471" s="663">
        <v>6675.3942857142856</v>
      </c>
      <c r="J471" s="663">
        <v>152</v>
      </c>
      <c r="K471" s="663">
        <v>934640</v>
      </c>
      <c r="L471" s="663">
        <v>0.80007259068271197</v>
      </c>
      <c r="M471" s="663">
        <v>6148.9473684210525</v>
      </c>
      <c r="N471" s="663">
        <v>142</v>
      </c>
      <c r="O471" s="663">
        <v>947992</v>
      </c>
      <c r="P471" s="676">
        <v>0.81150219912103638</v>
      </c>
      <c r="Q471" s="664">
        <v>6676</v>
      </c>
    </row>
    <row r="472" spans="1:17" ht="14.4" customHeight="1" x14ac:dyDescent="0.3">
      <c r="A472" s="659" t="s">
        <v>544</v>
      </c>
      <c r="B472" s="660" t="s">
        <v>4297</v>
      </c>
      <c r="C472" s="660" t="s">
        <v>3735</v>
      </c>
      <c r="D472" s="660" t="s">
        <v>4403</v>
      </c>
      <c r="E472" s="660" t="s">
        <v>4395</v>
      </c>
      <c r="F472" s="663">
        <v>1</v>
      </c>
      <c r="G472" s="663">
        <v>0</v>
      </c>
      <c r="H472" s="663"/>
      <c r="I472" s="663">
        <v>0</v>
      </c>
      <c r="J472" s="663">
        <v>3</v>
      </c>
      <c r="K472" s="663">
        <v>0</v>
      </c>
      <c r="L472" s="663"/>
      <c r="M472" s="663">
        <v>0</v>
      </c>
      <c r="N472" s="663">
        <v>1</v>
      </c>
      <c r="O472" s="663">
        <v>0</v>
      </c>
      <c r="P472" s="676"/>
      <c r="Q472" s="664">
        <v>0</v>
      </c>
    </row>
    <row r="473" spans="1:17" ht="14.4" customHeight="1" x14ac:dyDescent="0.3">
      <c r="A473" s="659" t="s">
        <v>544</v>
      </c>
      <c r="B473" s="660" t="s">
        <v>4297</v>
      </c>
      <c r="C473" s="660" t="s">
        <v>3735</v>
      </c>
      <c r="D473" s="660" t="s">
        <v>4404</v>
      </c>
      <c r="E473" s="660" t="s">
        <v>4405</v>
      </c>
      <c r="F473" s="663">
        <v>122</v>
      </c>
      <c r="G473" s="663">
        <v>3411812</v>
      </c>
      <c r="H473" s="663">
        <v>1</v>
      </c>
      <c r="I473" s="663">
        <v>27965.672131147541</v>
      </c>
      <c r="J473" s="663">
        <v>158</v>
      </c>
      <c r="K473" s="663">
        <v>4418628</v>
      </c>
      <c r="L473" s="663">
        <v>1.2950971507222555</v>
      </c>
      <c r="M473" s="663">
        <v>27966</v>
      </c>
      <c r="N473" s="663">
        <v>122</v>
      </c>
      <c r="O473" s="663">
        <v>3411852</v>
      </c>
      <c r="P473" s="676">
        <v>1.0000117239754125</v>
      </c>
      <c r="Q473" s="664">
        <v>27966</v>
      </c>
    </row>
    <row r="474" spans="1:17" ht="14.4" customHeight="1" x14ac:dyDescent="0.3">
      <c r="A474" s="659" t="s">
        <v>544</v>
      </c>
      <c r="B474" s="660" t="s">
        <v>4297</v>
      </c>
      <c r="C474" s="660" t="s">
        <v>3735</v>
      </c>
      <c r="D474" s="660" t="s">
        <v>3779</v>
      </c>
      <c r="E474" s="660" t="s">
        <v>3780</v>
      </c>
      <c r="F474" s="663">
        <v>87</v>
      </c>
      <c r="G474" s="663">
        <v>30924</v>
      </c>
      <c r="H474" s="663">
        <v>1</v>
      </c>
      <c r="I474" s="663">
        <v>355.44827586206895</v>
      </c>
      <c r="J474" s="663">
        <v>102</v>
      </c>
      <c r="K474" s="663">
        <v>34536</v>
      </c>
      <c r="L474" s="663">
        <v>1.1168024835079551</v>
      </c>
      <c r="M474" s="663">
        <v>338.58823529411762</v>
      </c>
      <c r="N474" s="663">
        <v>104</v>
      </c>
      <c r="O474" s="663">
        <v>36294</v>
      </c>
      <c r="P474" s="676">
        <v>1.1736515327900661</v>
      </c>
      <c r="Q474" s="664">
        <v>348.98076923076923</v>
      </c>
    </row>
    <row r="475" spans="1:17" ht="14.4" customHeight="1" x14ac:dyDescent="0.3">
      <c r="A475" s="659" t="s">
        <v>544</v>
      </c>
      <c r="B475" s="660" t="s">
        <v>4297</v>
      </c>
      <c r="C475" s="660" t="s">
        <v>3735</v>
      </c>
      <c r="D475" s="660" t="s">
        <v>4406</v>
      </c>
      <c r="E475" s="660" t="s">
        <v>4407</v>
      </c>
      <c r="F475" s="663"/>
      <c r="G475" s="663"/>
      <c r="H475" s="663"/>
      <c r="I475" s="663"/>
      <c r="J475" s="663">
        <v>1</v>
      </c>
      <c r="K475" s="663">
        <v>1110</v>
      </c>
      <c r="L475" s="663"/>
      <c r="M475" s="663">
        <v>1110</v>
      </c>
      <c r="N475" s="663"/>
      <c r="O475" s="663"/>
      <c r="P475" s="676"/>
      <c r="Q475" s="664"/>
    </row>
    <row r="476" spans="1:17" ht="14.4" customHeight="1" x14ac:dyDescent="0.3">
      <c r="A476" s="659" t="s">
        <v>544</v>
      </c>
      <c r="B476" s="660" t="s">
        <v>4297</v>
      </c>
      <c r="C476" s="660" t="s">
        <v>3735</v>
      </c>
      <c r="D476" s="660" t="s">
        <v>4247</v>
      </c>
      <c r="E476" s="660" t="s">
        <v>4248</v>
      </c>
      <c r="F476" s="663">
        <v>32</v>
      </c>
      <c r="G476" s="663">
        <v>0</v>
      </c>
      <c r="H476" s="663"/>
      <c r="I476" s="663">
        <v>0</v>
      </c>
      <c r="J476" s="663">
        <v>33</v>
      </c>
      <c r="K476" s="663">
        <v>0</v>
      </c>
      <c r="L476" s="663"/>
      <c r="M476" s="663">
        <v>0</v>
      </c>
      <c r="N476" s="663">
        <v>36</v>
      </c>
      <c r="O476" s="663">
        <v>0</v>
      </c>
      <c r="P476" s="676"/>
      <c r="Q476" s="664">
        <v>0</v>
      </c>
    </row>
    <row r="477" spans="1:17" ht="14.4" customHeight="1" x14ac:dyDescent="0.3">
      <c r="A477" s="659" t="s">
        <v>544</v>
      </c>
      <c r="B477" s="660" t="s">
        <v>4297</v>
      </c>
      <c r="C477" s="660" t="s">
        <v>3735</v>
      </c>
      <c r="D477" s="660" t="s">
        <v>4408</v>
      </c>
      <c r="E477" s="660" t="s">
        <v>4395</v>
      </c>
      <c r="F477" s="663">
        <v>2</v>
      </c>
      <c r="G477" s="663">
        <v>0</v>
      </c>
      <c r="H477" s="663"/>
      <c r="I477" s="663">
        <v>0</v>
      </c>
      <c r="J477" s="663"/>
      <c r="K477" s="663"/>
      <c r="L477" s="663"/>
      <c r="M477" s="663"/>
      <c r="N477" s="663">
        <v>1</v>
      </c>
      <c r="O477" s="663">
        <v>0</v>
      </c>
      <c r="P477" s="676"/>
      <c r="Q477" s="664">
        <v>0</v>
      </c>
    </row>
    <row r="478" spans="1:17" ht="14.4" customHeight="1" x14ac:dyDescent="0.3">
      <c r="A478" s="659" t="s">
        <v>544</v>
      </c>
      <c r="B478" s="660" t="s">
        <v>4409</v>
      </c>
      <c r="C478" s="660" t="s">
        <v>3735</v>
      </c>
      <c r="D478" s="660" t="s">
        <v>4410</v>
      </c>
      <c r="E478" s="660" t="s">
        <v>4411</v>
      </c>
      <c r="F478" s="663"/>
      <c r="G478" s="663"/>
      <c r="H478" s="663"/>
      <c r="I478" s="663"/>
      <c r="J478" s="663">
        <v>1</v>
      </c>
      <c r="K478" s="663">
        <v>691</v>
      </c>
      <c r="L478" s="663"/>
      <c r="M478" s="663">
        <v>691</v>
      </c>
      <c r="N478" s="663"/>
      <c r="O478" s="663"/>
      <c r="P478" s="676"/>
      <c r="Q478" s="664"/>
    </row>
    <row r="479" spans="1:17" ht="14.4" customHeight="1" x14ac:dyDescent="0.3">
      <c r="A479" s="659" t="s">
        <v>544</v>
      </c>
      <c r="B479" s="660" t="s">
        <v>4409</v>
      </c>
      <c r="C479" s="660" t="s">
        <v>3735</v>
      </c>
      <c r="D479" s="660" t="s">
        <v>4412</v>
      </c>
      <c r="E479" s="660" t="s">
        <v>4413</v>
      </c>
      <c r="F479" s="663"/>
      <c r="G479" s="663"/>
      <c r="H479" s="663"/>
      <c r="I479" s="663"/>
      <c r="J479" s="663">
        <v>1</v>
      </c>
      <c r="K479" s="663">
        <v>664</v>
      </c>
      <c r="L479" s="663"/>
      <c r="M479" s="663">
        <v>664</v>
      </c>
      <c r="N479" s="663"/>
      <c r="O479" s="663"/>
      <c r="P479" s="676"/>
      <c r="Q479" s="664"/>
    </row>
    <row r="480" spans="1:17" ht="14.4" customHeight="1" x14ac:dyDescent="0.3">
      <c r="A480" s="659" t="s">
        <v>544</v>
      </c>
      <c r="B480" s="660" t="s">
        <v>4409</v>
      </c>
      <c r="C480" s="660" t="s">
        <v>3735</v>
      </c>
      <c r="D480" s="660" t="s">
        <v>4414</v>
      </c>
      <c r="E480" s="660" t="s">
        <v>4415</v>
      </c>
      <c r="F480" s="663"/>
      <c r="G480" s="663"/>
      <c r="H480" s="663"/>
      <c r="I480" s="663"/>
      <c r="J480" s="663">
        <v>1</v>
      </c>
      <c r="K480" s="663">
        <v>20446</v>
      </c>
      <c r="L480" s="663"/>
      <c r="M480" s="663">
        <v>20446</v>
      </c>
      <c r="N480" s="663"/>
      <c r="O480" s="663"/>
      <c r="P480" s="676"/>
      <c r="Q480" s="664"/>
    </row>
    <row r="481" spans="1:17" ht="14.4" customHeight="1" x14ac:dyDescent="0.3">
      <c r="A481" s="659" t="s">
        <v>544</v>
      </c>
      <c r="B481" s="660" t="s">
        <v>4409</v>
      </c>
      <c r="C481" s="660" t="s">
        <v>3735</v>
      </c>
      <c r="D481" s="660" t="s">
        <v>4416</v>
      </c>
      <c r="E481" s="660" t="s">
        <v>4417</v>
      </c>
      <c r="F481" s="663"/>
      <c r="G481" s="663"/>
      <c r="H481" s="663"/>
      <c r="I481" s="663"/>
      <c r="J481" s="663">
        <v>1</v>
      </c>
      <c r="K481" s="663">
        <v>355</v>
      </c>
      <c r="L481" s="663"/>
      <c r="M481" s="663">
        <v>355</v>
      </c>
      <c r="N481" s="663"/>
      <c r="O481" s="663"/>
      <c r="P481" s="676"/>
      <c r="Q481" s="664"/>
    </row>
    <row r="482" spans="1:17" ht="14.4" customHeight="1" x14ac:dyDescent="0.3">
      <c r="A482" s="659" t="s">
        <v>544</v>
      </c>
      <c r="B482" s="660" t="s">
        <v>4409</v>
      </c>
      <c r="C482" s="660" t="s">
        <v>3735</v>
      </c>
      <c r="D482" s="660" t="s">
        <v>4418</v>
      </c>
      <c r="E482" s="660" t="s">
        <v>4419</v>
      </c>
      <c r="F482" s="663"/>
      <c r="G482" s="663"/>
      <c r="H482" s="663"/>
      <c r="I482" s="663"/>
      <c r="J482" s="663">
        <v>1</v>
      </c>
      <c r="K482" s="663">
        <v>1774</v>
      </c>
      <c r="L482" s="663"/>
      <c r="M482" s="663">
        <v>1774</v>
      </c>
      <c r="N482" s="663"/>
      <c r="O482" s="663"/>
      <c r="P482" s="676"/>
      <c r="Q482" s="664"/>
    </row>
    <row r="483" spans="1:17" ht="14.4" customHeight="1" x14ac:dyDescent="0.3">
      <c r="A483" s="659" t="s">
        <v>544</v>
      </c>
      <c r="B483" s="660" t="s">
        <v>4420</v>
      </c>
      <c r="C483" s="660" t="s">
        <v>3735</v>
      </c>
      <c r="D483" s="660" t="s">
        <v>4421</v>
      </c>
      <c r="E483" s="660" t="s">
        <v>4422</v>
      </c>
      <c r="F483" s="663"/>
      <c r="G483" s="663"/>
      <c r="H483" s="663"/>
      <c r="I483" s="663"/>
      <c r="J483" s="663">
        <v>7</v>
      </c>
      <c r="K483" s="663">
        <v>2366</v>
      </c>
      <c r="L483" s="663"/>
      <c r="M483" s="663">
        <v>338</v>
      </c>
      <c r="N483" s="663"/>
      <c r="O483" s="663"/>
      <c r="P483" s="676"/>
      <c r="Q483" s="664"/>
    </row>
    <row r="484" spans="1:17" ht="14.4" customHeight="1" x14ac:dyDescent="0.3">
      <c r="A484" s="659" t="s">
        <v>544</v>
      </c>
      <c r="B484" s="660" t="s">
        <v>4420</v>
      </c>
      <c r="C484" s="660" t="s">
        <v>3735</v>
      </c>
      <c r="D484" s="660" t="s">
        <v>4423</v>
      </c>
      <c r="E484" s="660" t="s">
        <v>4424</v>
      </c>
      <c r="F484" s="663"/>
      <c r="G484" s="663"/>
      <c r="H484" s="663"/>
      <c r="I484" s="663"/>
      <c r="J484" s="663">
        <v>1</v>
      </c>
      <c r="K484" s="663">
        <v>346</v>
      </c>
      <c r="L484" s="663"/>
      <c r="M484" s="663">
        <v>346</v>
      </c>
      <c r="N484" s="663"/>
      <c r="O484" s="663"/>
      <c r="P484" s="676"/>
      <c r="Q484" s="664"/>
    </row>
    <row r="485" spans="1:17" ht="14.4" customHeight="1" x14ac:dyDescent="0.3">
      <c r="A485" s="659" t="s">
        <v>544</v>
      </c>
      <c r="B485" s="660" t="s">
        <v>4420</v>
      </c>
      <c r="C485" s="660" t="s">
        <v>3735</v>
      </c>
      <c r="D485" s="660" t="s">
        <v>4425</v>
      </c>
      <c r="E485" s="660" t="s">
        <v>4426</v>
      </c>
      <c r="F485" s="663"/>
      <c r="G485" s="663"/>
      <c r="H485" s="663"/>
      <c r="I485" s="663"/>
      <c r="J485" s="663">
        <v>1</v>
      </c>
      <c r="K485" s="663">
        <v>912</v>
      </c>
      <c r="L485" s="663"/>
      <c r="M485" s="663">
        <v>912</v>
      </c>
      <c r="N485" s="663"/>
      <c r="O485" s="663"/>
      <c r="P485" s="676"/>
      <c r="Q485" s="664"/>
    </row>
    <row r="486" spans="1:17" ht="14.4" customHeight="1" x14ac:dyDescent="0.3">
      <c r="A486" s="659" t="s">
        <v>544</v>
      </c>
      <c r="B486" s="660" t="s">
        <v>4420</v>
      </c>
      <c r="C486" s="660" t="s">
        <v>3735</v>
      </c>
      <c r="D486" s="660" t="s">
        <v>4427</v>
      </c>
      <c r="E486" s="660" t="s">
        <v>4428</v>
      </c>
      <c r="F486" s="663"/>
      <c r="G486" s="663"/>
      <c r="H486" s="663"/>
      <c r="I486" s="663"/>
      <c r="J486" s="663">
        <v>1</v>
      </c>
      <c r="K486" s="663">
        <v>351</v>
      </c>
      <c r="L486" s="663"/>
      <c r="M486" s="663">
        <v>351</v>
      </c>
      <c r="N486" s="663">
        <v>1</v>
      </c>
      <c r="O486" s="663">
        <v>356</v>
      </c>
      <c r="P486" s="676"/>
      <c r="Q486" s="664">
        <v>356</v>
      </c>
    </row>
    <row r="487" spans="1:17" ht="14.4" customHeight="1" x14ac:dyDescent="0.3">
      <c r="A487" s="659" t="s">
        <v>544</v>
      </c>
      <c r="B487" s="660" t="s">
        <v>4420</v>
      </c>
      <c r="C487" s="660" t="s">
        <v>3735</v>
      </c>
      <c r="D487" s="660" t="s">
        <v>4195</v>
      </c>
      <c r="E487" s="660" t="s">
        <v>4196</v>
      </c>
      <c r="F487" s="663"/>
      <c r="G487" s="663"/>
      <c r="H487" s="663"/>
      <c r="I487" s="663"/>
      <c r="J487" s="663">
        <v>1</v>
      </c>
      <c r="K487" s="663">
        <v>806</v>
      </c>
      <c r="L487" s="663"/>
      <c r="M487" s="663">
        <v>806</v>
      </c>
      <c r="N487" s="663">
        <v>1</v>
      </c>
      <c r="O487" s="663">
        <v>819</v>
      </c>
      <c r="P487" s="676"/>
      <c r="Q487" s="664">
        <v>819</v>
      </c>
    </row>
    <row r="488" spans="1:17" ht="14.4" customHeight="1" x14ac:dyDescent="0.3">
      <c r="A488" s="659" t="s">
        <v>544</v>
      </c>
      <c r="B488" s="660" t="s">
        <v>4420</v>
      </c>
      <c r="C488" s="660" t="s">
        <v>3735</v>
      </c>
      <c r="D488" s="660" t="s">
        <v>4429</v>
      </c>
      <c r="E488" s="660" t="s">
        <v>4430</v>
      </c>
      <c r="F488" s="663"/>
      <c r="G488" s="663"/>
      <c r="H488" s="663"/>
      <c r="I488" s="663"/>
      <c r="J488" s="663">
        <v>8</v>
      </c>
      <c r="K488" s="663">
        <v>19264</v>
      </c>
      <c r="L488" s="663"/>
      <c r="M488" s="663">
        <v>2408</v>
      </c>
      <c r="N488" s="663">
        <v>1</v>
      </c>
      <c r="O488" s="663">
        <v>2452</v>
      </c>
      <c r="P488" s="676"/>
      <c r="Q488" s="664">
        <v>2452</v>
      </c>
    </row>
    <row r="489" spans="1:17" ht="14.4" customHeight="1" x14ac:dyDescent="0.3">
      <c r="A489" s="659" t="s">
        <v>544</v>
      </c>
      <c r="B489" s="660" t="s">
        <v>4420</v>
      </c>
      <c r="C489" s="660" t="s">
        <v>3735</v>
      </c>
      <c r="D489" s="660" t="s">
        <v>4431</v>
      </c>
      <c r="E489" s="660" t="s">
        <v>4432</v>
      </c>
      <c r="F489" s="663"/>
      <c r="G489" s="663"/>
      <c r="H489" s="663"/>
      <c r="I489" s="663"/>
      <c r="J489" s="663">
        <v>2</v>
      </c>
      <c r="K489" s="663">
        <v>1194</v>
      </c>
      <c r="L489" s="663"/>
      <c r="M489" s="663">
        <v>597</v>
      </c>
      <c r="N489" s="663">
        <v>2</v>
      </c>
      <c r="O489" s="663">
        <v>1216</v>
      </c>
      <c r="P489" s="676"/>
      <c r="Q489" s="664">
        <v>608</v>
      </c>
    </row>
    <row r="490" spans="1:17" ht="14.4" customHeight="1" x14ac:dyDescent="0.3">
      <c r="A490" s="659" t="s">
        <v>544</v>
      </c>
      <c r="B490" s="660" t="s">
        <v>4420</v>
      </c>
      <c r="C490" s="660" t="s">
        <v>3735</v>
      </c>
      <c r="D490" s="660" t="s">
        <v>4433</v>
      </c>
      <c r="E490" s="660" t="s">
        <v>4434</v>
      </c>
      <c r="F490" s="663"/>
      <c r="G490" s="663"/>
      <c r="H490" s="663"/>
      <c r="I490" s="663"/>
      <c r="J490" s="663">
        <v>1</v>
      </c>
      <c r="K490" s="663">
        <v>1446</v>
      </c>
      <c r="L490" s="663"/>
      <c r="M490" s="663">
        <v>1446</v>
      </c>
      <c r="N490" s="663"/>
      <c r="O490" s="663"/>
      <c r="P490" s="676"/>
      <c r="Q490" s="664"/>
    </row>
    <row r="491" spans="1:17" ht="14.4" customHeight="1" x14ac:dyDescent="0.3">
      <c r="A491" s="659" t="s">
        <v>544</v>
      </c>
      <c r="B491" s="660" t="s">
        <v>4420</v>
      </c>
      <c r="C491" s="660" t="s">
        <v>3735</v>
      </c>
      <c r="D491" s="660" t="s">
        <v>4435</v>
      </c>
      <c r="E491" s="660" t="s">
        <v>4436</v>
      </c>
      <c r="F491" s="663"/>
      <c r="G491" s="663"/>
      <c r="H491" s="663"/>
      <c r="I491" s="663"/>
      <c r="J491" s="663"/>
      <c r="K491" s="663"/>
      <c r="L491" s="663"/>
      <c r="M491" s="663"/>
      <c r="N491" s="663">
        <v>1</v>
      </c>
      <c r="O491" s="663">
        <v>1141</v>
      </c>
      <c r="P491" s="676"/>
      <c r="Q491" s="664">
        <v>1141</v>
      </c>
    </row>
    <row r="492" spans="1:17" ht="14.4" customHeight="1" x14ac:dyDescent="0.3">
      <c r="A492" s="659" t="s">
        <v>544</v>
      </c>
      <c r="B492" s="660" t="s">
        <v>4420</v>
      </c>
      <c r="C492" s="660" t="s">
        <v>3735</v>
      </c>
      <c r="D492" s="660" t="s">
        <v>4437</v>
      </c>
      <c r="E492" s="660" t="s">
        <v>4438</v>
      </c>
      <c r="F492" s="663"/>
      <c r="G492" s="663"/>
      <c r="H492" s="663"/>
      <c r="I492" s="663"/>
      <c r="J492" s="663">
        <v>1</v>
      </c>
      <c r="K492" s="663">
        <v>419</v>
      </c>
      <c r="L492" s="663"/>
      <c r="M492" s="663">
        <v>419</v>
      </c>
      <c r="N492" s="663"/>
      <c r="O492" s="663"/>
      <c r="P492" s="676"/>
      <c r="Q492" s="664"/>
    </row>
    <row r="493" spans="1:17" ht="14.4" customHeight="1" x14ac:dyDescent="0.3">
      <c r="A493" s="659" t="s">
        <v>544</v>
      </c>
      <c r="B493" s="660" t="s">
        <v>4439</v>
      </c>
      <c r="C493" s="660" t="s">
        <v>3735</v>
      </c>
      <c r="D493" s="660" t="s">
        <v>4440</v>
      </c>
      <c r="E493" s="660" t="s">
        <v>4441</v>
      </c>
      <c r="F493" s="663"/>
      <c r="G493" s="663"/>
      <c r="H493" s="663"/>
      <c r="I493" s="663"/>
      <c r="J493" s="663">
        <v>18</v>
      </c>
      <c r="K493" s="663">
        <v>3835</v>
      </c>
      <c r="L493" s="663"/>
      <c r="M493" s="663">
        <v>213.05555555555554</v>
      </c>
      <c r="N493" s="663">
        <v>12</v>
      </c>
      <c r="O493" s="663">
        <v>3948</v>
      </c>
      <c r="P493" s="676"/>
      <c r="Q493" s="664">
        <v>329</v>
      </c>
    </row>
    <row r="494" spans="1:17" ht="14.4" customHeight="1" x14ac:dyDescent="0.3">
      <c r="A494" s="659" t="s">
        <v>544</v>
      </c>
      <c r="B494" s="660" t="s">
        <v>4439</v>
      </c>
      <c r="C494" s="660" t="s">
        <v>3735</v>
      </c>
      <c r="D494" s="660" t="s">
        <v>3824</v>
      </c>
      <c r="E494" s="660" t="s">
        <v>3825</v>
      </c>
      <c r="F494" s="663"/>
      <c r="G494" s="663"/>
      <c r="H494" s="663"/>
      <c r="I494" s="663"/>
      <c r="J494" s="663"/>
      <c r="K494" s="663"/>
      <c r="L494" s="663"/>
      <c r="M494" s="663"/>
      <c r="N494" s="663">
        <v>7</v>
      </c>
      <c r="O494" s="663">
        <v>6419</v>
      </c>
      <c r="P494" s="676"/>
      <c r="Q494" s="664">
        <v>917</v>
      </c>
    </row>
    <row r="495" spans="1:17" ht="14.4" customHeight="1" x14ac:dyDescent="0.3">
      <c r="A495" s="659" t="s">
        <v>544</v>
      </c>
      <c r="B495" s="660" t="s">
        <v>4439</v>
      </c>
      <c r="C495" s="660" t="s">
        <v>3735</v>
      </c>
      <c r="D495" s="660" t="s">
        <v>4442</v>
      </c>
      <c r="E495" s="660" t="s">
        <v>4443</v>
      </c>
      <c r="F495" s="663"/>
      <c r="G495" s="663"/>
      <c r="H495" s="663"/>
      <c r="I495" s="663"/>
      <c r="J495" s="663">
        <v>1</v>
      </c>
      <c r="K495" s="663">
        <v>2936</v>
      </c>
      <c r="L495" s="663"/>
      <c r="M495" s="663">
        <v>2936</v>
      </c>
      <c r="N495" s="663"/>
      <c r="O495" s="663"/>
      <c r="P495" s="676"/>
      <c r="Q495" s="664"/>
    </row>
    <row r="496" spans="1:17" ht="14.4" customHeight="1" x14ac:dyDescent="0.3">
      <c r="A496" s="659" t="s">
        <v>544</v>
      </c>
      <c r="B496" s="660" t="s">
        <v>4439</v>
      </c>
      <c r="C496" s="660" t="s">
        <v>3735</v>
      </c>
      <c r="D496" s="660" t="s">
        <v>4231</v>
      </c>
      <c r="E496" s="660" t="s">
        <v>4232</v>
      </c>
      <c r="F496" s="663">
        <v>10</v>
      </c>
      <c r="G496" s="663">
        <v>17690</v>
      </c>
      <c r="H496" s="663">
        <v>1</v>
      </c>
      <c r="I496" s="663">
        <v>1769</v>
      </c>
      <c r="J496" s="663">
        <v>28</v>
      </c>
      <c r="K496" s="663">
        <v>49616</v>
      </c>
      <c r="L496" s="663">
        <v>2.8047484454494063</v>
      </c>
      <c r="M496" s="663">
        <v>1772</v>
      </c>
      <c r="N496" s="663">
        <v>23</v>
      </c>
      <c r="O496" s="663">
        <v>41147</v>
      </c>
      <c r="P496" s="676">
        <v>2.3260033917467497</v>
      </c>
      <c r="Q496" s="664">
        <v>1789</v>
      </c>
    </row>
    <row r="497" spans="1:17" ht="14.4" customHeight="1" x14ac:dyDescent="0.3">
      <c r="A497" s="659" t="s">
        <v>544</v>
      </c>
      <c r="B497" s="660" t="s">
        <v>4439</v>
      </c>
      <c r="C497" s="660" t="s">
        <v>3735</v>
      </c>
      <c r="D497" s="660" t="s">
        <v>4444</v>
      </c>
      <c r="E497" s="660" t="s">
        <v>4445</v>
      </c>
      <c r="F497" s="663"/>
      <c r="G497" s="663"/>
      <c r="H497" s="663"/>
      <c r="I497" s="663"/>
      <c r="J497" s="663"/>
      <c r="K497" s="663"/>
      <c r="L497" s="663"/>
      <c r="M497" s="663"/>
      <c r="N497" s="663">
        <v>1</v>
      </c>
      <c r="O497" s="663">
        <v>543</v>
      </c>
      <c r="P497" s="676"/>
      <c r="Q497" s="664">
        <v>543</v>
      </c>
    </row>
    <row r="498" spans="1:17" ht="14.4" customHeight="1" x14ac:dyDescent="0.3">
      <c r="A498" s="659" t="s">
        <v>544</v>
      </c>
      <c r="B498" s="660" t="s">
        <v>4439</v>
      </c>
      <c r="C498" s="660" t="s">
        <v>3735</v>
      </c>
      <c r="D498" s="660" t="s">
        <v>4446</v>
      </c>
      <c r="E498" s="660" t="s">
        <v>4447</v>
      </c>
      <c r="F498" s="663">
        <v>1</v>
      </c>
      <c r="G498" s="663">
        <v>902</v>
      </c>
      <c r="H498" s="663">
        <v>1</v>
      </c>
      <c r="I498" s="663">
        <v>902</v>
      </c>
      <c r="J498" s="663"/>
      <c r="K498" s="663"/>
      <c r="L498" s="663"/>
      <c r="M498" s="663"/>
      <c r="N498" s="663"/>
      <c r="O498" s="663"/>
      <c r="P498" s="676"/>
      <c r="Q498" s="664"/>
    </row>
    <row r="499" spans="1:17" ht="14.4" customHeight="1" x14ac:dyDescent="0.3">
      <c r="A499" s="659" t="s">
        <v>544</v>
      </c>
      <c r="B499" s="660" t="s">
        <v>3787</v>
      </c>
      <c r="C499" s="660" t="s">
        <v>3735</v>
      </c>
      <c r="D499" s="660" t="s">
        <v>3740</v>
      </c>
      <c r="E499" s="660" t="s">
        <v>3741</v>
      </c>
      <c r="F499" s="663"/>
      <c r="G499" s="663"/>
      <c r="H499" s="663"/>
      <c r="I499" s="663"/>
      <c r="J499" s="663">
        <v>20</v>
      </c>
      <c r="K499" s="663">
        <v>100</v>
      </c>
      <c r="L499" s="663"/>
      <c r="M499" s="663">
        <v>5</v>
      </c>
      <c r="N499" s="663"/>
      <c r="O499" s="663"/>
      <c r="P499" s="676"/>
      <c r="Q499" s="664"/>
    </row>
    <row r="500" spans="1:17" ht="14.4" customHeight="1" x14ac:dyDescent="0.3">
      <c r="A500" s="659" t="s">
        <v>544</v>
      </c>
      <c r="B500" s="660" t="s">
        <v>3787</v>
      </c>
      <c r="C500" s="660" t="s">
        <v>3735</v>
      </c>
      <c r="D500" s="660" t="s">
        <v>3790</v>
      </c>
      <c r="E500" s="660" t="s">
        <v>3791</v>
      </c>
      <c r="F500" s="663"/>
      <c r="G500" s="663"/>
      <c r="H500" s="663"/>
      <c r="I500" s="663"/>
      <c r="J500" s="663"/>
      <c r="K500" s="663"/>
      <c r="L500" s="663"/>
      <c r="M500" s="663"/>
      <c r="N500" s="663">
        <v>2</v>
      </c>
      <c r="O500" s="663">
        <v>236</v>
      </c>
      <c r="P500" s="676"/>
      <c r="Q500" s="664">
        <v>118</v>
      </c>
    </row>
    <row r="501" spans="1:17" ht="14.4" customHeight="1" x14ac:dyDescent="0.3">
      <c r="A501" s="659" t="s">
        <v>544</v>
      </c>
      <c r="B501" s="660" t="s">
        <v>3787</v>
      </c>
      <c r="C501" s="660" t="s">
        <v>3735</v>
      </c>
      <c r="D501" s="660" t="s">
        <v>4448</v>
      </c>
      <c r="E501" s="660" t="s">
        <v>4449</v>
      </c>
      <c r="F501" s="663"/>
      <c r="G501" s="663"/>
      <c r="H501" s="663"/>
      <c r="I501" s="663"/>
      <c r="J501" s="663">
        <v>1</v>
      </c>
      <c r="K501" s="663">
        <v>606</v>
      </c>
      <c r="L501" s="663"/>
      <c r="M501" s="663">
        <v>606</v>
      </c>
      <c r="N501" s="663"/>
      <c r="O501" s="663"/>
      <c r="P501" s="676"/>
      <c r="Q501" s="664"/>
    </row>
    <row r="502" spans="1:17" ht="14.4" customHeight="1" x14ac:dyDescent="0.3">
      <c r="A502" s="659" t="s">
        <v>544</v>
      </c>
      <c r="B502" s="660" t="s">
        <v>3787</v>
      </c>
      <c r="C502" s="660" t="s">
        <v>3735</v>
      </c>
      <c r="D502" s="660" t="s">
        <v>4450</v>
      </c>
      <c r="E502" s="660" t="s">
        <v>4449</v>
      </c>
      <c r="F502" s="663"/>
      <c r="G502" s="663"/>
      <c r="H502" s="663"/>
      <c r="I502" s="663"/>
      <c r="J502" s="663">
        <v>1</v>
      </c>
      <c r="K502" s="663">
        <v>520</v>
      </c>
      <c r="L502" s="663"/>
      <c r="M502" s="663">
        <v>520</v>
      </c>
      <c r="N502" s="663"/>
      <c r="O502" s="663"/>
      <c r="P502" s="676"/>
      <c r="Q502" s="664"/>
    </row>
    <row r="503" spans="1:17" ht="14.4" customHeight="1" x14ac:dyDescent="0.3">
      <c r="A503" s="659" t="s">
        <v>544</v>
      </c>
      <c r="B503" s="660" t="s">
        <v>4451</v>
      </c>
      <c r="C503" s="660" t="s">
        <v>3735</v>
      </c>
      <c r="D503" s="660" t="s">
        <v>4452</v>
      </c>
      <c r="E503" s="660" t="s">
        <v>4453</v>
      </c>
      <c r="F503" s="663"/>
      <c r="G503" s="663"/>
      <c r="H503" s="663"/>
      <c r="I503" s="663"/>
      <c r="J503" s="663"/>
      <c r="K503" s="663"/>
      <c r="L503" s="663"/>
      <c r="M503" s="663"/>
      <c r="N503" s="663">
        <v>2</v>
      </c>
      <c r="O503" s="663">
        <v>470</v>
      </c>
      <c r="P503" s="676"/>
      <c r="Q503" s="664">
        <v>235</v>
      </c>
    </row>
    <row r="504" spans="1:17" ht="14.4" customHeight="1" x14ac:dyDescent="0.3">
      <c r="A504" s="659" t="s">
        <v>544</v>
      </c>
      <c r="B504" s="660" t="s">
        <v>4451</v>
      </c>
      <c r="C504" s="660" t="s">
        <v>3735</v>
      </c>
      <c r="D504" s="660" t="s">
        <v>4454</v>
      </c>
      <c r="E504" s="660" t="s">
        <v>4455</v>
      </c>
      <c r="F504" s="663">
        <v>1</v>
      </c>
      <c r="G504" s="663">
        <v>412</v>
      </c>
      <c r="H504" s="663">
        <v>1</v>
      </c>
      <c r="I504" s="663">
        <v>412</v>
      </c>
      <c r="J504" s="663">
        <v>18</v>
      </c>
      <c r="K504" s="663">
        <v>7456</v>
      </c>
      <c r="L504" s="663">
        <v>18.097087378640776</v>
      </c>
      <c r="M504" s="663">
        <v>414.22222222222223</v>
      </c>
      <c r="N504" s="663">
        <v>11</v>
      </c>
      <c r="O504" s="663">
        <v>4609</v>
      </c>
      <c r="P504" s="676">
        <v>11.186893203883495</v>
      </c>
      <c r="Q504" s="664">
        <v>419</v>
      </c>
    </row>
    <row r="505" spans="1:17" ht="14.4" customHeight="1" x14ac:dyDescent="0.3">
      <c r="A505" s="659" t="s">
        <v>544</v>
      </c>
      <c r="B505" s="660" t="s">
        <v>4451</v>
      </c>
      <c r="C505" s="660" t="s">
        <v>3735</v>
      </c>
      <c r="D505" s="660" t="s">
        <v>4193</v>
      </c>
      <c r="E505" s="660" t="s">
        <v>4194</v>
      </c>
      <c r="F505" s="663">
        <v>1</v>
      </c>
      <c r="G505" s="663">
        <v>284</v>
      </c>
      <c r="H505" s="663">
        <v>1</v>
      </c>
      <c r="I505" s="663">
        <v>284</v>
      </c>
      <c r="J505" s="663">
        <v>2</v>
      </c>
      <c r="K505" s="663">
        <v>568</v>
      </c>
      <c r="L505" s="663">
        <v>2</v>
      </c>
      <c r="M505" s="663">
        <v>284</v>
      </c>
      <c r="N505" s="663">
        <v>2</v>
      </c>
      <c r="O505" s="663">
        <v>578</v>
      </c>
      <c r="P505" s="676">
        <v>2.035211267605634</v>
      </c>
      <c r="Q505" s="664">
        <v>289</v>
      </c>
    </row>
    <row r="506" spans="1:17" ht="14.4" customHeight="1" x14ac:dyDescent="0.3">
      <c r="A506" s="659" t="s">
        <v>544</v>
      </c>
      <c r="B506" s="660" t="s">
        <v>4451</v>
      </c>
      <c r="C506" s="660" t="s">
        <v>3735</v>
      </c>
      <c r="D506" s="660" t="s">
        <v>4456</v>
      </c>
      <c r="E506" s="660" t="s">
        <v>4457</v>
      </c>
      <c r="F506" s="663">
        <v>2</v>
      </c>
      <c r="G506" s="663">
        <v>1734</v>
      </c>
      <c r="H506" s="663">
        <v>1</v>
      </c>
      <c r="I506" s="663">
        <v>867</v>
      </c>
      <c r="J506" s="663">
        <v>10</v>
      </c>
      <c r="K506" s="663">
        <v>8725</v>
      </c>
      <c r="L506" s="663">
        <v>5.0317185697808533</v>
      </c>
      <c r="M506" s="663">
        <v>872.5</v>
      </c>
      <c r="N506" s="663">
        <v>6</v>
      </c>
      <c r="O506" s="663">
        <v>5298</v>
      </c>
      <c r="P506" s="676">
        <v>3.0553633217993079</v>
      </c>
      <c r="Q506" s="664">
        <v>883</v>
      </c>
    </row>
    <row r="507" spans="1:17" ht="14.4" customHeight="1" x14ac:dyDescent="0.3">
      <c r="A507" s="659" t="s">
        <v>544</v>
      </c>
      <c r="B507" s="660" t="s">
        <v>4451</v>
      </c>
      <c r="C507" s="660" t="s">
        <v>3735</v>
      </c>
      <c r="D507" s="660" t="s">
        <v>4458</v>
      </c>
      <c r="E507" s="660" t="s">
        <v>4459</v>
      </c>
      <c r="F507" s="663"/>
      <c r="G507" s="663"/>
      <c r="H507" s="663"/>
      <c r="I507" s="663"/>
      <c r="J507" s="663"/>
      <c r="K507" s="663"/>
      <c r="L507" s="663"/>
      <c r="M507" s="663"/>
      <c r="N507" s="663">
        <v>1</v>
      </c>
      <c r="O507" s="663">
        <v>1101</v>
      </c>
      <c r="P507" s="676"/>
      <c r="Q507" s="664">
        <v>1101</v>
      </c>
    </row>
    <row r="508" spans="1:17" ht="14.4" customHeight="1" x14ac:dyDescent="0.3">
      <c r="A508" s="659" t="s">
        <v>544</v>
      </c>
      <c r="B508" s="660" t="s">
        <v>4451</v>
      </c>
      <c r="C508" s="660" t="s">
        <v>3735</v>
      </c>
      <c r="D508" s="660" t="s">
        <v>4460</v>
      </c>
      <c r="E508" s="660" t="s">
        <v>4461</v>
      </c>
      <c r="F508" s="663"/>
      <c r="G508" s="663"/>
      <c r="H508" s="663"/>
      <c r="I508" s="663"/>
      <c r="J508" s="663">
        <v>1</v>
      </c>
      <c r="K508" s="663">
        <v>1834</v>
      </c>
      <c r="L508" s="663"/>
      <c r="M508" s="663">
        <v>1834</v>
      </c>
      <c r="N508" s="663">
        <v>6</v>
      </c>
      <c r="O508" s="663">
        <v>11208</v>
      </c>
      <c r="P508" s="676"/>
      <c r="Q508" s="664">
        <v>1868</v>
      </c>
    </row>
    <row r="509" spans="1:17" ht="14.4" customHeight="1" x14ac:dyDescent="0.3">
      <c r="A509" s="659" t="s">
        <v>544</v>
      </c>
      <c r="B509" s="660" t="s">
        <v>4451</v>
      </c>
      <c r="C509" s="660" t="s">
        <v>3735</v>
      </c>
      <c r="D509" s="660" t="s">
        <v>4462</v>
      </c>
      <c r="E509" s="660" t="s">
        <v>4463</v>
      </c>
      <c r="F509" s="663">
        <v>2</v>
      </c>
      <c r="G509" s="663">
        <v>6070</v>
      </c>
      <c r="H509" s="663">
        <v>1</v>
      </c>
      <c r="I509" s="663">
        <v>3035</v>
      </c>
      <c r="J509" s="663">
        <v>19</v>
      </c>
      <c r="K509" s="663">
        <v>58025</v>
      </c>
      <c r="L509" s="663">
        <v>9.559308072487644</v>
      </c>
      <c r="M509" s="663">
        <v>3053.9473684210525</v>
      </c>
      <c r="N509" s="663">
        <v>13</v>
      </c>
      <c r="O509" s="663">
        <v>40209</v>
      </c>
      <c r="P509" s="676">
        <v>6.6242174629324548</v>
      </c>
      <c r="Q509" s="664">
        <v>3093</v>
      </c>
    </row>
    <row r="510" spans="1:17" ht="14.4" customHeight="1" x14ac:dyDescent="0.3">
      <c r="A510" s="659" t="s">
        <v>544</v>
      </c>
      <c r="B510" s="660" t="s">
        <v>4451</v>
      </c>
      <c r="C510" s="660" t="s">
        <v>3735</v>
      </c>
      <c r="D510" s="660" t="s">
        <v>3766</v>
      </c>
      <c r="E510" s="660" t="s">
        <v>3767</v>
      </c>
      <c r="F510" s="663">
        <v>1</v>
      </c>
      <c r="G510" s="663">
        <v>81</v>
      </c>
      <c r="H510" s="663">
        <v>1</v>
      </c>
      <c r="I510" s="663">
        <v>81</v>
      </c>
      <c r="J510" s="663"/>
      <c r="K510" s="663"/>
      <c r="L510" s="663"/>
      <c r="M510" s="663"/>
      <c r="N510" s="663"/>
      <c r="O510" s="663"/>
      <c r="P510" s="676"/>
      <c r="Q510" s="664"/>
    </row>
    <row r="511" spans="1:17" ht="14.4" customHeight="1" x14ac:dyDescent="0.3">
      <c r="A511" s="659" t="s">
        <v>544</v>
      </c>
      <c r="B511" s="660" t="s">
        <v>4451</v>
      </c>
      <c r="C511" s="660" t="s">
        <v>3735</v>
      </c>
      <c r="D511" s="660" t="s">
        <v>4464</v>
      </c>
      <c r="E511" s="660" t="s">
        <v>4465</v>
      </c>
      <c r="F511" s="663"/>
      <c r="G511" s="663"/>
      <c r="H511" s="663"/>
      <c r="I511" s="663"/>
      <c r="J511" s="663">
        <v>57</v>
      </c>
      <c r="K511" s="663">
        <v>2413</v>
      </c>
      <c r="L511" s="663"/>
      <c r="M511" s="663">
        <v>42.333333333333336</v>
      </c>
      <c r="N511" s="663">
        <v>39</v>
      </c>
      <c r="O511" s="663">
        <v>1677</v>
      </c>
      <c r="P511" s="676"/>
      <c r="Q511" s="664">
        <v>43</v>
      </c>
    </row>
    <row r="512" spans="1:17" ht="14.4" customHeight="1" x14ac:dyDescent="0.3">
      <c r="A512" s="659" t="s">
        <v>544</v>
      </c>
      <c r="B512" s="660" t="s">
        <v>4451</v>
      </c>
      <c r="C512" s="660" t="s">
        <v>3735</v>
      </c>
      <c r="D512" s="660" t="s">
        <v>4466</v>
      </c>
      <c r="E512" s="660" t="s">
        <v>4467</v>
      </c>
      <c r="F512" s="663">
        <v>2</v>
      </c>
      <c r="G512" s="663">
        <v>2836</v>
      </c>
      <c r="H512" s="663">
        <v>1</v>
      </c>
      <c r="I512" s="663">
        <v>1418</v>
      </c>
      <c r="J512" s="663">
        <v>12</v>
      </c>
      <c r="K512" s="663">
        <v>17116</v>
      </c>
      <c r="L512" s="663">
        <v>6.0352609308885752</v>
      </c>
      <c r="M512" s="663">
        <v>1426.3333333333333</v>
      </c>
      <c r="N512" s="663">
        <v>6</v>
      </c>
      <c r="O512" s="663">
        <v>8682</v>
      </c>
      <c r="P512" s="676">
        <v>3.0613540197461213</v>
      </c>
      <c r="Q512" s="664">
        <v>1447</v>
      </c>
    </row>
    <row r="513" spans="1:17" ht="14.4" customHeight="1" x14ac:dyDescent="0.3">
      <c r="A513" s="659" t="s">
        <v>544</v>
      </c>
      <c r="B513" s="660" t="s">
        <v>4451</v>
      </c>
      <c r="C513" s="660" t="s">
        <v>3735</v>
      </c>
      <c r="D513" s="660" t="s">
        <v>4468</v>
      </c>
      <c r="E513" s="660" t="s">
        <v>4469</v>
      </c>
      <c r="F513" s="663">
        <v>2</v>
      </c>
      <c r="G513" s="663">
        <v>1174</v>
      </c>
      <c r="H513" s="663">
        <v>1</v>
      </c>
      <c r="I513" s="663">
        <v>587</v>
      </c>
      <c r="J513" s="663">
        <v>17</v>
      </c>
      <c r="K513" s="663">
        <v>10043</v>
      </c>
      <c r="L513" s="663">
        <v>8.5545144804088586</v>
      </c>
      <c r="M513" s="663">
        <v>590.76470588235293</v>
      </c>
      <c r="N513" s="663">
        <v>5</v>
      </c>
      <c r="O513" s="663">
        <v>2995</v>
      </c>
      <c r="P513" s="676">
        <v>2.5511073253833048</v>
      </c>
      <c r="Q513" s="664">
        <v>599</v>
      </c>
    </row>
    <row r="514" spans="1:17" ht="14.4" customHeight="1" x14ac:dyDescent="0.3">
      <c r="A514" s="659" t="s">
        <v>544</v>
      </c>
      <c r="B514" s="660" t="s">
        <v>4470</v>
      </c>
      <c r="C514" s="660" t="s">
        <v>3735</v>
      </c>
      <c r="D514" s="660" t="s">
        <v>4207</v>
      </c>
      <c r="E514" s="660" t="s">
        <v>4208</v>
      </c>
      <c r="F514" s="663">
        <v>172</v>
      </c>
      <c r="G514" s="663">
        <v>127624</v>
      </c>
      <c r="H514" s="663">
        <v>1</v>
      </c>
      <c r="I514" s="663">
        <v>742</v>
      </c>
      <c r="J514" s="663">
        <v>304</v>
      </c>
      <c r="K514" s="663">
        <v>223559</v>
      </c>
      <c r="L514" s="663">
        <v>1.7517003071522597</v>
      </c>
      <c r="M514" s="663">
        <v>735.39144736842104</v>
      </c>
      <c r="N514" s="663">
        <v>359</v>
      </c>
      <c r="O514" s="663">
        <v>269965</v>
      </c>
      <c r="P514" s="676">
        <v>2.115315301197267</v>
      </c>
      <c r="Q514" s="664">
        <v>751.99164345403904</v>
      </c>
    </row>
    <row r="515" spans="1:17" ht="14.4" customHeight="1" x14ac:dyDescent="0.3">
      <c r="A515" s="659" t="s">
        <v>4471</v>
      </c>
      <c r="B515" s="660" t="s">
        <v>3731</v>
      </c>
      <c r="C515" s="660" t="s">
        <v>3735</v>
      </c>
      <c r="D515" s="660" t="s">
        <v>3748</v>
      </c>
      <c r="E515" s="660" t="s">
        <v>3749</v>
      </c>
      <c r="F515" s="663">
        <v>16</v>
      </c>
      <c r="G515" s="663">
        <v>1856</v>
      </c>
      <c r="H515" s="663">
        <v>1</v>
      </c>
      <c r="I515" s="663">
        <v>116</v>
      </c>
      <c r="J515" s="663">
        <v>10</v>
      </c>
      <c r="K515" s="663">
        <v>1172</v>
      </c>
      <c r="L515" s="663">
        <v>0.63146551724137934</v>
      </c>
      <c r="M515" s="663">
        <v>117.2</v>
      </c>
      <c r="N515" s="663">
        <v>3</v>
      </c>
      <c r="O515" s="663">
        <v>354</v>
      </c>
      <c r="P515" s="676">
        <v>0.19073275862068967</v>
      </c>
      <c r="Q515" s="664">
        <v>118</v>
      </c>
    </row>
    <row r="516" spans="1:17" ht="14.4" customHeight="1" x14ac:dyDescent="0.3">
      <c r="A516" s="659" t="s">
        <v>4471</v>
      </c>
      <c r="B516" s="660" t="s">
        <v>3731</v>
      </c>
      <c r="C516" s="660" t="s">
        <v>3735</v>
      </c>
      <c r="D516" s="660" t="s">
        <v>3760</v>
      </c>
      <c r="E516" s="660" t="s">
        <v>3761</v>
      </c>
      <c r="F516" s="663"/>
      <c r="G516" s="663"/>
      <c r="H516" s="663"/>
      <c r="I516" s="663"/>
      <c r="J516" s="663"/>
      <c r="K516" s="663"/>
      <c r="L516" s="663"/>
      <c r="M516" s="663"/>
      <c r="N516" s="663">
        <v>9</v>
      </c>
      <c r="O516" s="663">
        <v>66.67</v>
      </c>
      <c r="P516" s="676"/>
      <c r="Q516" s="664">
        <v>7.4077777777777776</v>
      </c>
    </row>
    <row r="517" spans="1:17" ht="14.4" customHeight="1" x14ac:dyDescent="0.3">
      <c r="A517" s="659" t="s">
        <v>4471</v>
      </c>
      <c r="B517" s="660" t="s">
        <v>3731</v>
      </c>
      <c r="C517" s="660" t="s">
        <v>3735</v>
      </c>
      <c r="D517" s="660" t="s">
        <v>3762</v>
      </c>
      <c r="E517" s="660" t="s">
        <v>3763</v>
      </c>
      <c r="F517" s="663">
        <v>8</v>
      </c>
      <c r="G517" s="663">
        <v>1856</v>
      </c>
      <c r="H517" s="663">
        <v>1</v>
      </c>
      <c r="I517" s="663">
        <v>232</v>
      </c>
      <c r="J517" s="663">
        <v>17</v>
      </c>
      <c r="K517" s="663">
        <v>3952</v>
      </c>
      <c r="L517" s="663">
        <v>2.1293103448275863</v>
      </c>
      <c r="M517" s="663">
        <v>232.47058823529412</v>
      </c>
      <c r="N517" s="663">
        <v>8</v>
      </c>
      <c r="O517" s="663">
        <v>1880</v>
      </c>
      <c r="P517" s="676">
        <v>1.0129310344827587</v>
      </c>
      <c r="Q517" s="664">
        <v>235</v>
      </c>
    </row>
    <row r="518" spans="1:17" ht="14.4" customHeight="1" x14ac:dyDescent="0.3">
      <c r="A518" s="659" t="s">
        <v>4471</v>
      </c>
      <c r="B518" s="660" t="s">
        <v>3731</v>
      </c>
      <c r="C518" s="660" t="s">
        <v>3735</v>
      </c>
      <c r="D518" s="660" t="s">
        <v>3764</v>
      </c>
      <c r="E518" s="660" t="s">
        <v>3765</v>
      </c>
      <c r="F518" s="663">
        <v>4</v>
      </c>
      <c r="G518" s="663">
        <v>0</v>
      </c>
      <c r="H518" s="663"/>
      <c r="I518" s="663">
        <v>0</v>
      </c>
      <c r="J518" s="663"/>
      <c r="K518" s="663"/>
      <c r="L518" s="663"/>
      <c r="M518" s="663"/>
      <c r="N518" s="663"/>
      <c r="O518" s="663"/>
      <c r="P518" s="676"/>
      <c r="Q518" s="664"/>
    </row>
    <row r="519" spans="1:17" ht="14.4" customHeight="1" x14ac:dyDescent="0.3">
      <c r="A519" s="659" t="s">
        <v>4471</v>
      </c>
      <c r="B519" s="660" t="s">
        <v>3731</v>
      </c>
      <c r="C519" s="660" t="s">
        <v>3735</v>
      </c>
      <c r="D519" s="660" t="s">
        <v>3779</v>
      </c>
      <c r="E519" s="660" t="s">
        <v>3780</v>
      </c>
      <c r="F519" s="663"/>
      <c r="G519" s="663"/>
      <c r="H519" s="663"/>
      <c r="I519" s="663"/>
      <c r="J519" s="663"/>
      <c r="K519" s="663"/>
      <c r="L519" s="663"/>
      <c r="M519" s="663"/>
      <c r="N519" s="663">
        <v>2</v>
      </c>
      <c r="O519" s="663">
        <v>698</v>
      </c>
      <c r="P519" s="676"/>
      <c r="Q519" s="664">
        <v>349</v>
      </c>
    </row>
    <row r="520" spans="1:17" ht="14.4" customHeight="1" x14ac:dyDescent="0.3">
      <c r="A520" s="659" t="s">
        <v>4472</v>
      </c>
      <c r="B520" s="660" t="s">
        <v>3731</v>
      </c>
      <c r="C520" s="660" t="s">
        <v>3735</v>
      </c>
      <c r="D520" s="660" t="s">
        <v>3748</v>
      </c>
      <c r="E520" s="660" t="s">
        <v>3749</v>
      </c>
      <c r="F520" s="663">
        <v>1</v>
      </c>
      <c r="G520" s="663">
        <v>116</v>
      </c>
      <c r="H520" s="663">
        <v>1</v>
      </c>
      <c r="I520" s="663">
        <v>116</v>
      </c>
      <c r="J520" s="663"/>
      <c r="K520" s="663"/>
      <c r="L520" s="663"/>
      <c r="M520" s="663"/>
      <c r="N520" s="663">
        <v>1</v>
      </c>
      <c r="O520" s="663">
        <v>118</v>
      </c>
      <c r="P520" s="676">
        <v>1.0172413793103448</v>
      </c>
      <c r="Q520" s="664">
        <v>118</v>
      </c>
    </row>
    <row r="521" spans="1:17" ht="14.4" customHeight="1" x14ac:dyDescent="0.3">
      <c r="A521" s="659" t="s">
        <v>4472</v>
      </c>
      <c r="B521" s="660" t="s">
        <v>3731</v>
      </c>
      <c r="C521" s="660" t="s">
        <v>3735</v>
      </c>
      <c r="D521" s="660" t="s">
        <v>3760</v>
      </c>
      <c r="E521" s="660" t="s">
        <v>3761</v>
      </c>
      <c r="F521" s="663">
        <v>1</v>
      </c>
      <c r="G521" s="663">
        <v>0</v>
      </c>
      <c r="H521" s="663"/>
      <c r="I521" s="663">
        <v>0</v>
      </c>
      <c r="J521" s="663"/>
      <c r="K521" s="663"/>
      <c r="L521" s="663"/>
      <c r="M521" s="663"/>
      <c r="N521" s="663"/>
      <c r="O521" s="663"/>
      <c r="P521" s="676"/>
      <c r="Q521" s="664"/>
    </row>
    <row r="522" spans="1:17" ht="14.4" customHeight="1" x14ac:dyDescent="0.3">
      <c r="A522" s="659" t="s">
        <v>4472</v>
      </c>
      <c r="B522" s="660" t="s">
        <v>3731</v>
      </c>
      <c r="C522" s="660" t="s">
        <v>3735</v>
      </c>
      <c r="D522" s="660" t="s">
        <v>3762</v>
      </c>
      <c r="E522" s="660" t="s">
        <v>3763</v>
      </c>
      <c r="F522" s="663">
        <v>1</v>
      </c>
      <c r="G522" s="663">
        <v>232</v>
      </c>
      <c r="H522" s="663">
        <v>1</v>
      </c>
      <c r="I522" s="663">
        <v>232</v>
      </c>
      <c r="J522" s="663"/>
      <c r="K522" s="663"/>
      <c r="L522" s="663"/>
      <c r="M522" s="663"/>
      <c r="N522" s="663"/>
      <c r="O522" s="663"/>
      <c r="P522" s="676"/>
      <c r="Q522" s="664"/>
    </row>
    <row r="523" spans="1:17" ht="14.4" customHeight="1" x14ac:dyDescent="0.3">
      <c r="A523" s="659" t="s">
        <v>4473</v>
      </c>
      <c r="B523" s="660" t="s">
        <v>3731</v>
      </c>
      <c r="C523" s="660" t="s">
        <v>3735</v>
      </c>
      <c r="D523" s="660" t="s">
        <v>3748</v>
      </c>
      <c r="E523" s="660" t="s">
        <v>3749</v>
      </c>
      <c r="F523" s="663">
        <v>9</v>
      </c>
      <c r="G523" s="663">
        <v>1044</v>
      </c>
      <c r="H523" s="663">
        <v>1</v>
      </c>
      <c r="I523" s="663">
        <v>116</v>
      </c>
      <c r="J523" s="663">
        <v>4</v>
      </c>
      <c r="K523" s="663">
        <v>468</v>
      </c>
      <c r="L523" s="663">
        <v>0.44827586206896552</v>
      </c>
      <c r="M523" s="663">
        <v>117</v>
      </c>
      <c r="N523" s="663"/>
      <c r="O523" s="663"/>
      <c r="P523" s="676"/>
      <c r="Q523" s="664"/>
    </row>
    <row r="524" spans="1:17" ht="14.4" customHeight="1" x14ac:dyDescent="0.3">
      <c r="A524" s="659" t="s">
        <v>4473</v>
      </c>
      <c r="B524" s="660" t="s">
        <v>3731</v>
      </c>
      <c r="C524" s="660" t="s">
        <v>3735</v>
      </c>
      <c r="D524" s="660" t="s">
        <v>3762</v>
      </c>
      <c r="E524" s="660" t="s">
        <v>3763</v>
      </c>
      <c r="F524" s="663"/>
      <c r="G524" s="663"/>
      <c r="H524" s="663"/>
      <c r="I524" s="663"/>
      <c r="J524" s="663">
        <v>6</v>
      </c>
      <c r="K524" s="663">
        <v>1394</v>
      </c>
      <c r="L524" s="663"/>
      <c r="M524" s="663">
        <v>232.33333333333334</v>
      </c>
      <c r="N524" s="663">
        <v>3</v>
      </c>
      <c r="O524" s="663">
        <v>705</v>
      </c>
      <c r="P524" s="676"/>
      <c r="Q524" s="664">
        <v>235</v>
      </c>
    </row>
    <row r="525" spans="1:17" ht="14.4" customHeight="1" x14ac:dyDescent="0.3">
      <c r="A525" s="659" t="s">
        <v>4473</v>
      </c>
      <c r="B525" s="660" t="s">
        <v>3731</v>
      </c>
      <c r="C525" s="660" t="s">
        <v>3735</v>
      </c>
      <c r="D525" s="660" t="s">
        <v>3764</v>
      </c>
      <c r="E525" s="660" t="s">
        <v>3765</v>
      </c>
      <c r="F525" s="663">
        <v>3</v>
      </c>
      <c r="G525" s="663">
        <v>0</v>
      </c>
      <c r="H525" s="663"/>
      <c r="I525" s="663">
        <v>0</v>
      </c>
      <c r="J525" s="663"/>
      <c r="K525" s="663"/>
      <c r="L525" s="663"/>
      <c r="M525" s="663"/>
      <c r="N525" s="663"/>
      <c r="O525" s="663"/>
      <c r="P525" s="676"/>
      <c r="Q525" s="664"/>
    </row>
    <row r="526" spans="1:17" ht="14.4" customHeight="1" x14ac:dyDescent="0.3">
      <c r="A526" s="659" t="s">
        <v>4474</v>
      </c>
      <c r="B526" s="660" t="s">
        <v>3731</v>
      </c>
      <c r="C526" s="660" t="s">
        <v>3735</v>
      </c>
      <c r="D526" s="660" t="s">
        <v>3738</v>
      </c>
      <c r="E526" s="660" t="s">
        <v>3739</v>
      </c>
      <c r="F526" s="663"/>
      <c r="G526" s="663"/>
      <c r="H526" s="663"/>
      <c r="I526" s="663"/>
      <c r="J526" s="663"/>
      <c r="K526" s="663"/>
      <c r="L526" s="663"/>
      <c r="M526" s="663"/>
      <c r="N526" s="663">
        <v>1</v>
      </c>
      <c r="O526" s="663">
        <v>35</v>
      </c>
      <c r="P526" s="676"/>
      <c r="Q526" s="664">
        <v>35</v>
      </c>
    </row>
    <row r="527" spans="1:17" ht="14.4" customHeight="1" x14ac:dyDescent="0.3">
      <c r="A527" s="659" t="s">
        <v>4474</v>
      </c>
      <c r="B527" s="660" t="s">
        <v>3731</v>
      </c>
      <c r="C527" s="660" t="s">
        <v>3735</v>
      </c>
      <c r="D527" s="660" t="s">
        <v>3748</v>
      </c>
      <c r="E527" s="660" t="s">
        <v>3749</v>
      </c>
      <c r="F527" s="663">
        <v>49</v>
      </c>
      <c r="G527" s="663">
        <v>5684</v>
      </c>
      <c r="H527" s="663">
        <v>1</v>
      </c>
      <c r="I527" s="663">
        <v>116</v>
      </c>
      <c r="J527" s="663">
        <v>13</v>
      </c>
      <c r="K527" s="663">
        <v>1528</v>
      </c>
      <c r="L527" s="663">
        <v>0.26882477128782545</v>
      </c>
      <c r="M527" s="663">
        <v>117.53846153846153</v>
      </c>
      <c r="N527" s="663">
        <v>3</v>
      </c>
      <c r="O527" s="663">
        <v>354</v>
      </c>
      <c r="P527" s="676">
        <v>6.2280084447572132E-2</v>
      </c>
      <c r="Q527" s="664">
        <v>118</v>
      </c>
    </row>
    <row r="528" spans="1:17" ht="14.4" customHeight="1" x14ac:dyDescent="0.3">
      <c r="A528" s="659" t="s">
        <v>4474</v>
      </c>
      <c r="B528" s="660" t="s">
        <v>3731</v>
      </c>
      <c r="C528" s="660" t="s">
        <v>3735</v>
      </c>
      <c r="D528" s="660" t="s">
        <v>3760</v>
      </c>
      <c r="E528" s="660" t="s">
        <v>3761</v>
      </c>
      <c r="F528" s="663"/>
      <c r="G528" s="663"/>
      <c r="H528" s="663"/>
      <c r="I528" s="663"/>
      <c r="J528" s="663"/>
      <c r="K528" s="663"/>
      <c r="L528" s="663"/>
      <c r="M528" s="663"/>
      <c r="N528" s="663">
        <v>1</v>
      </c>
      <c r="O528" s="663">
        <v>33.33</v>
      </c>
      <c r="P528" s="676"/>
      <c r="Q528" s="664">
        <v>33.33</v>
      </c>
    </row>
    <row r="529" spans="1:17" ht="14.4" customHeight="1" x14ac:dyDescent="0.3">
      <c r="A529" s="659" t="s">
        <v>4474</v>
      </c>
      <c r="B529" s="660" t="s">
        <v>3731</v>
      </c>
      <c r="C529" s="660" t="s">
        <v>3735</v>
      </c>
      <c r="D529" s="660" t="s">
        <v>3762</v>
      </c>
      <c r="E529" s="660" t="s">
        <v>3763</v>
      </c>
      <c r="F529" s="663">
        <v>8</v>
      </c>
      <c r="G529" s="663">
        <v>1856</v>
      </c>
      <c r="H529" s="663">
        <v>1</v>
      </c>
      <c r="I529" s="663">
        <v>232</v>
      </c>
      <c r="J529" s="663">
        <v>32</v>
      </c>
      <c r="K529" s="663">
        <v>7450</v>
      </c>
      <c r="L529" s="663">
        <v>4.0140086206896548</v>
      </c>
      <c r="M529" s="663">
        <v>232.8125</v>
      </c>
      <c r="N529" s="663">
        <v>40</v>
      </c>
      <c r="O529" s="663">
        <v>9400</v>
      </c>
      <c r="P529" s="676">
        <v>5.0646551724137927</v>
      </c>
      <c r="Q529" s="664">
        <v>235</v>
      </c>
    </row>
    <row r="530" spans="1:17" ht="14.4" customHeight="1" x14ac:dyDescent="0.3">
      <c r="A530" s="659" t="s">
        <v>4474</v>
      </c>
      <c r="B530" s="660" t="s">
        <v>3731</v>
      </c>
      <c r="C530" s="660" t="s">
        <v>3735</v>
      </c>
      <c r="D530" s="660" t="s">
        <v>3764</v>
      </c>
      <c r="E530" s="660" t="s">
        <v>3765</v>
      </c>
      <c r="F530" s="663">
        <v>16</v>
      </c>
      <c r="G530" s="663">
        <v>0</v>
      </c>
      <c r="H530" s="663"/>
      <c r="I530" s="663">
        <v>0</v>
      </c>
      <c r="J530" s="663"/>
      <c r="K530" s="663"/>
      <c r="L530" s="663"/>
      <c r="M530" s="663"/>
      <c r="N530" s="663"/>
      <c r="O530" s="663"/>
      <c r="P530" s="676"/>
      <c r="Q530" s="664"/>
    </row>
    <row r="531" spans="1:17" ht="14.4" customHeight="1" x14ac:dyDescent="0.3">
      <c r="A531" s="659" t="s">
        <v>4474</v>
      </c>
      <c r="B531" s="660" t="s">
        <v>3731</v>
      </c>
      <c r="C531" s="660" t="s">
        <v>3735</v>
      </c>
      <c r="D531" s="660" t="s">
        <v>3768</v>
      </c>
      <c r="E531" s="660" t="s">
        <v>3769</v>
      </c>
      <c r="F531" s="663"/>
      <c r="G531" s="663"/>
      <c r="H531" s="663"/>
      <c r="I531" s="663"/>
      <c r="J531" s="663"/>
      <c r="K531" s="663"/>
      <c r="L531" s="663"/>
      <c r="M531" s="663"/>
      <c r="N531" s="663">
        <v>0</v>
      </c>
      <c r="O531" s="663">
        <v>0</v>
      </c>
      <c r="P531" s="676"/>
      <c r="Q531" s="664"/>
    </row>
    <row r="532" spans="1:17" ht="14.4" customHeight="1" x14ac:dyDescent="0.3">
      <c r="A532" s="659" t="s">
        <v>4474</v>
      </c>
      <c r="B532" s="660" t="s">
        <v>3731</v>
      </c>
      <c r="C532" s="660" t="s">
        <v>3735</v>
      </c>
      <c r="D532" s="660" t="s">
        <v>3775</v>
      </c>
      <c r="E532" s="660" t="s">
        <v>3776</v>
      </c>
      <c r="F532" s="663">
        <v>1</v>
      </c>
      <c r="G532" s="663">
        <v>177</v>
      </c>
      <c r="H532" s="663">
        <v>1</v>
      </c>
      <c r="I532" s="663">
        <v>177</v>
      </c>
      <c r="J532" s="663"/>
      <c r="K532" s="663"/>
      <c r="L532" s="663"/>
      <c r="M532" s="663"/>
      <c r="N532" s="663">
        <v>1</v>
      </c>
      <c r="O532" s="663">
        <v>179</v>
      </c>
      <c r="P532" s="676">
        <v>1.0112994350282485</v>
      </c>
      <c r="Q532" s="664">
        <v>179</v>
      </c>
    </row>
    <row r="533" spans="1:17" ht="14.4" customHeight="1" x14ac:dyDescent="0.3">
      <c r="A533" s="659" t="s">
        <v>4474</v>
      </c>
      <c r="B533" s="660" t="s">
        <v>3731</v>
      </c>
      <c r="C533" s="660" t="s">
        <v>3735</v>
      </c>
      <c r="D533" s="660" t="s">
        <v>3779</v>
      </c>
      <c r="E533" s="660" t="s">
        <v>3780</v>
      </c>
      <c r="F533" s="663"/>
      <c r="G533" s="663"/>
      <c r="H533" s="663"/>
      <c r="I533" s="663"/>
      <c r="J533" s="663"/>
      <c r="K533" s="663"/>
      <c r="L533" s="663"/>
      <c r="M533" s="663"/>
      <c r="N533" s="663">
        <v>1</v>
      </c>
      <c r="O533" s="663">
        <v>349</v>
      </c>
      <c r="P533" s="676"/>
      <c r="Q533" s="664">
        <v>349</v>
      </c>
    </row>
    <row r="534" spans="1:17" ht="14.4" customHeight="1" x14ac:dyDescent="0.3">
      <c r="A534" s="659" t="s">
        <v>4474</v>
      </c>
      <c r="B534" s="660" t="s">
        <v>3845</v>
      </c>
      <c r="C534" s="660" t="s">
        <v>3735</v>
      </c>
      <c r="D534" s="660" t="s">
        <v>4276</v>
      </c>
      <c r="E534" s="660" t="s">
        <v>4277</v>
      </c>
      <c r="F534" s="663">
        <v>1</v>
      </c>
      <c r="G534" s="663">
        <v>4421</v>
      </c>
      <c r="H534" s="663">
        <v>1</v>
      </c>
      <c r="I534" s="663">
        <v>4421</v>
      </c>
      <c r="J534" s="663"/>
      <c r="K534" s="663"/>
      <c r="L534" s="663"/>
      <c r="M534" s="663"/>
      <c r="N534" s="663"/>
      <c r="O534" s="663"/>
      <c r="P534" s="676"/>
      <c r="Q534" s="664"/>
    </row>
    <row r="535" spans="1:17" ht="14.4" customHeight="1" x14ac:dyDescent="0.3">
      <c r="A535" s="659" t="s">
        <v>4475</v>
      </c>
      <c r="B535" s="660" t="s">
        <v>3731</v>
      </c>
      <c r="C535" s="660" t="s">
        <v>3735</v>
      </c>
      <c r="D535" s="660" t="s">
        <v>3748</v>
      </c>
      <c r="E535" s="660" t="s">
        <v>3749</v>
      </c>
      <c r="F535" s="663"/>
      <c r="G535" s="663"/>
      <c r="H535" s="663"/>
      <c r="I535" s="663"/>
      <c r="J535" s="663"/>
      <c r="K535" s="663"/>
      <c r="L535" s="663"/>
      <c r="M535" s="663"/>
      <c r="N535" s="663">
        <v>1</v>
      </c>
      <c r="O535" s="663">
        <v>118</v>
      </c>
      <c r="P535" s="676"/>
      <c r="Q535" s="664">
        <v>118</v>
      </c>
    </row>
    <row r="536" spans="1:17" ht="14.4" customHeight="1" x14ac:dyDescent="0.3">
      <c r="A536" s="659" t="s">
        <v>4475</v>
      </c>
      <c r="B536" s="660" t="s">
        <v>3731</v>
      </c>
      <c r="C536" s="660" t="s">
        <v>3735</v>
      </c>
      <c r="D536" s="660" t="s">
        <v>3760</v>
      </c>
      <c r="E536" s="660" t="s">
        <v>3761</v>
      </c>
      <c r="F536" s="663"/>
      <c r="G536" s="663"/>
      <c r="H536" s="663"/>
      <c r="I536" s="663"/>
      <c r="J536" s="663"/>
      <c r="K536" s="663"/>
      <c r="L536" s="663"/>
      <c r="M536" s="663"/>
      <c r="N536" s="663">
        <v>1</v>
      </c>
      <c r="O536" s="663">
        <v>0</v>
      </c>
      <c r="P536" s="676"/>
      <c r="Q536" s="664">
        <v>0</v>
      </c>
    </row>
    <row r="537" spans="1:17" ht="14.4" customHeight="1" x14ac:dyDescent="0.3">
      <c r="A537" s="659" t="s">
        <v>4475</v>
      </c>
      <c r="B537" s="660" t="s">
        <v>3731</v>
      </c>
      <c r="C537" s="660" t="s">
        <v>3735</v>
      </c>
      <c r="D537" s="660" t="s">
        <v>3762</v>
      </c>
      <c r="E537" s="660" t="s">
        <v>3763</v>
      </c>
      <c r="F537" s="663"/>
      <c r="G537" s="663"/>
      <c r="H537" s="663"/>
      <c r="I537" s="663"/>
      <c r="J537" s="663"/>
      <c r="K537" s="663"/>
      <c r="L537" s="663"/>
      <c r="M537" s="663"/>
      <c r="N537" s="663">
        <v>1</v>
      </c>
      <c r="O537" s="663">
        <v>235</v>
      </c>
      <c r="P537" s="676"/>
      <c r="Q537" s="664">
        <v>235</v>
      </c>
    </row>
    <row r="538" spans="1:17" ht="14.4" customHeight="1" x14ac:dyDescent="0.3">
      <c r="A538" s="659" t="s">
        <v>4476</v>
      </c>
      <c r="B538" s="660" t="s">
        <v>3731</v>
      </c>
      <c r="C538" s="660" t="s">
        <v>3735</v>
      </c>
      <c r="D538" s="660" t="s">
        <v>3748</v>
      </c>
      <c r="E538" s="660" t="s">
        <v>3749</v>
      </c>
      <c r="F538" s="663"/>
      <c r="G538" s="663"/>
      <c r="H538" s="663"/>
      <c r="I538" s="663"/>
      <c r="J538" s="663">
        <v>1</v>
      </c>
      <c r="K538" s="663">
        <v>118</v>
      </c>
      <c r="L538" s="663"/>
      <c r="M538" s="663">
        <v>118</v>
      </c>
      <c r="N538" s="663"/>
      <c r="O538" s="663"/>
      <c r="P538" s="676"/>
      <c r="Q538" s="664"/>
    </row>
    <row r="539" spans="1:17" ht="14.4" customHeight="1" x14ac:dyDescent="0.3">
      <c r="A539" s="659" t="s">
        <v>4476</v>
      </c>
      <c r="B539" s="660" t="s">
        <v>3731</v>
      </c>
      <c r="C539" s="660" t="s">
        <v>3735</v>
      </c>
      <c r="D539" s="660" t="s">
        <v>3760</v>
      </c>
      <c r="E539" s="660" t="s">
        <v>3761</v>
      </c>
      <c r="F539" s="663"/>
      <c r="G539" s="663"/>
      <c r="H539" s="663"/>
      <c r="I539" s="663"/>
      <c r="J539" s="663"/>
      <c r="K539" s="663"/>
      <c r="L539" s="663"/>
      <c r="M539" s="663"/>
      <c r="N539" s="663">
        <v>1</v>
      </c>
      <c r="O539" s="663">
        <v>0</v>
      </c>
      <c r="P539" s="676"/>
      <c r="Q539" s="664">
        <v>0</v>
      </c>
    </row>
    <row r="540" spans="1:17" ht="14.4" customHeight="1" x14ac:dyDescent="0.3">
      <c r="A540" s="659" t="s">
        <v>4476</v>
      </c>
      <c r="B540" s="660" t="s">
        <v>3731</v>
      </c>
      <c r="C540" s="660" t="s">
        <v>3735</v>
      </c>
      <c r="D540" s="660" t="s">
        <v>3762</v>
      </c>
      <c r="E540" s="660" t="s">
        <v>3763</v>
      </c>
      <c r="F540" s="663"/>
      <c r="G540" s="663"/>
      <c r="H540" s="663"/>
      <c r="I540" s="663"/>
      <c r="J540" s="663"/>
      <c r="K540" s="663"/>
      <c r="L540" s="663"/>
      <c r="M540" s="663"/>
      <c r="N540" s="663">
        <v>1</v>
      </c>
      <c r="O540" s="663">
        <v>235</v>
      </c>
      <c r="P540" s="676"/>
      <c r="Q540" s="664">
        <v>235</v>
      </c>
    </row>
    <row r="541" spans="1:17" ht="14.4" customHeight="1" x14ac:dyDescent="0.3">
      <c r="A541" s="659" t="s">
        <v>4477</v>
      </c>
      <c r="B541" s="660" t="s">
        <v>3731</v>
      </c>
      <c r="C541" s="660" t="s">
        <v>3735</v>
      </c>
      <c r="D541" s="660" t="s">
        <v>3748</v>
      </c>
      <c r="E541" s="660" t="s">
        <v>3749</v>
      </c>
      <c r="F541" s="663">
        <v>1</v>
      </c>
      <c r="G541" s="663">
        <v>116</v>
      </c>
      <c r="H541" s="663">
        <v>1</v>
      </c>
      <c r="I541" s="663">
        <v>116</v>
      </c>
      <c r="J541" s="663"/>
      <c r="K541" s="663"/>
      <c r="L541" s="663"/>
      <c r="M541" s="663"/>
      <c r="N541" s="663">
        <v>1</v>
      </c>
      <c r="O541" s="663">
        <v>118</v>
      </c>
      <c r="P541" s="676">
        <v>1.0172413793103448</v>
      </c>
      <c r="Q541" s="664">
        <v>118</v>
      </c>
    </row>
    <row r="542" spans="1:17" ht="14.4" customHeight="1" x14ac:dyDescent="0.3">
      <c r="A542" s="659" t="s">
        <v>4477</v>
      </c>
      <c r="B542" s="660" t="s">
        <v>3731</v>
      </c>
      <c r="C542" s="660" t="s">
        <v>3735</v>
      </c>
      <c r="D542" s="660" t="s">
        <v>3760</v>
      </c>
      <c r="E542" s="660" t="s">
        <v>3761</v>
      </c>
      <c r="F542" s="663">
        <v>1</v>
      </c>
      <c r="G542" s="663">
        <v>0</v>
      </c>
      <c r="H542" s="663"/>
      <c r="I542" s="663">
        <v>0</v>
      </c>
      <c r="J542" s="663"/>
      <c r="K542" s="663"/>
      <c r="L542" s="663"/>
      <c r="M542" s="663"/>
      <c r="N542" s="663"/>
      <c r="O542" s="663"/>
      <c r="P542" s="676"/>
      <c r="Q542" s="664"/>
    </row>
    <row r="543" spans="1:17" ht="14.4" customHeight="1" x14ac:dyDescent="0.3">
      <c r="A543" s="659" t="s">
        <v>4477</v>
      </c>
      <c r="B543" s="660" t="s">
        <v>3731</v>
      </c>
      <c r="C543" s="660" t="s">
        <v>3735</v>
      </c>
      <c r="D543" s="660" t="s">
        <v>3762</v>
      </c>
      <c r="E543" s="660" t="s">
        <v>3763</v>
      </c>
      <c r="F543" s="663"/>
      <c r="G543" s="663"/>
      <c r="H543" s="663"/>
      <c r="I543" s="663"/>
      <c r="J543" s="663">
        <v>1</v>
      </c>
      <c r="K543" s="663">
        <v>232</v>
      </c>
      <c r="L543" s="663"/>
      <c r="M543" s="663">
        <v>232</v>
      </c>
      <c r="N543" s="663"/>
      <c r="O543" s="663"/>
      <c r="P543" s="676"/>
      <c r="Q543" s="664"/>
    </row>
    <row r="544" spans="1:17" ht="14.4" customHeight="1" x14ac:dyDescent="0.3">
      <c r="A544" s="659" t="s">
        <v>4477</v>
      </c>
      <c r="B544" s="660" t="s">
        <v>3731</v>
      </c>
      <c r="C544" s="660" t="s">
        <v>3735</v>
      </c>
      <c r="D544" s="660" t="s">
        <v>3764</v>
      </c>
      <c r="E544" s="660" t="s">
        <v>3765</v>
      </c>
      <c r="F544" s="663">
        <v>1</v>
      </c>
      <c r="G544" s="663">
        <v>0</v>
      </c>
      <c r="H544" s="663"/>
      <c r="I544" s="663">
        <v>0</v>
      </c>
      <c r="J544" s="663"/>
      <c r="K544" s="663"/>
      <c r="L544" s="663"/>
      <c r="M544" s="663"/>
      <c r="N544" s="663"/>
      <c r="O544" s="663"/>
      <c r="P544" s="676"/>
      <c r="Q544" s="664"/>
    </row>
    <row r="545" spans="1:17" ht="14.4" customHeight="1" x14ac:dyDescent="0.3">
      <c r="A545" s="659" t="s">
        <v>4478</v>
      </c>
      <c r="B545" s="660" t="s">
        <v>3731</v>
      </c>
      <c r="C545" s="660" t="s">
        <v>3735</v>
      </c>
      <c r="D545" s="660" t="s">
        <v>3748</v>
      </c>
      <c r="E545" s="660" t="s">
        <v>3749</v>
      </c>
      <c r="F545" s="663">
        <v>1</v>
      </c>
      <c r="G545" s="663">
        <v>116</v>
      </c>
      <c r="H545" s="663">
        <v>1</v>
      </c>
      <c r="I545" s="663">
        <v>116</v>
      </c>
      <c r="J545" s="663"/>
      <c r="K545" s="663"/>
      <c r="L545" s="663"/>
      <c r="M545" s="663"/>
      <c r="N545" s="663"/>
      <c r="O545" s="663"/>
      <c r="P545" s="676"/>
      <c r="Q545" s="664"/>
    </row>
    <row r="546" spans="1:17" ht="14.4" customHeight="1" x14ac:dyDescent="0.3">
      <c r="A546" s="659" t="s">
        <v>4479</v>
      </c>
      <c r="B546" s="660" t="s">
        <v>3731</v>
      </c>
      <c r="C546" s="660" t="s">
        <v>3735</v>
      </c>
      <c r="D546" s="660" t="s">
        <v>3748</v>
      </c>
      <c r="E546" s="660" t="s">
        <v>3749</v>
      </c>
      <c r="F546" s="663">
        <v>8</v>
      </c>
      <c r="G546" s="663">
        <v>928</v>
      </c>
      <c r="H546" s="663">
        <v>1</v>
      </c>
      <c r="I546" s="663">
        <v>116</v>
      </c>
      <c r="J546" s="663">
        <v>3</v>
      </c>
      <c r="K546" s="663">
        <v>354</v>
      </c>
      <c r="L546" s="663">
        <v>0.38146551724137934</v>
      </c>
      <c r="M546" s="663">
        <v>118</v>
      </c>
      <c r="N546" s="663">
        <v>1</v>
      </c>
      <c r="O546" s="663">
        <v>118</v>
      </c>
      <c r="P546" s="676">
        <v>0.12715517241379309</v>
      </c>
      <c r="Q546" s="664">
        <v>118</v>
      </c>
    </row>
    <row r="547" spans="1:17" ht="14.4" customHeight="1" x14ac:dyDescent="0.3">
      <c r="A547" s="659" t="s">
        <v>4479</v>
      </c>
      <c r="B547" s="660" t="s">
        <v>3731</v>
      </c>
      <c r="C547" s="660" t="s">
        <v>3735</v>
      </c>
      <c r="D547" s="660" t="s">
        <v>3760</v>
      </c>
      <c r="E547" s="660" t="s">
        <v>3761</v>
      </c>
      <c r="F547" s="663"/>
      <c r="G547" s="663"/>
      <c r="H547" s="663"/>
      <c r="I547" s="663"/>
      <c r="J547" s="663"/>
      <c r="K547" s="663"/>
      <c r="L547" s="663"/>
      <c r="M547" s="663"/>
      <c r="N547" s="663">
        <v>5</v>
      </c>
      <c r="O547" s="663">
        <v>133.33000000000001</v>
      </c>
      <c r="P547" s="676"/>
      <c r="Q547" s="664">
        <v>26.666000000000004</v>
      </c>
    </row>
    <row r="548" spans="1:17" ht="14.4" customHeight="1" x14ac:dyDescent="0.3">
      <c r="A548" s="659" t="s">
        <v>4479</v>
      </c>
      <c r="B548" s="660" t="s">
        <v>3731</v>
      </c>
      <c r="C548" s="660" t="s">
        <v>3735</v>
      </c>
      <c r="D548" s="660" t="s">
        <v>3762</v>
      </c>
      <c r="E548" s="660" t="s">
        <v>3763</v>
      </c>
      <c r="F548" s="663"/>
      <c r="G548" s="663"/>
      <c r="H548" s="663"/>
      <c r="I548" s="663"/>
      <c r="J548" s="663">
        <v>4</v>
      </c>
      <c r="K548" s="663">
        <v>932</v>
      </c>
      <c r="L548" s="663"/>
      <c r="M548" s="663">
        <v>233</v>
      </c>
      <c r="N548" s="663">
        <v>8</v>
      </c>
      <c r="O548" s="663">
        <v>1880</v>
      </c>
      <c r="P548" s="676"/>
      <c r="Q548" s="664">
        <v>235</v>
      </c>
    </row>
    <row r="549" spans="1:17" ht="14.4" customHeight="1" x14ac:dyDescent="0.3">
      <c r="A549" s="659" t="s">
        <v>4479</v>
      </c>
      <c r="B549" s="660" t="s">
        <v>3731</v>
      </c>
      <c r="C549" s="660" t="s">
        <v>3735</v>
      </c>
      <c r="D549" s="660" t="s">
        <v>3764</v>
      </c>
      <c r="E549" s="660" t="s">
        <v>3765</v>
      </c>
      <c r="F549" s="663">
        <v>1</v>
      </c>
      <c r="G549" s="663">
        <v>0</v>
      </c>
      <c r="H549" s="663"/>
      <c r="I549" s="663">
        <v>0</v>
      </c>
      <c r="J549" s="663"/>
      <c r="K549" s="663"/>
      <c r="L549" s="663"/>
      <c r="M549" s="663"/>
      <c r="N549" s="663"/>
      <c r="O549" s="663"/>
      <c r="P549" s="676"/>
      <c r="Q549" s="664"/>
    </row>
    <row r="550" spans="1:17" ht="14.4" customHeight="1" x14ac:dyDescent="0.3">
      <c r="A550" s="659" t="s">
        <v>4480</v>
      </c>
      <c r="B550" s="660" t="s">
        <v>3731</v>
      </c>
      <c r="C550" s="660" t="s">
        <v>3735</v>
      </c>
      <c r="D550" s="660" t="s">
        <v>3738</v>
      </c>
      <c r="E550" s="660" t="s">
        <v>3739</v>
      </c>
      <c r="F550" s="663"/>
      <c r="G550" s="663"/>
      <c r="H550" s="663"/>
      <c r="I550" s="663"/>
      <c r="J550" s="663"/>
      <c r="K550" s="663"/>
      <c r="L550" s="663"/>
      <c r="M550" s="663"/>
      <c r="N550" s="663">
        <v>1</v>
      </c>
      <c r="O550" s="663">
        <v>35</v>
      </c>
      <c r="P550" s="676"/>
      <c r="Q550" s="664">
        <v>35</v>
      </c>
    </row>
    <row r="551" spans="1:17" ht="14.4" customHeight="1" x14ac:dyDescent="0.3">
      <c r="A551" s="659" t="s">
        <v>4480</v>
      </c>
      <c r="B551" s="660" t="s">
        <v>3731</v>
      </c>
      <c r="C551" s="660" t="s">
        <v>3735</v>
      </c>
      <c r="D551" s="660" t="s">
        <v>3748</v>
      </c>
      <c r="E551" s="660" t="s">
        <v>3749</v>
      </c>
      <c r="F551" s="663">
        <v>94</v>
      </c>
      <c r="G551" s="663">
        <v>10904</v>
      </c>
      <c r="H551" s="663">
        <v>1</v>
      </c>
      <c r="I551" s="663">
        <v>116</v>
      </c>
      <c r="J551" s="663">
        <v>64</v>
      </c>
      <c r="K551" s="663">
        <v>7492</v>
      </c>
      <c r="L551" s="663">
        <v>0.68708730741012469</v>
      </c>
      <c r="M551" s="663">
        <v>117.0625</v>
      </c>
      <c r="N551" s="663">
        <v>39</v>
      </c>
      <c r="O551" s="663">
        <v>4602</v>
      </c>
      <c r="P551" s="676">
        <v>0.42204695524578134</v>
      </c>
      <c r="Q551" s="664">
        <v>118</v>
      </c>
    </row>
    <row r="552" spans="1:17" ht="14.4" customHeight="1" x14ac:dyDescent="0.3">
      <c r="A552" s="659" t="s">
        <v>4480</v>
      </c>
      <c r="B552" s="660" t="s">
        <v>3731</v>
      </c>
      <c r="C552" s="660" t="s">
        <v>3735</v>
      </c>
      <c r="D552" s="660" t="s">
        <v>3760</v>
      </c>
      <c r="E552" s="660" t="s">
        <v>3761</v>
      </c>
      <c r="F552" s="663"/>
      <c r="G552" s="663"/>
      <c r="H552" s="663"/>
      <c r="I552" s="663"/>
      <c r="J552" s="663">
        <v>2</v>
      </c>
      <c r="K552" s="663">
        <v>0</v>
      </c>
      <c r="L552" s="663"/>
      <c r="M552" s="663">
        <v>0</v>
      </c>
      <c r="N552" s="663">
        <v>70</v>
      </c>
      <c r="O552" s="663">
        <v>899.99999999999989</v>
      </c>
      <c r="P552" s="676"/>
      <c r="Q552" s="664">
        <v>12.857142857142856</v>
      </c>
    </row>
    <row r="553" spans="1:17" ht="14.4" customHeight="1" x14ac:dyDescent="0.3">
      <c r="A553" s="659" t="s">
        <v>4480</v>
      </c>
      <c r="B553" s="660" t="s">
        <v>3731</v>
      </c>
      <c r="C553" s="660" t="s">
        <v>3735</v>
      </c>
      <c r="D553" s="660" t="s">
        <v>3762</v>
      </c>
      <c r="E553" s="660" t="s">
        <v>3763</v>
      </c>
      <c r="F553" s="663">
        <v>26</v>
      </c>
      <c r="G553" s="663">
        <v>6032</v>
      </c>
      <c r="H553" s="663">
        <v>1</v>
      </c>
      <c r="I553" s="663">
        <v>232</v>
      </c>
      <c r="J553" s="663">
        <v>69</v>
      </c>
      <c r="K553" s="663">
        <v>16072</v>
      </c>
      <c r="L553" s="663">
        <v>2.6644562334217508</v>
      </c>
      <c r="M553" s="663">
        <v>232.92753623188406</v>
      </c>
      <c r="N553" s="663">
        <v>95</v>
      </c>
      <c r="O553" s="663">
        <v>22325</v>
      </c>
      <c r="P553" s="676">
        <v>3.7010941644562334</v>
      </c>
      <c r="Q553" s="664">
        <v>235</v>
      </c>
    </row>
    <row r="554" spans="1:17" ht="14.4" customHeight="1" x14ac:dyDescent="0.3">
      <c r="A554" s="659" t="s">
        <v>4480</v>
      </c>
      <c r="B554" s="660" t="s">
        <v>3731</v>
      </c>
      <c r="C554" s="660" t="s">
        <v>3735</v>
      </c>
      <c r="D554" s="660" t="s">
        <v>3764</v>
      </c>
      <c r="E554" s="660" t="s">
        <v>3765</v>
      </c>
      <c r="F554" s="663">
        <v>28</v>
      </c>
      <c r="G554" s="663">
        <v>0</v>
      </c>
      <c r="H554" s="663"/>
      <c r="I554" s="663">
        <v>0</v>
      </c>
      <c r="J554" s="663"/>
      <c r="K554" s="663"/>
      <c r="L554" s="663"/>
      <c r="M554" s="663"/>
      <c r="N554" s="663"/>
      <c r="O554" s="663"/>
      <c r="P554" s="676"/>
      <c r="Q554" s="664"/>
    </row>
    <row r="555" spans="1:17" ht="14.4" customHeight="1" x14ac:dyDescent="0.3">
      <c r="A555" s="659" t="s">
        <v>4480</v>
      </c>
      <c r="B555" s="660" t="s">
        <v>3731</v>
      </c>
      <c r="C555" s="660" t="s">
        <v>3735</v>
      </c>
      <c r="D555" s="660" t="s">
        <v>3779</v>
      </c>
      <c r="E555" s="660" t="s">
        <v>3780</v>
      </c>
      <c r="F555" s="663"/>
      <c r="G555" s="663"/>
      <c r="H555" s="663"/>
      <c r="I555" s="663"/>
      <c r="J555" s="663"/>
      <c r="K555" s="663"/>
      <c r="L555" s="663"/>
      <c r="M555" s="663"/>
      <c r="N555" s="663">
        <v>9</v>
      </c>
      <c r="O555" s="663">
        <v>3141</v>
      </c>
      <c r="P555" s="676"/>
      <c r="Q555" s="664">
        <v>349</v>
      </c>
    </row>
    <row r="556" spans="1:17" ht="14.4" customHeight="1" x14ac:dyDescent="0.3">
      <c r="A556" s="659" t="s">
        <v>4481</v>
      </c>
      <c r="B556" s="660" t="s">
        <v>3731</v>
      </c>
      <c r="C556" s="660" t="s">
        <v>3735</v>
      </c>
      <c r="D556" s="660" t="s">
        <v>3738</v>
      </c>
      <c r="E556" s="660" t="s">
        <v>3739</v>
      </c>
      <c r="F556" s="663"/>
      <c r="G556" s="663"/>
      <c r="H556" s="663"/>
      <c r="I556" s="663"/>
      <c r="J556" s="663"/>
      <c r="K556" s="663"/>
      <c r="L556" s="663"/>
      <c r="M556" s="663"/>
      <c r="N556" s="663">
        <v>1</v>
      </c>
      <c r="O556" s="663">
        <v>35</v>
      </c>
      <c r="P556" s="676"/>
      <c r="Q556" s="664">
        <v>35</v>
      </c>
    </row>
    <row r="557" spans="1:17" ht="14.4" customHeight="1" x14ac:dyDescent="0.3">
      <c r="A557" s="659" t="s">
        <v>4481</v>
      </c>
      <c r="B557" s="660" t="s">
        <v>3731</v>
      </c>
      <c r="C557" s="660" t="s">
        <v>3735</v>
      </c>
      <c r="D557" s="660" t="s">
        <v>3748</v>
      </c>
      <c r="E557" s="660" t="s">
        <v>3749</v>
      </c>
      <c r="F557" s="663">
        <v>1</v>
      </c>
      <c r="G557" s="663">
        <v>116</v>
      </c>
      <c r="H557" s="663">
        <v>1</v>
      </c>
      <c r="I557" s="663">
        <v>116</v>
      </c>
      <c r="J557" s="663">
        <v>4</v>
      </c>
      <c r="K557" s="663">
        <v>466</v>
      </c>
      <c r="L557" s="663">
        <v>4.0172413793103452</v>
      </c>
      <c r="M557" s="663">
        <v>116.5</v>
      </c>
      <c r="N557" s="663">
        <v>2</v>
      </c>
      <c r="O557" s="663">
        <v>236</v>
      </c>
      <c r="P557" s="676">
        <v>2.0344827586206895</v>
      </c>
      <c r="Q557" s="664">
        <v>118</v>
      </c>
    </row>
    <row r="558" spans="1:17" ht="14.4" customHeight="1" x14ac:dyDescent="0.3">
      <c r="A558" s="659" t="s">
        <v>4481</v>
      </c>
      <c r="B558" s="660" t="s">
        <v>3731</v>
      </c>
      <c r="C558" s="660" t="s">
        <v>3735</v>
      </c>
      <c r="D558" s="660" t="s">
        <v>3760</v>
      </c>
      <c r="E558" s="660" t="s">
        <v>3761</v>
      </c>
      <c r="F558" s="663"/>
      <c r="G558" s="663"/>
      <c r="H558" s="663"/>
      <c r="I558" s="663"/>
      <c r="J558" s="663"/>
      <c r="K558" s="663"/>
      <c r="L558" s="663"/>
      <c r="M558" s="663"/>
      <c r="N558" s="663">
        <v>2</v>
      </c>
      <c r="O558" s="663">
        <v>33.33</v>
      </c>
      <c r="P558" s="676"/>
      <c r="Q558" s="664">
        <v>16.664999999999999</v>
      </c>
    </row>
    <row r="559" spans="1:17" ht="14.4" customHeight="1" x14ac:dyDescent="0.3">
      <c r="A559" s="659" t="s">
        <v>4481</v>
      </c>
      <c r="B559" s="660" t="s">
        <v>3731</v>
      </c>
      <c r="C559" s="660" t="s">
        <v>3735</v>
      </c>
      <c r="D559" s="660" t="s">
        <v>3762</v>
      </c>
      <c r="E559" s="660" t="s">
        <v>3763</v>
      </c>
      <c r="F559" s="663"/>
      <c r="G559" s="663"/>
      <c r="H559" s="663"/>
      <c r="I559" s="663"/>
      <c r="J559" s="663"/>
      <c r="K559" s="663"/>
      <c r="L559" s="663"/>
      <c r="M559" s="663"/>
      <c r="N559" s="663">
        <v>2</v>
      </c>
      <c r="O559" s="663">
        <v>470</v>
      </c>
      <c r="P559" s="676"/>
      <c r="Q559" s="664">
        <v>235</v>
      </c>
    </row>
    <row r="560" spans="1:17" ht="14.4" customHeight="1" x14ac:dyDescent="0.3">
      <c r="A560" s="659" t="s">
        <v>4482</v>
      </c>
      <c r="B560" s="660" t="s">
        <v>3731</v>
      </c>
      <c r="C560" s="660" t="s">
        <v>3735</v>
      </c>
      <c r="D560" s="660" t="s">
        <v>3748</v>
      </c>
      <c r="E560" s="660" t="s">
        <v>3749</v>
      </c>
      <c r="F560" s="663"/>
      <c r="G560" s="663"/>
      <c r="H560" s="663"/>
      <c r="I560" s="663"/>
      <c r="J560" s="663">
        <v>1</v>
      </c>
      <c r="K560" s="663">
        <v>118</v>
      </c>
      <c r="L560" s="663"/>
      <c r="M560" s="663">
        <v>118</v>
      </c>
      <c r="N560" s="663"/>
      <c r="O560" s="663"/>
      <c r="P560" s="676"/>
      <c r="Q560" s="664"/>
    </row>
    <row r="561" spans="1:17" ht="14.4" customHeight="1" x14ac:dyDescent="0.3">
      <c r="A561" s="659" t="s">
        <v>4482</v>
      </c>
      <c r="B561" s="660" t="s">
        <v>3731</v>
      </c>
      <c r="C561" s="660" t="s">
        <v>3735</v>
      </c>
      <c r="D561" s="660" t="s">
        <v>3762</v>
      </c>
      <c r="E561" s="660" t="s">
        <v>3763</v>
      </c>
      <c r="F561" s="663"/>
      <c r="G561" s="663"/>
      <c r="H561" s="663"/>
      <c r="I561" s="663"/>
      <c r="J561" s="663">
        <v>1</v>
      </c>
      <c r="K561" s="663">
        <v>234</v>
      </c>
      <c r="L561" s="663"/>
      <c r="M561" s="663">
        <v>234</v>
      </c>
      <c r="N561" s="663"/>
      <c r="O561" s="663"/>
      <c r="P561" s="676"/>
      <c r="Q561" s="664"/>
    </row>
    <row r="562" spans="1:17" ht="14.4" customHeight="1" x14ac:dyDescent="0.3">
      <c r="A562" s="659" t="s">
        <v>4483</v>
      </c>
      <c r="B562" s="660" t="s">
        <v>3731</v>
      </c>
      <c r="C562" s="660" t="s">
        <v>3735</v>
      </c>
      <c r="D562" s="660" t="s">
        <v>3748</v>
      </c>
      <c r="E562" s="660" t="s">
        <v>3749</v>
      </c>
      <c r="F562" s="663">
        <v>7</v>
      </c>
      <c r="G562" s="663">
        <v>812</v>
      </c>
      <c r="H562" s="663">
        <v>1</v>
      </c>
      <c r="I562" s="663">
        <v>116</v>
      </c>
      <c r="J562" s="663">
        <v>8</v>
      </c>
      <c r="K562" s="663">
        <v>938</v>
      </c>
      <c r="L562" s="663">
        <v>1.1551724137931034</v>
      </c>
      <c r="M562" s="663">
        <v>117.25</v>
      </c>
      <c r="N562" s="663">
        <v>5</v>
      </c>
      <c r="O562" s="663">
        <v>590</v>
      </c>
      <c r="P562" s="676">
        <v>0.72660098522167482</v>
      </c>
      <c r="Q562" s="664">
        <v>118</v>
      </c>
    </row>
    <row r="563" spans="1:17" ht="14.4" customHeight="1" x14ac:dyDescent="0.3">
      <c r="A563" s="659" t="s">
        <v>4483</v>
      </c>
      <c r="B563" s="660" t="s">
        <v>3731</v>
      </c>
      <c r="C563" s="660" t="s">
        <v>3735</v>
      </c>
      <c r="D563" s="660" t="s">
        <v>3760</v>
      </c>
      <c r="E563" s="660" t="s">
        <v>3761</v>
      </c>
      <c r="F563" s="663"/>
      <c r="G563" s="663"/>
      <c r="H563" s="663"/>
      <c r="I563" s="663"/>
      <c r="J563" s="663"/>
      <c r="K563" s="663"/>
      <c r="L563" s="663"/>
      <c r="M563" s="663"/>
      <c r="N563" s="663">
        <v>13</v>
      </c>
      <c r="O563" s="663">
        <v>99.99</v>
      </c>
      <c r="P563" s="676"/>
      <c r="Q563" s="664">
        <v>7.6915384615384612</v>
      </c>
    </row>
    <row r="564" spans="1:17" ht="14.4" customHeight="1" x14ac:dyDescent="0.3">
      <c r="A564" s="659" t="s">
        <v>4483</v>
      </c>
      <c r="B564" s="660" t="s">
        <v>3731</v>
      </c>
      <c r="C564" s="660" t="s">
        <v>3735</v>
      </c>
      <c r="D564" s="660" t="s">
        <v>3762</v>
      </c>
      <c r="E564" s="660" t="s">
        <v>3763</v>
      </c>
      <c r="F564" s="663">
        <v>1</v>
      </c>
      <c r="G564" s="663">
        <v>232</v>
      </c>
      <c r="H564" s="663">
        <v>1</v>
      </c>
      <c r="I564" s="663">
        <v>232</v>
      </c>
      <c r="J564" s="663">
        <v>3</v>
      </c>
      <c r="K564" s="663">
        <v>702</v>
      </c>
      <c r="L564" s="663">
        <v>3.0258620689655173</v>
      </c>
      <c r="M564" s="663">
        <v>234</v>
      </c>
      <c r="N564" s="663">
        <v>14</v>
      </c>
      <c r="O564" s="663">
        <v>3290</v>
      </c>
      <c r="P564" s="676">
        <v>14.181034482758621</v>
      </c>
      <c r="Q564" s="664">
        <v>235</v>
      </c>
    </row>
    <row r="565" spans="1:17" ht="14.4" customHeight="1" x14ac:dyDescent="0.3">
      <c r="A565" s="659" t="s">
        <v>4483</v>
      </c>
      <c r="B565" s="660" t="s">
        <v>3731</v>
      </c>
      <c r="C565" s="660" t="s">
        <v>3735</v>
      </c>
      <c r="D565" s="660" t="s">
        <v>3779</v>
      </c>
      <c r="E565" s="660" t="s">
        <v>3780</v>
      </c>
      <c r="F565" s="663"/>
      <c r="G565" s="663"/>
      <c r="H565" s="663"/>
      <c r="I565" s="663"/>
      <c r="J565" s="663"/>
      <c r="K565" s="663"/>
      <c r="L565" s="663"/>
      <c r="M565" s="663"/>
      <c r="N565" s="663">
        <v>1</v>
      </c>
      <c r="O565" s="663">
        <v>349</v>
      </c>
      <c r="P565" s="676"/>
      <c r="Q565" s="664">
        <v>349</v>
      </c>
    </row>
    <row r="566" spans="1:17" ht="14.4" customHeight="1" x14ac:dyDescent="0.3">
      <c r="A566" s="659" t="s">
        <v>4484</v>
      </c>
      <c r="B566" s="660" t="s">
        <v>3731</v>
      </c>
      <c r="C566" s="660" t="s">
        <v>3735</v>
      </c>
      <c r="D566" s="660" t="s">
        <v>3748</v>
      </c>
      <c r="E566" s="660" t="s">
        <v>3749</v>
      </c>
      <c r="F566" s="663">
        <v>1</v>
      </c>
      <c r="G566" s="663">
        <v>116</v>
      </c>
      <c r="H566" s="663">
        <v>1</v>
      </c>
      <c r="I566" s="663">
        <v>116</v>
      </c>
      <c r="J566" s="663"/>
      <c r="K566" s="663"/>
      <c r="L566" s="663"/>
      <c r="M566" s="663"/>
      <c r="N566" s="663"/>
      <c r="O566" s="663"/>
      <c r="P566" s="676"/>
      <c r="Q566" s="664"/>
    </row>
    <row r="567" spans="1:17" ht="14.4" customHeight="1" x14ac:dyDescent="0.3">
      <c r="A567" s="659" t="s">
        <v>4484</v>
      </c>
      <c r="B567" s="660" t="s">
        <v>3731</v>
      </c>
      <c r="C567" s="660" t="s">
        <v>3735</v>
      </c>
      <c r="D567" s="660" t="s">
        <v>3760</v>
      </c>
      <c r="E567" s="660" t="s">
        <v>3761</v>
      </c>
      <c r="F567" s="663"/>
      <c r="G567" s="663"/>
      <c r="H567" s="663"/>
      <c r="I567" s="663"/>
      <c r="J567" s="663"/>
      <c r="K567" s="663"/>
      <c r="L567" s="663"/>
      <c r="M567" s="663"/>
      <c r="N567" s="663">
        <v>1</v>
      </c>
      <c r="O567" s="663">
        <v>0</v>
      </c>
      <c r="P567" s="676"/>
      <c r="Q567" s="664">
        <v>0</v>
      </c>
    </row>
    <row r="568" spans="1:17" ht="14.4" customHeight="1" x14ac:dyDescent="0.3">
      <c r="A568" s="659" t="s">
        <v>4484</v>
      </c>
      <c r="B568" s="660" t="s">
        <v>3731</v>
      </c>
      <c r="C568" s="660" t="s">
        <v>3735</v>
      </c>
      <c r="D568" s="660" t="s">
        <v>3762</v>
      </c>
      <c r="E568" s="660" t="s">
        <v>3763</v>
      </c>
      <c r="F568" s="663">
        <v>1</v>
      </c>
      <c r="G568" s="663">
        <v>232</v>
      </c>
      <c r="H568" s="663">
        <v>1</v>
      </c>
      <c r="I568" s="663">
        <v>232</v>
      </c>
      <c r="J568" s="663">
        <v>1</v>
      </c>
      <c r="K568" s="663">
        <v>234</v>
      </c>
      <c r="L568" s="663">
        <v>1.0086206896551724</v>
      </c>
      <c r="M568" s="663">
        <v>234</v>
      </c>
      <c r="N568" s="663">
        <v>2</v>
      </c>
      <c r="O568" s="663">
        <v>470</v>
      </c>
      <c r="P568" s="676">
        <v>2.0258620689655173</v>
      </c>
      <c r="Q568" s="664">
        <v>235</v>
      </c>
    </row>
    <row r="569" spans="1:17" ht="14.4" customHeight="1" x14ac:dyDescent="0.3">
      <c r="A569" s="659" t="s">
        <v>4485</v>
      </c>
      <c r="B569" s="660" t="s">
        <v>3731</v>
      </c>
      <c r="C569" s="660" t="s">
        <v>3735</v>
      </c>
      <c r="D569" s="660" t="s">
        <v>3738</v>
      </c>
      <c r="E569" s="660" t="s">
        <v>3739</v>
      </c>
      <c r="F569" s="663"/>
      <c r="G569" s="663"/>
      <c r="H569" s="663"/>
      <c r="I569" s="663"/>
      <c r="J569" s="663"/>
      <c r="K569" s="663"/>
      <c r="L569" s="663"/>
      <c r="M569" s="663"/>
      <c r="N569" s="663">
        <v>2</v>
      </c>
      <c r="O569" s="663">
        <v>70</v>
      </c>
      <c r="P569" s="676"/>
      <c r="Q569" s="664">
        <v>35</v>
      </c>
    </row>
    <row r="570" spans="1:17" ht="14.4" customHeight="1" x14ac:dyDescent="0.3">
      <c r="A570" s="659" t="s">
        <v>4485</v>
      </c>
      <c r="B570" s="660" t="s">
        <v>3731</v>
      </c>
      <c r="C570" s="660" t="s">
        <v>3735</v>
      </c>
      <c r="D570" s="660" t="s">
        <v>3748</v>
      </c>
      <c r="E570" s="660" t="s">
        <v>3749</v>
      </c>
      <c r="F570" s="663">
        <v>1</v>
      </c>
      <c r="G570" s="663">
        <v>116</v>
      </c>
      <c r="H570" s="663">
        <v>1</v>
      </c>
      <c r="I570" s="663">
        <v>116</v>
      </c>
      <c r="J570" s="663">
        <v>10</v>
      </c>
      <c r="K570" s="663">
        <v>1164</v>
      </c>
      <c r="L570" s="663">
        <v>10.03448275862069</v>
      </c>
      <c r="M570" s="663">
        <v>116.4</v>
      </c>
      <c r="N570" s="663">
        <v>4</v>
      </c>
      <c r="O570" s="663">
        <v>472</v>
      </c>
      <c r="P570" s="676">
        <v>4.068965517241379</v>
      </c>
      <c r="Q570" s="664">
        <v>118</v>
      </c>
    </row>
    <row r="571" spans="1:17" ht="14.4" customHeight="1" x14ac:dyDescent="0.3">
      <c r="A571" s="659" t="s">
        <v>4485</v>
      </c>
      <c r="B571" s="660" t="s">
        <v>3731</v>
      </c>
      <c r="C571" s="660" t="s">
        <v>3735</v>
      </c>
      <c r="D571" s="660" t="s">
        <v>3760</v>
      </c>
      <c r="E571" s="660" t="s">
        <v>3761</v>
      </c>
      <c r="F571" s="663"/>
      <c r="G571" s="663"/>
      <c r="H571" s="663"/>
      <c r="I571" s="663"/>
      <c r="J571" s="663"/>
      <c r="K571" s="663"/>
      <c r="L571" s="663"/>
      <c r="M571" s="663"/>
      <c r="N571" s="663">
        <v>3</v>
      </c>
      <c r="O571" s="663">
        <v>0</v>
      </c>
      <c r="P571" s="676"/>
      <c r="Q571" s="664">
        <v>0</v>
      </c>
    </row>
    <row r="572" spans="1:17" ht="14.4" customHeight="1" x14ac:dyDescent="0.3">
      <c r="A572" s="659" t="s">
        <v>4485</v>
      </c>
      <c r="B572" s="660" t="s">
        <v>3731</v>
      </c>
      <c r="C572" s="660" t="s">
        <v>3735</v>
      </c>
      <c r="D572" s="660" t="s">
        <v>3762</v>
      </c>
      <c r="E572" s="660" t="s">
        <v>3763</v>
      </c>
      <c r="F572" s="663">
        <v>1</v>
      </c>
      <c r="G572" s="663">
        <v>232</v>
      </c>
      <c r="H572" s="663">
        <v>1</v>
      </c>
      <c r="I572" s="663">
        <v>232</v>
      </c>
      <c r="J572" s="663">
        <v>4</v>
      </c>
      <c r="K572" s="663">
        <v>930</v>
      </c>
      <c r="L572" s="663">
        <v>4.0086206896551726</v>
      </c>
      <c r="M572" s="663">
        <v>232.5</v>
      </c>
      <c r="N572" s="663">
        <v>8</v>
      </c>
      <c r="O572" s="663">
        <v>1880</v>
      </c>
      <c r="P572" s="676">
        <v>8.1034482758620694</v>
      </c>
      <c r="Q572" s="664">
        <v>235</v>
      </c>
    </row>
    <row r="573" spans="1:17" ht="14.4" customHeight="1" x14ac:dyDescent="0.3">
      <c r="A573" s="659" t="s">
        <v>4486</v>
      </c>
      <c r="B573" s="660" t="s">
        <v>3731</v>
      </c>
      <c r="C573" s="660" t="s">
        <v>3735</v>
      </c>
      <c r="D573" s="660" t="s">
        <v>3738</v>
      </c>
      <c r="E573" s="660" t="s">
        <v>3739</v>
      </c>
      <c r="F573" s="663"/>
      <c r="G573" s="663"/>
      <c r="H573" s="663"/>
      <c r="I573" s="663"/>
      <c r="J573" s="663"/>
      <c r="K573" s="663"/>
      <c r="L573" s="663"/>
      <c r="M573" s="663"/>
      <c r="N573" s="663">
        <v>4</v>
      </c>
      <c r="O573" s="663">
        <v>140</v>
      </c>
      <c r="P573" s="676"/>
      <c r="Q573" s="664">
        <v>35</v>
      </c>
    </row>
    <row r="574" spans="1:17" ht="14.4" customHeight="1" x14ac:dyDescent="0.3">
      <c r="A574" s="659" t="s">
        <v>4486</v>
      </c>
      <c r="B574" s="660" t="s">
        <v>3731</v>
      </c>
      <c r="C574" s="660" t="s">
        <v>3735</v>
      </c>
      <c r="D574" s="660" t="s">
        <v>3748</v>
      </c>
      <c r="E574" s="660" t="s">
        <v>3749</v>
      </c>
      <c r="F574" s="663">
        <v>2</v>
      </c>
      <c r="G574" s="663">
        <v>232</v>
      </c>
      <c r="H574" s="663">
        <v>1</v>
      </c>
      <c r="I574" s="663">
        <v>116</v>
      </c>
      <c r="J574" s="663">
        <v>4</v>
      </c>
      <c r="K574" s="663">
        <v>472</v>
      </c>
      <c r="L574" s="663">
        <v>2.0344827586206895</v>
      </c>
      <c r="M574" s="663">
        <v>118</v>
      </c>
      <c r="N574" s="663">
        <v>1</v>
      </c>
      <c r="O574" s="663">
        <v>118</v>
      </c>
      <c r="P574" s="676">
        <v>0.50862068965517238</v>
      </c>
      <c r="Q574" s="664">
        <v>118</v>
      </c>
    </row>
    <row r="575" spans="1:17" ht="14.4" customHeight="1" x14ac:dyDescent="0.3">
      <c r="A575" s="659" t="s">
        <v>4486</v>
      </c>
      <c r="B575" s="660" t="s">
        <v>3731</v>
      </c>
      <c r="C575" s="660" t="s">
        <v>3735</v>
      </c>
      <c r="D575" s="660" t="s">
        <v>3760</v>
      </c>
      <c r="E575" s="660" t="s">
        <v>3761</v>
      </c>
      <c r="F575" s="663"/>
      <c r="G575" s="663"/>
      <c r="H575" s="663"/>
      <c r="I575" s="663"/>
      <c r="J575" s="663"/>
      <c r="K575" s="663"/>
      <c r="L575" s="663"/>
      <c r="M575" s="663"/>
      <c r="N575" s="663">
        <v>1</v>
      </c>
      <c r="O575" s="663">
        <v>33.33</v>
      </c>
      <c r="P575" s="676"/>
      <c r="Q575" s="664">
        <v>33.33</v>
      </c>
    </row>
    <row r="576" spans="1:17" ht="14.4" customHeight="1" x14ac:dyDescent="0.3">
      <c r="A576" s="659" t="s">
        <v>4486</v>
      </c>
      <c r="B576" s="660" t="s">
        <v>3731</v>
      </c>
      <c r="C576" s="660" t="s">
        <v>3735</v>
      </c>
      <c r="D576" s="660" t="s">
        <v>3762</v>
      </c>
      <c r="E576" s="660" t="s">
        <v>3763</v>
      </c>
      <c r="F576" s="663">
        <v>1</v>
      </c>
      <c r="G576" s="663">
        <v>232</v>
      </c>
      <c r="H576" s="663">
        <v>1</v>
      </c>
      <c r="I576" s="663">
        <v>232</v>
      </c>
      <c r="J576" s="663">
        <v>1</v>
      </c>
      <c r="K576" s="663">
        <v>234</v>
      </c>
      <c r="L576" s="663">
        <v>1.0086206896551724</v>
      </c>
      <c r="M576" s="663">
        <v>234</v>
      </c>
      <c r="N576" s="663">
        <v>2</v>
      </c>
      <c r="O576" s="663">
        <v>470</v>
      </c>
      <c r="P576" s="676">
        <v>2.0258620689655173</v>
      </c>
      <c r="Q576" s="664">
        <v>235</v>
      </c>
    </row>
    <row r="577" spans="1:17" ht="14.4" customHeight="1" x14ac:dyDescent="0.3">
      <c r="A577" s="659" t="s">
        <v>4486</v>
      </c>
      <c r="B577" s="660" t="s">
        <v>3731</v>
      </c>
      <c r="C577" s="660" t="s">
        <v>3735</v>
      </c>
      <c r="D577" s="660" t="s">
        <v>3764</v>
      </c>
      <c r="E577" s="660" t="s">
        <v>3765</v>
      </c>
      <c r="F577" s="663">
        <v>1</v>
      </c>
      <c r="G577" s="663">
        <v>0</v>
      </c>
      <c r="H577" s="663"/>
      <c r="I577" s="663">
        <v>0</v>
      </c>
      <c r="J577" s="663"/>
      <c r="K577" s="663"/>
      <c r="L577" s="663"/>
      <c r="M577" s="663"/>
      <c r="N577" s="663"/>
      <c r="O577" s="663"/>
      <c r="P577" s="676"/>
      <c r="Q577" s="664"/>
    </row>
    <row r="578" spans="1:17" ht="14.4" customHeight="1" x14ac:dyDescent="0.3">
      <c r="A578" s="659" t="s">
        <v>4487</v>
      </c>
      <c r="B578" s="660" t="s">
        <v>3731</v>
      </c>
      <c r="C578" s="660" t="s">
        <v>3735</v>
      </c>
      <c r="D578" s="660" t="s">
        <v>3748</v>
      </c>
      <c r="E578" s="660" t="s">
        <v>3749</v>
      </c>
      <c r="F578" s="663">
        <v>12</v>
      </c>
      <c r="G578" s="663">
        <v>1392</v>
      </c>
      <c r="H578" s="663">
        <v>1</v>
      </c>
      <c r="I578" s="663">
        <v>116</v>
      </c>
      <c r="J578" s="663">
        <v>13</v>
      </c>
      <c r="K578" s="663">
        <v>1524</v>
      </c>
      <c r="L578" s="663">
        <v>1.0948275862068966</v>
      </c>
      <c r="M578" s="663">
        <v>117.23076923076923</v>
      </c>
      <c r="N578" s="663">
        <v>10</v>
      </c>
      <c r="O578" s="663">
        <v>1180</v>
      </c>
      <c r="P578" s="676">
        <v>0.8477011494252874</v>
      </c>
      <c r="Q578" s="664">
        <v>118</v>
      </c>
    </row>
    <row r="579" spans="1:17" ht="14.4" customHeight="1" x14ac:dyDescent="0.3">
      <c r="A579" s="659" t="s">
        <v>4487</v>
      </c>
      <c r="B579" s="660" t="s">
        <v>3731</v>
      </c>
      <c r="C579" s="660" t="s">
        <v>3735</v>
      </c>
      <c r="D579" s="660" t="s">
        <v>3760</v>
      </c>
      <c r="E579" s="660" t="s">
        <v>3761</v>
      </c>
      <c r="F579" s="663"/>
      <c r="G579" s="663"/>
      <c r="H579" s="663"/>
      <c r="I579" s="663"/>
      <c r="J579" s="663">
        <v>2</v>
      </c>
      <c r="K579" s="663">
        <v>0</v>
      </c>
      <c r="L579" s="663"/>
      <c r="M579" s="663">
        <v>0</v>
      </c>
      <c r="N579" s="663">
        <v>19</v>
      </c>
      <c r="O579" s="663">
        <v>366.65999999999997</v>
      </c>
      <c r="P579" s="676"/>
      <c r="Q579" s="664">
        <v>19.297894736842103</v>
      </c>
    </row>
    <row r="580" spans="1:17" ht="14.4" customHeight="1" x14ac:dyDescent="0.3">
      <c r="A580" s="659" t="s">
        <v>4487</v>
      </c>
      <c r="B580" s="660" t="s">
        <v>3731</v>
      </c>
      <c r="C580" s="660" t="s">
        <v>3735</v>
      </c>
      <c r="D580" s="660" t="s">
        <v>3762</v>
      </c>
      <c r="E580" s="660" t="s">
        <v>3763</v>
      </c>
      <c r="F580" s="663">
        <v>9</v>
      </c>
      <c r="G580" s="663">
        <v>2088</v>
      </c>
      <c r="H580" s="663">
        <v>1</v>
      </c>
      <c r="I580" s="663">
        <v>232</v>
      </c>
      <c r="J580" s="663">
        <v>18</v>
      </c>
      <c r="K580" s="663">
        <v>4194</v>
      </c>
      <c r="L580" s="663">
        <v>2.0086206896551726</v>
      </c>
      <c r="M580" s="663">
        <v>233</v>
      </c>
      <c r="N580" s="663">
        <v>23</v>
      </c>
      <c r="O580" s="663">
        <v>5405</v>
      </c>
      <c r="P580" s="676">
        <v>2.5886015325670497</v>
      </c>
      <c r="Q580" s="664">
        <v>235</v>
      </c>
    </row>
    <row r="581" spans="1:17" ht="14.4" customHeight="1" x14ac:dyDescent="0.3">
      <c r="A581" s="659" t="s">
        <v>4487</v>
      </c>
      <c r="B581" s="660" t="s">
        <v>3731</v>
      </c>
      <c r="C581" s="660" t="s">
        <v>3735</v>
      </c>
      <c r="D581" s="660" t="s">
        <v>3764</v>
      </c>
      <c r="E581" s="660" t="s">
        <v>3765</v>
      </c>
      <c r="F581" s="663">
        <v>5</v>
      </c>
      <c r="G581" s="663">
        <v>0</v>
      </c>
      <c r="H581" s="663"/>
      <c r="I581" s="663">
        <v>0</v>
      </c>
      <c r="J581" s="663"/>
      <c r="K581" s="663"/>
      <c r="L581" s="663"/>
      <c r="M581" s="663"/>
      <c r="N581" s="663"/>
      <c r="O581" s="663"/>
      <c r="P581" s="676"/>
      <c r="Q581" s="664"/>
    </row>
    <row r="582" spans="1:17" ht="14.4" customHeight="1" x14ac:dyDescent="0.3">
      <c r="A582" s="659" t="s">
        <v>4488</v>
      </c>
      <c r="B582" s="660" t="s">
        <v>3731</v>
      </c>
      <c r="C582" s="660" t="s">
        <v>3735</v>
      </c>
      <c r="D582" s="660" t="s">
        <v>3738</v>
      </c>
      <c r="E582" s="660" t="s">
        <v>3739</v>
      </c>
      <c r="F582" s="663"/>
      <c r="G582" s="663"/>
      <c r="H582" s="663"/>
      <c r="I582" s="663"/>
      <c r="J582" s="663"/>
      <c r="K582" s="663"/>
      <c r="L582" s="663"/>
      <c r="M582" s="663"/>
      <c r="N582" s="663">
        <v>1</v>
      </c>
      <c r="O582" s="663">
        <v>35</v>
      </c>
      <c r="P582" s="676"/>
      <c r="Q582" s="664">
        <v>35</v>
      </c>
    </row>
    <row r="583" spans="1:17" ht="14.4" customHeight="1" x14ac:dyDescent="0.3">
      <c r="A583" s="659" t="s">
        <v>4488</v>
      </c>
      <c r="B583" s="660" t="s">
        <v>3731</v>
      </c>
      <c r="C583" s="660" t="s">
        <v>3735</v>
      </c>
      <c r="D583" s="660" t="s">
        <v>3748</v>
      </c>
      <c r="E583" s="660" t="s">
        <v>3749</v>
      </c>
      <c r="F583" s="663">
        <v>11</v>
      </c>
      <c r="G583" s="663">
        <v>1276</v>
      </c>
      <c r="H583" s="663">
        <v>1</v>
      </c>
      <c r="I583" s="663">
        <v>116</v>
      </c>
      <c r="J583" s="663">
        <v>4</v>
      </c>
      <c r="K583" s="663">
        <v>468</v>
      </c>
      <c r="L583" s="663">
        <v>0.36677115987460818</v>
      </c>
      <c r="M583" s="663">
        <v>117</v>
      </c>
      <c r="N583" s="663">
        <v>5</v>
      </c>
      <c r="O583" s="663">
        <v>590</v>
      </c>
      <c r="P583" s="676">
        <v>0.46238244514106586</v>
      </c>
      <c r="Q583" s="664">
        <v>118</v>
      </c>
    </row>
    <row r="584" spans="1:17" ht="14.4" customHeight="1" x14ac:dyDescent="0.3">
      <c r="A584" s="659" t="s">
        <v>4488</v>
      </c>
      <c r="B584" s="660" t="s">
        <v>3731</v>
      </c>
      <c r="C584" s="660" t="s">
        <v>3735</v>
      </c>
      <c r="D584" s="660" t="s">
        <v>3760</v>
      </c>
      <c r="E584" s="660" t="s">
        <v>3761</v>
      </c>
      <c r="F584" s="663">
        <v>2</v>
      </c>
      <c r="G584" s="663">
        <v>0</v>
      </c>
      <c r="H584" s="663"/>
      <c r="I584" s="663">
        <v>0</v>
      </c>
      <c r="J584" s="663"/>
      <c r="K584" s="663"/>
      <c r="L584" s="663"/>
      <c r="M584" s="663"/>
      <c r="N584" s="663">
        <v>5</v>
      </c>
      <c r="O584" s="663">
        <v>133.33000000000001</v>
      </c>
      <c r="P584" s="676"/>
      <c r="Q584" s="664">
        <v>26.666000000000004</v>
      </c>
    </row>
    <row r="585" spans="1:17" ht="14.4" customHeight="1" x14ac:dyDescent="0.3">
      <c r="A585" s="659" t="s">
        <v>4488</v>
      </c>
      <c r="B585" s="660" t="s">
        <v>3731</v>
      </c>
      <c r="C585" s="660" t="s">
        <v>3735</v>
      </c>
      <c r="D585" s="660" t="s">
        <v>3762</v>
      </c>
      <c r="E585" s="660" t="s">
        <v>3763</v>
      </c>
      <c r="F585" s="663">
        <v>3</v>
      </c>
      <c r="G585" s="663">
        <v>696</v>
      </c>
      <c r="H585" s="663">
        <v>1</v>
      </c>
      <c r="I585" s="663">
        <v>232</v>
      </c>
      <c r="J585" s="663">
        <v>2</v>
      </c>
      <c r="K585" s="663">
        <v>466</v>
      </c>
      <c r="L585" s="663">
        <v>0.66954022988505746</v>
      </c>
      <c r="M585" s="663">
        <v>233</v>
      </c>
      <c r="N585" s="663">
        <v>6</v>
      </c>
      <c r="O585" s="663">
        <v>1410</v>
      </c>
      <c r="P585" s="676">
        <v>2.0258620689655173</v>
      </c>
      <c r="Q585" s="664">
        <v>235</v>
      </c>
    </row>
    <row r="586" spans="1:17" ht="14.4" customHeight="1" x14ac:dyDescent="0.3">
      <c r="A586" s="659" t="s">
        <v>4488</v>
      </c>
      <c r="B586" s="660" t="s">
        <v>3731</v>
      </c>
      <c r="C586" s="660" t="s">
        <v>3735</v>
      </c>
      <c r="D586" s="660" t="s">
        <v>3764</v>
      </c>
      <c r="E586" s="660" t="s">
        <v>3765</v>
      </c>
      <c r="F586" s="663">
        <v>4</v>
      </c>
      <c r="G586" s="663">
        <v>0</v>
      </c>
      <c r="H586" s="663"/>
      <c r="I586" s="663">
        <v>0</v>
      </c>
      <c r="J586" s="663"/>
      <c r="K586" s="663"/>
      <c r="L586" s="663"/>
      <c r="M586" s="663"/>
      <c r="N586" s="663"/>
      <c r="O586" s="663"/>
      <c r="P586" s="676"/>
      <c r="Q586" s="664"/>
    </row>
    <row r="587" spans="1:17" ht="14.4" customHeight="1" x14ac:dyDescent="0.3">
      <c r="A587" s="659" t="s">
        <v>4489</v>
      </c>
      <c r="B587" s="660" t="s">
        <v>3731</v>
      </c>
      <c r="C587" s="660" t="s">
        <v>3735</v>
      </c>
      <c r="D587" s="660" t="s">
        <v>3748</v>
      </c>
      <c r="E587" s="660" t="s">
        <v>3749</v>
      </c>
      <c r="F587" s="663">
        <v>1</v>
      </c>
      <c r="G587" s="663">
        <v>116</v>
      </c>
      <c r="H587" s="663">
        <v>1</v>
      </c>
      <c r="I587" s="663">
        <v>116</v>
      </c>
      <c r="J587" s="663">
        <v>4</v>
      </c>
      <c r="K587" s="663">
        <v>464</v>
      </c>
      <c r="L587" s="663">
        <v>4</v>
      </c>
      <c r="M587" s="663">
        <v>116</v>
      </c>
      <c r="N587" s="663"/>
      <c r="O587" s="663"/>
      <c r="P587" s="676"/>
      <c r="Q587" s="664"/>
    </row>
    <row r="588" spans="1:17" ht="14.4" customHeight="1" x14ac:dyDescent="0.3">
      <c r="A588" s="659" t="s">
        <v>4489</v>
      </c>
      <c r="B588" s="660" t="s">
        <v>3731</v>
      </c>
      <c r="C588" s="660" t="s">
        <v>3735</v>
      </c>
      <c r="D588" s="660" t="s">
        <v>3760</v>
      </c>
      <c r="E588" s="660" t="s">
        <v>3761</v>
      </c>
      <c r="F588" s="663"/>
      <c r="G588" s="663"/>
      <c r="H588" s="663"/>
      <c r="I588" s="663"/>
      <c r="J588" s="663"/>
      <c r="K588" s="663"/>
      <c r="L588" s="663"/>
      <c r="M588" s="663"/>
      <c r="N588" s="663">
        <v>1</v>
      </c>
      <c r="O588" s="663">
        <v>33.33</v>
      </c>
      <c r="P588" s="676"/>
      <c r="Q588" s="664">
        <v>33.33</v>
      </c>
    </row>
    <row r="589" spans="1:17" ht="14.4" customHeight="1" x14ac:dyDescent="0.3">
      <c r="A589" s="659" t="s">
        <v>4489</v>
      </c>
      <c r="B589" s="660" t="s">
        <v>3731</v>
      </c>
      <c r="C589" s="660" t="s">
        <v>3735</v>
      </c>
      <c r="D589" s="660" t="s">
        <v>3762</v>
      </c>
      <c r="E589" s="660" t="s">
        <v>3763</v>
      </c>
      <c r="F589" s="663"/>
      <c r="G589" s="663"/>
      <c r="H589" s="663"/>
      <c r="I589" s="663"/>
      <c r="J589" s="663">
        <v>1</v>
      </c>
      <c r="K589" s="663">
        <v>234</v>
      </c>
      <c r="L589" s="663"/>
      <c r="M589" s="663">
        <v>234</v>
      </c>
      <c r="N589" s="663">
        <v>2</v>
      </c>
      <c r="O589" s="663">
        <v>470</v>
      </c>
      <c r="P589" s="676"/>
      <c r="Q589" s="664">
        <v>235</v>
      </c>
    </row>
    <row r="590" spans="1:17" ht="14.4" customHeight="1" x14ac:dyDescent="0.3">
      <c r="A590" s="659" t="s">
        <v>4490</v>
      </c>
      <c r="B590" s="660" t="s">
        <v>3731</v>
      </c>
      <c r="C590" s="660" t="s">
        <v>3735</v>
      </c>
      <c r="D590" s="660" t="s">
        <v>3748</v>
      </c>
      <c r="E590" s="660" t="s">
        <v>3749</v>
      </c>
      <c r="F590" s="663">
        <v>4</v>
      </c>
      <c r="G590" s="663">
        <v>464</v>
      </c>
      <c r="H590" s="663">
        <v>1</v>
      </c>
      <c r="I590" s="663">
        <v>116</v>
      </c>
      <c r="J590" s="663">
        <v>2</v>
      </c>
      <c r="K590" s="663">
        <v>232</v>
      </c>
      <c r="L590" s="663">
        <v>0.5</v>
      </c>
      <c r="M590" s="663">
        <v>116</v>
      </c>
      <c r="N590" s="663">
        <v>2</v>
      </c>
      <c r="O590" s="663">
        <v>236</v>
      </c>
      <c r="P590" s="676">
        <v>0.50862068965517238</v>
      </c>
      <c r="Q590" s="664">
        <v>118</v>
      </c>
    </row>
    <row r="591" spans="1:17" ht="14.4" customHeight="1" x14ac:dyDescent="0.3">
      <c r="A591" s="659" t="s">
        <v>4490</v>
      </c>
      <c r="B591" s="660" t="s">
        <v>3731</v>
      </c>
      <c r="C591" s="660" t="s">
        <v>3735</v>
      </c>
      <c r="D591" s="660" t="s">
        <v>3760</v>
      </c>
      <c r="E591" s="660" t="s">
        <v>3761</v>
      </c>
      <c r="F591" s="663"/>
      <c r="G591" s="663"/>
      <c r="H591" s="663"/>
      <c r="I591" s="663"/>
      <c r="J591" s="663"/>
      <c r="K591" s="663"/>
      <c r="L591" s="663"/>
      <c r="M591" s="663"/>
      <c r="N591" s="663">
        <v>2</v>
      </c>
      <c r="O591" s="663">
        <v>66.66</v>
      </c>
      <c r="P591" s="676"/>
      <c r="Q591" s="664">
        <v>33.33</v>
      </c>
    </row>
    <row r="592" spans="1:17" ht="14.4" customHeight="1" thickBot="1" x14ac:dyDescent="0.35">
      <c r="A592" s="665" t="s">
        <v>4490</v>
      </c>
      <c r="B592" s="666" t="s">
        <v>3731</v>
      </c>
      <c r="C592" s="666" t="s">
        <v>3735</v>
      </c>
      <c r="D592" s="666" t="s">
        <v>3762</v>
      </c>
      <c r="E592" s="666" t="s">
        <v>3763</v>
      </c>
      <c r="F592" s="669">
        <v>1</v>
      </c>
      <c r="G592" s="669">
        <v>232</v>
      </c>
      <c r="H592" s="669">
        <v>1</v>
      </c>
      <c r="I592" s="669">
        <v>232</v>
      </c>
      <c r="J592" s="669">
        <v>4</v>
      </c>
      <c r="K592" s="669">
        <v>930</v>
      </c>
      <c r="L592" s="669">
        <v>4.0086206896551726</v>
      </c>
      <c r="M592" s="669">
        <v>232.5</v>
      </c>
      <c r="N592" s="669">
        <v>3</v>
      </c>
      <c r="O592" s="669">
        <v>705</v>
      </c>
      <c r="P592" s="677">
        <v>3.0387931034482758</v>
      </c>
      <c r="Q592" s="670">
        <v>235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292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882.61400000000003</v>
      </c>
      <c r="C5" s="114">
        <v>995.90800000000002</v>
      </c>
      <c r="D5" s="114">
        <v>797.31299999999999</v>
      </c>
      <c r="E5" s="131">
        <v>0.90335412762543987</v>
      </c>
      <c r="F5" s="132">
        <v>275</v>
      </c>
      <c r="G5" s="114">
        <v>266</v>
      </c>
      <c r="H5" s="114">
        <v>260</v>
      </c>
      <c r="I5" s="133">
        <v>0.94545454545454544</v>
      </c>
      <c r="J5" s="123"/>
      <c r="K5" s="123"/>
      <c r="L5" s="7">
        <f>D5-B5</f>
        <v>-85.301000000000045</v>
      </c>
      <c r="M5" s="8">
        <f>H5-F5</f>
        <v>-15</v>
      </c>
    </row>
    <row r="6" spans="1:13" ht="14.4" hidden="1" customHeight="1" outlineLevel="1" x14ac:dyDescent="0.3">
      <c r="A6" s="119" t="s">
        <v>169</v>
      </c>
      <c r="B6" s="122">
        <v>161.50200000000001</v>
      </c>
      <c r="C6" s="113">
        <v>181.91800000000001</v>
      </c>
      <c r="D6" s="113">
        <v>219.01400000000001</v>
      </c>
      <c r="E6" s="134">
        <v>1.3561070451139923</v>
      </c>
      <c r="F6" s="135">
        <v>54</v>
      </c>
      <c r="G6" s="113">
        <v>61</v>
      </c>
      <c r="H6" s="113">
        <v>58</v>
      </c>
      <c r="I6" s="136">
        <v>1.0740740740740742</v>
      </c>
      <c r="J6" s="123"/>
      <c r="K6" s="123"/>
      <c r="L6" s="5">
        <f t="shared" ref="L6:L11" si="0">D6-B6</f>
        <v>57.512</v>
      </c>
      <c r="M6" s="6">
        <f t="shared" ref="M6:M13" si="1">H6-F6</f>
        <v>4</v>
      </c>
    </row>
    <row r="7" spans="1:13" ht="14.4" hidden="1" customHeight="1" outlineLevel="1" x14ac:dyDescent="0.3">
      <c r="A7" s="119" t="s">
        <v>170</v>
      </c>
      <c r="B7" s="122">
        <v>498.18799999999999</v>
      </c>
      <c r="C7" s="113">
        <v>576.30399999999997</v>
      </c>
      <c r="D7" s="113">
        <v>693.01800000000003</v>
      </c>
      <c r="E7" s="134">
        <v>1.3910772640047533</v>
      </c>
      <c r="F7" s="135">
        <v>154</v>
      </c>
      <c r="G7" s="113">
        <v>183</v>
      </c>
      <c r="H7" s="113">
        <v>205</v>
      </c>
      <c r="I7" s="136">
        <v>1.3311688311688312</v>
      </c>
      <c r="J7" s="123"/>
      <c r="K7" s="123"/>
      <c r="L7" s="5">
        <f t="shared" si="0"/>
        <v>194.83000000000004</v>
      </c>
      <c r="M7" s="6">
        <f t="shared" si="1"/>
        <v>51</v>
      </c>
    </row>
    <row r="8" spans="1:13" ht="14.4" hidden="1" customHeight="1" outlineLevel="1" x14ac:dyDescent="0.3">
      <c r="A8" s="119" t="s">
        <v>171</v>
      </c>
      <c r="B8" s="122">
        <v>67.073999999999998</v>
      </c>
      <c r="C8" s="113">
        <v>63.905999999999999</v>
      </c>
      <c r="D8" s="113">
        <v>54.296999999999997</v>
      </c>
      <c r="E8" s="134">
        <v>0.80950890061722869</v>
      </c>
      <c r="F8" s="135">
        <v>22</v>
      </c>
      <c r="G8" s="113">
        <v>19</v>
      </c>
      <c r="H8" s="113">
        <v>14</v>
      </c>
      <c r="I8" s="136">
        <v>0.63636363636363635</v>
      </c>
      <c r="J8" s="123"/>
      <c r="K8" s="123"/>
      <c r="L8" s="5">
        <f t="shared" si="0"/>
        <v>-12.777000000000001</v>
      </c>
      <c r="M8" s="6">
        <f t="shared" si="1"/>
        <v>-8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3.2890000000000001</v>
      </c>
      <c r="E9" s="134" t="s">
        <v>546</v>
      </c>
      <c r="F9" s="135">
        <v>0</v>
      </c>
      <c r="G9" s="113">
        <v>0</v>
      </c>
      <c r="H9" s="113">
        <v>1</v>
      </c>
      <c r="I9" s="136" t="s">
        <v>546</v>
      </c>
      <c r="J9" s="123"/>
      <c r="K9" s="123"/>
      <c r="L9" s="5">
        <f t="shared" si="0"/>
        <v>3.2890000000000001</v>
      </c>
      <c r="M9" s="6">
        <f t="shared" si="1"/>
        <v>1</v>
      </c>
    </row>
    <row r="10" spans="1:13" ht="14.4" hidden="1" customHeight="1" outlineLevel="1" x14ac:dyDescent="0.3">
      <c r="A10" s="119" t="s">
        <v>173</v>
      </c>
      <c r="B10" s="122">
        <v>171.404</v>
      </c>
      <c r="C10" s="113">
        <v>230.179</v>
      </c>
      <c r="D10" s="113">
        <v>258.61599999999999</v>
      </c>
      <c r="E10" s="134">
        <v>1.5088095960420993</v>
      </c>
      <c r="F10" s="135">
        <v>58</v>
      </c>
      <c r="G10" s="113">
        <v>72</v>
      </c>
      <c r="H10" s="113">
        <v>79</v>
      </c>
      <c r="I10" s="136">
        <v>1.3620689655172413</v>
      </c>
      <c r="J10" s="123"/>
      <c r="K10" s="123"/>
      <c r="L10" s="5">
        <f t="shared" si="0"/>
        <v>87.211999999999989</v>
      </c>
      <c r="M10" s="6">
        <f t="shared" si="1"/>
        <v>21</v>
      </c>
    </row>
    <row r="11" spans="1:13" ht="14.4" hidden="1" customHeight="1" outlineLevel="1" x14ac:dyDescent="0.3">
      <c r="A11" s="119" t="s">
        <v>174</v>
      </c>
      <c r="B11" s="122">
        <v>68.521000000000001</v>
      </c>
      <c r="C11" s="113">
        <v>54.997</v>
      </c>
      <c r="D11" s="113">
        <v>88.278000000000006</v>
      </c>
      <c r="E11" s="134">
        <v>1.2883349630040426</v>
      </c>
      <c r="F11" s="135">
        <v>15</v>
      </c>
      <c r="G11" s="113">
        <v>17</v>
      </c>
      <c r="H11" s="113">
        <v>21</v>
      </c>
      <c r="I11" s="136">
        <v>1.4</v>
      </c>
      <c r="J11" s="123"/>
      <c r="K11" s="123"/>
      <c r="L11" s="5">
        <f t="shared" si="0"/>
        <v>19.757000000000005</v>
      </c>
      <c r="M11" s="6">
        <f t="shared" si="1"/>
        <v>6</v>
      </c>
    </row>
    <row r="12" spans="1:13" ht="14.4" hidden="1" customHeight="1" outlineLevel="1" thickBot="1" x14ac:dyDescent="0.35">
      <c r="A12" s="244" t="s">
        <v>212</v>
      </c>
      <c r="B12" s="245">
        <v>19.178999999999998</v>
      </c>
      <c r="C12" s="246">
        <v>6.6689999999999996</v>
      </c>
      <c r="D12" s="246">
        <v>6.6689999999999996</v>
      </c>
      <c r="E12" s="247"/>
      <c r="F12" s="248">
        <v>6</v>
      </c>
      <c r="G12" s="246">
        <v>2</v>
      </c>
      <c r="H12" s="246">
        <v>2</v>
      </c>
      <c r="I12" s="249"/>
      <c r="J12" s="123"/>
      <c r="K12" s="123"/>
      <c r="L12" s="250">
        <f>D12-B12</f>
        <v>-12.509999999999998</v>
      </c>
      <c r="M12" s="251">
        <f>H12-F12</f>
        <v>-4</v>
      </c>
    </row>
    <row r="13" spans="1:13" ht="14.4" customHeight="1" collapsed="1" thickBot="1" x14ac:dyDescent="0.35">
      <c r="A13" s="120" t="s">
        <v>3</v>
      </c>
      <c r="B13" s="115">
        <f>SUM(B5:B12)</f>
        <v>1868.4820000000002</v>
      </c>
      <c r="C13" s="116">
        <f>SUM(C5:C12)</f>
        <v>2109.8809999999999</v>
      </c>
      <c r="D13" s="116">
        <f>SUM(D5:D12)</f>
        <v>2120.4939999999997</v>
      </c>
      <c r="E13" s="137">
        <f>IF(OR(D13=0,B13=0),0,D13/B13)</f>
        <v>1.134875262378765</v>
      </c>
      <c r="F13" s="138">
        <f>SUM(F5:F12)</f>
        <v>584</v>
      </c>
      <c r="G13" s="116">
        <f>SUM(G5:G12)</f>
        <v>620</v>
      </c>
      <c r="H13" s="116">
        <f>SUM(H5:H12)</f>
        <v>640</v>
      </c>
      <c r="I13" s="139">
        <f>IF(OR(H13=0,F13=0),0,H13/F13)</f>
        <v>1.095890410958904</v>
      </c>
      <c r="J13" s="123"/>
      <c r="K13" s="123"/>
      <c r="L13" s="129">
        <f>D13-B13</f>
        <v>252.01199999999949</v>
      </c>
      <c r="M13" s="140">
        <f t="shared" si="1"/>
        <v>56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208</v>
      </c>
      <c r="B16" s="580" t="s">
        <v>71</v>
      </c>
      <c r="C16" s="581"/>
      <c r="D16" s="581"/>
      <c r="E16" s="582"/>
      <c r="F16" s="580" t="s">
        <v>292</v>
      </c>
      <c r="G16" s="581"/>
      <c r="H16" s="581"/>
      <c r="I16" s="582"/>
      <c r="J16" s="585" t="s">
        <v>179</v>
      </c>
      <c r="K16" s="586"/>
      <c r="L16" s="158"/>
      <c r="M16" s="158"/>
    </row>
    <row r="17" spans="1:13" ht="14.4" customHeight="1" thickBot="1" x14ac:dyDescent="0.35">
      <c r="A17" s="579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87" t="s">
        <v>180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882.61400000000003</v>
      </c>
      <c r="C18" s="114">
        <v>995.90800000000002</v>
      </c>
      <c r="D18" s="114">
        <v>797.31299999999999</v>
      </c>
      <c r="E18" s="131">
        <v>0.90335412762543987</v>
      </c>
      <c r="F18" s="121">
        <v>275</v>
      </c>
      <c r="G18" s="114">
        <v>266</v>
      </c>
      <c r="H18" s="114">
        <v>260</v>
      </c>
      <c r="I18" s="133">
        <v>0.94545454545454544</v>
      </c>
      <c r="J18" s="571">
        <f>0.97*0.976</f>
        <v>0.94672000000000001</v>
      </c>
      <c r="K18" s="572"/>
      <c r="L18" s="147">
        <f>D18-B18</f>
        <v>-85.301000000000045</v>
      </c>
      <c r="M18" s="148">
        <f>H18-F18</f>
        <v>-15</v>
      </c>
    </row>
    <row r="19" spans="1:13" ht="14.4" hidden="1" customHeight="1" outlineLevel="1" x14ac:dyDescent="0.3">
      <c r="A19" s="119" t="s">
        <v>169</v>
      </c>
      <c r="B19" s="122">
        <v>161.50200000000001</v>
      </c>
      <c r="C19" s="113">
        <v>181.91800000000001</v>
      </c>
      <c r="D19" s="113">
        <v>219.01400000000001</v>
      </c>
      <c r="E19" s="134">
        <v>1.3561070451139923</v>
      </c>
      <c r="F19" s="122">
        <v>54</v>
      </c>
      <c r="G19" s="113">
        <v>61</v>
      </c>
      <c r="H19" s="113">
        <v>58</v>
      </c>
      <c r="I19" s="136">
        <v>1.0740740740740742</v>
      </c>
      <c r="J19" s="571">
        <f>0.97*1.096</f>
        <v>1.0631200000000001</v>
      </c>
      <c r="K19" s="572"/>
      <c r="L19" s="149">
        <f t="shared" ref="L19:L26" si="2">D19-B19</f>
        <v>57.512</v>
      </c>
      <c r="M19" s="150">
        <f t="shared" ref="M19:M26" si="3">H19-F19</f>
        <v>4</v>
      </c>
    </row>
    <row r="20" spans="1:13" ht="14.4" hidden="1" customHeight="1" outlineLevel="1" x14ac:dyDescent="0.3">
      <c r="A20" s="119" t="s">
        <v>170</v>
      </c>
      <c r="B20" s="122">
        <v>498.18799999999999</v>
      </c>
      <c r="C20" s="113">
        <v>576.30399999999997</v>
      </c>
      <c r="D20" s="113">
        <v>693.01800000000003</v>
      </c>
      <c r="E20" s="134">
        <v>1.3910772640047533</v>
      </c>
      <c r="F20" s="122">
        <v>154</v>
      </c>
      <c r="G20" s="113">
        <v>183</v>
      </c>
      <c r="H20" s="113">
        <v>205</v>
      </c>
      <c r="I20" s="136">
        <v>1.3311688311688312</v>
      </c>
      <c r="J20" s="571">
        <f>0.97*1.047</f>
        <v>1.01559</v>
      </c>
      <c r="K20" s="572"/>
      <c r="L20" s="149">
        <f t="shared" si="2"/>
        <v>194.83000000000004</v>
      </c>
      <c r="M20" s="150">
        <f t="shared" si="3"/>
        <v>51</v>
      </c>
    </row>
    <row r="21" spans="1:13" ht="14.4" hidden="1" customHeight="1" outlineLevel="1" x14ac:dyDescent="0.3">
      <c r="A21" s="119" t="s">
        <v>171</v>
      </c>
      <c r="B21" s="122">
        <v>67.073999999999998</v>
      </c>
      <c r="C21" s="113">
        <v>63.905999999999999</v>
      </c>
      <c r="D21" s="113">
        <v>54.296999999999997</v>
      </c>
      <c r="E21" s="134">
        <v>0.80950890061722869</v>
      </c>
      <c r="F21" s="122">
        <v>22</v>
      </c>
      <c r="G21" s="113">
        <v>19</v>
      </c>
      <c r="H21" s="113">
        <v>14</v>
      </c>
      <c r="I21" s="136">
        <v>0.63636363636363635</v>
      </c>
      <c r="J21" s="571">
        <f>0.97*1.091</f>
        <v>1.05827</v>
      </c>
      <c r="K21" s="572"/>
      <c r="L21" s="149">
        <f t="shared" si="2"/>
        <v>-12.777000000000001</v>
      </c>
      <c r="M21" s="150">
        <f t="shared" si="3"/>
        <v>-8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3.2890000000000001</v>
      </c>
      <c r="E22" s="134" t="s">
        <v>546</v>
      </c>
      <c r="F22" s="122">
        <v>0</v>
      </c>
      <c r="G22" s="113">
        <v>0</v>
      </c>
      <c r="H22" s="113">
        <v>1</v>
      </c>
      <c r="I22" s="136" t="s">
        <v>546</v>
      </c>
      <c r="J22" s="571">
        <f>0.97*1</f>
        <v>0.97</v>
      </c>
      <c r="K22" s="572"/>
      <c r="L22" s="149">
        <f t="shared" si="2"/>
        <v>3.2890000000000001</v>
      </c>
      <c r="M22" s="150">
        <f t="shared" si="3"/>
        <v>1</v>
      </c>
    </row>
    <row r="23" spans="1:13" ht="14.4" hidden="1" customHeight="1" outlineLevel="1" x14ac:dyDescent="0.3">
      <c r="A23" s="119" t="s">
        <v>173</v>
      </c>
      <c r="B23" s="122">
        <v>171.404</v>
      </c>
      <c r="C23" s="113">
        <v>230.179</v>
      </c>
      <c r="D23" s="113">
        <v>258.61599999999999</v>
      </c>
      <c r="E23" s="134">
        <v>1.5088095960420993</v>
      </c>
      <c r="F23" s="122">
        <v>58</v>
      </c>
      <c r="G23" s="113">
        <v>72</v>
      </c>
      <c r="H23" s="113">
        <v>79</v>
      </c>
      <c r="I23" s="136">
        <v>1.3620689655172413</v>
      </c>
      <c r="J23" s="571">
        <f>0.97*1.096</f>
        <v>1.0631200000000001</v>
      </c>
      <c r="K23" s="572"/>
      <c r="L23" s="149">
        <f t="shared" si="2"/>
        <v>87.211999999999989</v>
      </c>
      <c r="M23" s="150">
        <f t="shared" si="3"/>
        <v>21</v>
      </c>
    </row>
    <row r="24" spans="1:13" ht="14.4" hidden="1" customHeight="1" outlineLevel="1" x14ac:dyDescent="0.3">
      <c r="A24" s="119" t="s">
        <v>174</v>
      </c>
      <c r="B24" s="122">
        <v>68.521000000000001</v>
      </c>
      <c r="C24" s="113">
        <v>54.997</v>
      </c>
      <c r="D24" s="113">
        <v>88.278000000000006</v>
      </c>
      <c r="E24" s="134">
        <v>1.2883349630040426</v>
      </c>
      <c r="F24" s="122">
        <v>15</v>
      </c>
      <c r="G24" s="113">
        <v>17</v>
      </c>
      <c r="H24" s="113">
        <v>21</v>
      </c>
      <c r="I24" s="136">
        <v>1.4</v>
      </c>
      <c r="J24" s="571">
        <f>0.97*0.989</f>
        <v>0.95933000000000002</v>
      </c>
      <c r="K24" s="572"/>
      <c r="L24" s="149">
        <f t="shared" si="2"/>
        <v>19.757000000000005</v>
      </c>
      <c r="M24" s="150">
        <f t="shared" si="3"/>
        <v>6</v>
      </c>
    </row>
    <row r="25" spans="1:13" ht="14.4" hidden="1" customHeight="1" outlineLevel="1" thickBot="1" x14ac:dyDescent="0.35">
      <c r="A25" s="244" t="s">
        <v>212</v>
      </c>
      <c r="B25" s="245">
        <v>19.178999999999998</v>
      </c>
      <c r="C25" s="246">
        <v>6.6689999999999996</v>
      </c>
      <c r="D25" s="246">
        <v>6.6689999999999996</v>
      </c>
      <c r="E25" s="247"/>
      <c r="F25" s="245">
        <v>6</v>
      </c>
      <c r="G25" s="246">
        <v>2</v>
      </c>
      <c r="H25" s="246">
        <v>2</v>
      </c>
      <c r="I25" s="249"/>
      <c r="J25" s="365"/>
      <c r="K25" s="366"/>
      <c r="L25" s="252">
        <f>D25-B25</f>
        <v>-12.509999999999998</v>
      </c>
      <c r="M25" s="253">
        <f>H25-F25</f>
        <v>-4</v>
      </c>
    </row>
    <row r="26" spans="1:13" ht="14.4" customHeight="1" collapsed="1" thickBot="1" x14ac:dyDescent="0.35">
      <c r="A26" s="151" t="s">
        <v>3</v>
      </c>
      <c r="B26" s="152">
        <f>SUM(B18:B25)</f>
        <v>1868.4820000000002</v>
      </c>
      <c r="C26" s="153">
        <f>SUM(C18:C25)</f>
        <v>2109.8809999999999</v>
      </c>
      <c r="D26" s="153">
        <f>SUM(D18:D25)</f>
        <v>2120.4939999999997</v>
      </c>
      <c r="E26" s="154">
        <f>IF(OR(D26=0,B26=0),0,D26/B26)</f>
        <v>1.134875262378765</v>
      </c>
      <c r="F26" s="152">
        <f>SUM(F18:F25)</f>
        <v>584</v>
      </c>
      <c r="G26" s="153">
        <f>SUM(G18:G25)</f>
        <v>620</v>
      </c>
      <c r="H26" s="153">
        <f>SUM(H18:H25)</f>
        <v>640</v>
      </c>
      <c r="I26" s="155">
        <f>IF(OR(H26=0,F26=0),0,H26/F26)</f>
        <v>1.095890410958904</v>
      </c>
      <c r="J26" s="123"/>
      <c r="K26" s="123"/>
      <c r="L26" s="145">
        <f t="shared" si="2"/>
        <v>252.01199999999949</v>
      </c>
      <c r="M26" s="156">
        <f t="shared" si="3"/>
        <v>56</v>
      </c>
    </row>
    <row r="27" spans="1:13" ht="14.4" customHeight="1" x14ac:dyDescent="0.3">
      <c r="A27" s="157"/>
      <c r="B27" s="583" t="s">
        <v>210</v>
      </c>
      <c r="C27" s="584"/>
      <c r="D27" s="584"/>
      <c r="E27" s="584"/>
      <c r="F27" s="583" t="s">
        <v>211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209</v>
      </c>
      <c r="B29" s="575" t="s">
        <v>71</v>
      </c>
      <c r="C29" s="576"/>
      <c r="D29" s="576"/>
      <c r="E29" s="577"/>
      <c r="F29" s="576" t="s">
        <v>292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546</v>
      </c>
      <c r="F31" s="132">
        <v>0</v>
      </c>
      <c r="G31" s="114">
        <v>0</v>
      </c>
      <c r="H31" s="114">
        <v>0</v>
      </c>
      <c r="I31" s="133" t="s">
        <v>546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546</v>
      </c>
      <c r="F32" s="135">
        <v>0</v>
      </c>
      <c r="G32" s="113">
        <v>0</v>
      </c>
      <c r="H32" s="113">
        <v>0</v>
      </c>
      <c r="I32" s="136" t="s">
        <v>546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546</v>
      </c>
      <c r="F33" s="135">
        <v>0</v>
      </c>
      <c r="G33" s="113">
        <v>0</v>
      </c>
      <c r="H33" s="113">
        <v>0</v>
      </c>
      <c r="I33" s="136" t="s">
        <v>546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546</v>
      </c>
      <c r="F34" s="135">
        <v>0</v>
      </c>
      <c r="G34" s="113">
        <v>0</v>
      </c>
      <c r="H34" s="113">
        <v>0</v>
      </c>
      <c r="I34" s="136" t="s">
        <v>546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546</v>
      </c>
      <c r="F35" s="135">
        <v>0</v>
      </c>
      <c r="G35" s="113">
        <v>0</v>
      </c>
      <c r="H35" s="113">
        <v>0</v>
      </c>
      <c r="I35" s="136" t="s">
        <v>546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546</v>
      </c>
      <c r="F36" s="135">
        <v>0</v>
      </c>
      <c r="G36" s="113">
        <v>0</v>
      </c>
      <c r="H36" s="113">
        <v>0</v>
      </c>
      <c r="I36" s="136" t="s">
        <v>546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546</v>
      </c>
      <c r="F37" s="135">
        <v>0</v>
      </c>
      <c r="G37" s="113">
        <v>0</v>
      </c>
      <c r="H37" s="113">
        <v>0</v>
      </c>
      <c r="I37" s="136" t="s">
        <v>546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212</v>
      </c>
      <c r="B38" s="245">
        <v>0</v>
      </c>
      <c r="C38" s="246">
        <v>0</v>
      </c>
      <c r="D38" s="246">
        <v>0</v>
      </c>
      <c r="E38" s="247" t="s">
        <v>546</v>
      </c>
      <c r="F38" s="248">
        <v>0</v>
      </c>
      <c r="G38" s="246">
        <v>0</v>
      </c>
      <c r="H38" s="246">
        <v>0</v>
      </c>
      <c r="I38" s="249" t="s">
        <v>546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295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291</v>
      </c>
    </row>
    <row r="43" spans="1:13" ht="14.4" customHeight="1" x14ac:dyDescent="0.25">
      <c r="A43" s="450" t="s">
        <v>297</v>
      </c>
    </row>
    <row r="44" spans="1:13" ht="14.4" customHeight="1" x14ac:dyDescent="0.25">
      <c r="A44" s="449" t="s">
        <v>293</v>
      </c>
    </row>
    <row r="45" spans="1:13" ht="14.4" customHeight="1" x14ac:dyDescent="0.25">
      <c r="A45" s="450" t="s">
        <v>294</v>
      </c>
    </row>
    <row r="46" spans="1:13" ht="14.4" customHeight="1" x14ac:dyDescent="0.3">
      <c r="A46" s="243" t="s">
        <v>296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335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987.42</v>
      </c>
      <c r="C33" s="203">
        <v>652</v>
      </c>
      <c r="D33" s="84">
        <f>IF(C33="","",C33-B33)</f>
        <v>-335.41999999999996</v>
      </c>
      <c r="E33" s="85">
        <f>IF(C33="","",C33/B33)</f>
        <v>0.66030665775455233</v>
      </c>
      <c r="F33" s="86">
        <v>64.91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2093.87</v>
      </c>
      <c r="C34" s="204">
        <v>1449</v>
      </c>
      <c r="D34" s="87">
        <f t="shared" ref="D34:D45" si="0">IF(C34="","",C34-B34)</f>
        <v>-644.86999999999989</v>
      </c>
      <c r="E34" s="88">
        <f t="shared" ref="E34:E45" si="1">IF(C34="","",C34/B34)</f>
        <v>0.69202003944848534</v>
      </c>
      <c r="F34" s="89">
        <v>141.69999999999999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3308.15</v>
      </c>
      <c r="C35" s="204">
        <v>2295</v>
      </c>
      <c r="D35" s="87">
        <f t="shared" si="0"/>
        <v>-1013.1500000000001</v>
      </c>
      <c r="E35" s="88">
        <f t="shared" si="1"/>
        <v>0.69374121487840634</v>
      </c>
      <c r="F35" s="89">
        <v>198.88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4486.88</v>
      </c>
      <c r="C36" s="204">
        <v>3276</v>
      </c>
      <c r="D36" s="87">
        <f t="shared" si="0"/>
        <v>-1210.8800000000001</v>
      </c>
      <c r="E36" s="88">
        <f t="shared" si="1"/>
        <v>0.73012873087758079</v>
      </c>
      <c r="F36" s="89">
        <v>342.52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5624.18</v>
      </c>
      <c r="C37" s="204">
        <v>4152</v>
      </c>
      <c r="D37" s="87">
        <f t="shared" si="0"/>
        <v>-1472.1800000000003</v>
      </c>
      <c r="E37" s="88">
        <f t="shared" si="1"/>
        <v>0.73824095245884724</v>
      </c>
      <c r="F37" s="89">
        <v>429.44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67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4619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335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39"/>
      <c r="B4" s="840" t="s">
        <v>84</v>
      </c>
      <c r="C4" s="841" t="s">
        <v>72</v>
      </c>
      <c r="D4" s="842" t="s">
        <v>85</v>
      </c>
      <c r="E4" s="840" t="s">
        <v>84</v>
      </c>
      <c r="F4" s="841" t="s">
        <v>72</v>
      </c>
      <c r="G4" s="842" t="s">
        <v>85</v>
      </c>
      <c r="H4" s="840" t="s">
        <v>84</v>
      </c>
      <c r="I4" s="841" t="s">
        <v>72</v>
      </c>
      <c r="J4" s="842" t="s">
        <v>85</v>
      </c>
      <c r="K4" s="843"/>
      <c r="L4" s="844"/>
      <c r="M4" s="844"/>
      <c r="N4" s="844"/>
      <c r="O4" s="845"/>
      <c r="P4" s="846"/>
      <c r="Q4" s="847" t="s">
        <v>73</v>
      </c>
      <c r="R4" s="848" t="s">
        <v>72</v>
      </c>
      <c r="S4" s="849" t="s">
        <v>86</v>
      </c>
      <c r="T4" s="850" t="s">
        <v>87</v>
      </c>
      <c r="U4" s="850" t="s">
        <v>88</v>
      </c>
      <c r="V4" s="851" t="s">
        <v>2</v>
      </c>
      <c r="W4" s="852" t="s">
        <v>89</v>
      </c>
    </row>
    <row r="5" spans="1:23" ht="14.4" customHeight="1" x14ac:dyDescent="0.3">
      <c r="A5" s="882" t="s">
        <v>4492</v>
      </c>
      <c r="B5" s="853"/>
      <c r="C5" s="854"/>
      <c r="D5" s="855"/>
      <c r="E5" s="856">
        <v>1</v>
      </c>
      <c r="F5" s="857">
        <v>13.49</v>
      </c>
      <c r="G5" s="858">
        <v>16</v>
      </c>
      <c r="H5" s="859"/>
      <c r="I5" s="860"/>
      <c r="J5" s="861"/>
      <c r="K5" s="862">
        <v>13.49</v>
      </c>
      <c r="L5" s="859">
        <v>8</v>
      </c>
      <c r="M5" s="859">
        <v>72</v>
      </c>
      <c r="N5" s="863">
        <v>23.91</v>
      </c>
      <c r="O5" s="859" t="s">
        <v>4493</v>
      </c>
      <c r="P5" s="864" t="s">
        <v>4494</v>
      </c>
      <c r="Q5" s="865">
        <f>H5-B5</f>
        <v>0</v>
      </c>
      <c r="R5" s="865">
        <f>I5-C5</f>
        <v>0</v>
      </c>
      <c r="S5" s="853" t="str">
        <f>IF(H5=0,"",H5*N5)</f>
        <v/>
      </c>
      <c r="T5" s="853" t="str">
        <f>IF(H5=0,"",H5*J5)</f>
        <v/>
      </c>
      <c r="U5" s="853" t="str">
        <f>IF(H5=0,"",T5-S5)</f>
        <v/>
      </c>
      <c r="V5" s="866" t="str">
        <f>IF(H5=0,"",T5/S5)</f>
        <v/>
      </c>
      <c r="W5" s="867"/>
    </row>
    <row r="6" spans="1:23" ht="14.4" customHeight="1" x14ac:dyDescent="0.3">
      <c r="A6" s="883" t="s">
        <v>4495</v>
      </c>
      <c r="B6" s="832">
        <v>1</v>
      </c>
      <c r="C6" s="833">
        <v>7.32</v>
      </c>
      <c r="D6" s="834">
        <v>13</v>
      </c>
      <c r="E6" s="813">
        <v>2</v>
      </c>
      <c r="F6" s="814">
        <v>14.19</v>
      </c>
      <c r="G6" s="815">
        <v>18.5</v>
      </c>
      <c r="H6" s="816">
        <v>1</v>
      </c>
      <c r="I6" s="817">
        <v>7.09</v>
      </c>
      <c r="J6" s="823">
        <v>16</v>
      </c>
      <c r="K6" s="819">
        <v>7.09</v>
      </c>
      <c r="L6" s="816">
        <v>5</v>
      </c>
      <c r="M6" s="816">
        <v>46</v>
      </c>
      <c r="N6" s="820">
        <v>15.26</v>
      </c>
      <c r="O6" s="816" t="s">
        <v>4493</v>
      </c>
      <c r="P6" s="835" t="s">
        <v>4496</v>
      </c>
      <c r="Q6" s="821">
        <f t="shared" ref="Q6:R67" si="0">H6-B6</f>
        <v>0</v>
      </c>
      <c r="R6" s="821">
        <f t="shared" si="0"/>
        <v>-0.23000000000000043</v>
      </c>
      <c r="S6" s="832">
        <f t="shared" ref="S6:S67" si="1">IF(H6=0,"",H6*N6)</f>
        <v>15.26</v>
      </c>
      <c r="T6" s="832">
        <f t="shared" ref="T6:T67" si="2">IF(H6=0,"",H6*J6)</f>
        <v>16</v>
      </c>
      <c r="U6" s="832">
        <f t="shared" ref="U6:U67" si="3">IF(H6=0,"",T6-S6)</f>
        <v>0.74000000000000021</v>
      </c>
      <c r="V6" s="836">
        <f t="shared" ref="V6:V67" si="4">IF(H6=0,"",T6/S6)</f>
        <v>1.0484927916120577</v>
      </c>
      <c r="W6" s="822">
        <v>0.74</v>
      </c>
    </row>
    <row r="7" spans="1:23" ht="14.4" customHeight="1" x14ac:dyDescent="0.3">
      <c r="A7" s="884" t="s">
        <v>4497</v>
      </c>
      <c r="B7" s="868"/>
      <c r="C7" s="869"/>
      <c r="D7" s="837"/>
      <c r="E7" s="870">
        <v>1</v>
      </c>
      <c r="F7" s="871">
        <v>7.09</v>
      </c>
      <c r="G7" s="824">
        <v>8</v>
      </c>
      <c r="H7" s="872"/>
      <c r="I7" s="873"/>
      <c r="J7" s="825"/>
      <c r="K7" s="874">
        <v>7.09</v>
      </c>
      <c r="L7" s="872">
        <v>5</v>
      </c>
      <c r="M7" s="872">
        <v>46</v>
      </c>
      <c r="N7" s="875">
        <v>15.26</v>
      </c>
      <c r="O7" s="872" t="s">
        <v>4493</v>
      </c>
      <c r="P7" s="876" t="s">
        <v>4498</v>
      </c>
      <c r="Q7" s="877">
        <f t="shared" si="0"/>
        <v>0</v>
      </c>
      <c r="R7" s="877">
        <f t="shared" si="0"/>
        <v>0</v>
      </c>
      <c r="S7" s="868" t="str">
        <f t="shared" si="1"/>
        <v/>
      </c>
      <c r="T7" s="868" t="str">
        <f t="shared" si="2"/>
        <v/>
      </c>
      <c r="U7" s="868" t="str">
        <f t="shared" si="3"/>
        <v/>
      </c>
      <c r="V7" s="878" t="str">
        <f t="shared" si="4"/>
        <v/>
      </c>
      <c r="W7" s="826"/>
    </row>
    <row r="8" spans="1:23" ht="14.4" customHeight="1" x14ac:dyDescent="0.3">
      <c r="A8" s="884" t="s">
        <v>4499</v>
      </c>
      <c r="B8" s="868"/>
      <c r="C8" s="869"/>
      <c r="D8" s="837"/>
      <c r="E8" s="870">
        <v>1</v>
      </c>
      <c r="F8" s="871">
        <v>7.77</v>
      </c>
      <c r="G8" s="824">
        <v>6</v>
      </c>
      <c r="H8" s="872"/>
      <c r="I8" s="873"/>
      <c r="J8" s="825"/>
      <c r="K8" s="874">
        <v>7.77</v>
      </c>
      <c r="L8" s="872">
        <v>5</v>
      </c>
      <c r="M8" s="872">
        <v>45</v>
      </c>
      <c r="N8" s="875">
        <v>15.05</v>
      </c>
      <c r="O8" s="872" t="s">
        <v>4493</v>
      </c>
      <c r="P8" s="876" t="s">
        <v>4500</v>
      </c>
      <c r="Q8" s="877">
        <f t="shared" si="0"/>
        <v>0</v>
      </c>
      <c r="R8" s="877">
        <f t="shared" si="0"/>
        <v>0</v>
      </c>
      <c r="S8" s="868" t="str">
        <f t="shared" si="1"/>
        <v/>
      </c>
      <c r="T8" s="868" t="str">
        <f t="shared" si="2"/>
        <v/>
      </c>
      <c r="U8" s="868" t="str">
        <f t="shared" si="3"/>
        <v/>
      </c>
      <c r="V8" s="878" t="str">
        <f t="shared" si="4"/>
        <v/>
      </c>
      <c r="W8" s="826"/>
    </row>
    <row r="9" spans="1:23" ht="14.4" customHeight="1" x14ac:dyDescent="0.3">
      <c r="A9" s="883" t="s">
        <v>4501</v>
      </c>
      <c r="B9" s="832">
        <v>1</v>
      </c>
      <c r="C9" s="833">
        <v>33.15</v>
      </c>
      <c r="D9" s="834">
        <v>51</v>
      </c>
      <c r="E9" s="838"/>
      <c r="F9" s="817"/>
      <c r="G9" s="818"/>
      <c r="H9" s="813">
        <v>1</v>
      </c>
      <c r="I9" s="814">
        <v>31.73</v>
      </c>
      <c r="J9" s="815">
        <v>25</v>
      </c>
      <c r="K9" s="819">
        <v>33.15</v>
      </c>
      <c r="L9" s="816">
        <v>15</v>
      </c>
      <c r="M9" s="816">
        <v>135</v>
      </c>
      <c r="N9" s="820">
        <v>45.08</v>
      </c>
      <c r="O9" s="816" t="s">
        <v>4493</v>
      </c>
      <c r="P9" s="835" t="s">
        <v>4502</v>
      </c>
      <c r="Q9" s="821">
        <f t="shared" si="0"/>
        <v>0</v>
      </c>
      <c r="R9" s="821">
        <f t="shared" si="0"/>
        <v>-1.4199999999999982</v>
      </c>
      <c r="S9" s="832">
        <f t="shared" si="1"/>
        <v>45.08</v>
      </c>
      <c r="T9" s="832">
        <f t="shared" si="2"/>
        <v>25</v>
      </c>
      <c r="U9" s="832">
        <f t="shared" si="3"/>
        <v>-20.079999999999998</v>
      </c>
      <c r="V9" s="836">
        <f t="shared" si="4"/>
        <v>0.55456965394853597</v>
      </c>
      <c r="W9" s="822"/>
    </row>
    <row r="10" spans="1:23" ht="14.4" customHeight="1" x14ac:dyDescent="0.3">
      <c r="A10" s="883" t="s">
        <v>4503</v>
      </c>
      <c r="B10" s="827">
        <v>1</v>
      </c>
      <c r="C10" s="828">
        <v>22.92</v>
      </c>
      <c r="D10" s="829">
        <v>50</v>
      </c>
      <c r="E10" s="838"/>
      <c r="F10" s="817"/>
      <c r="G10" s="818"/>
      <c r="H10" s="816"/>
      <c r="I10" s="817"/>
      <c r="J10" s="818"/>
      <c r="K10" s="819">
        <v>22.92</v>
      </c>
      <c r="L10" s="816">
        <v>13</v>
      </c>
      <c r="M10" s="816">
        <v>116</v>
      </c>
      <c r="N10" s="820">
        <v>38.619999999999997</v>
      </c>
      <c r="O10" s="816" t="s">
        <v>4493</v>
      </c>
      <c r="P10" s="835" t="s">
        <v>4504</v>
      </c>
      <c r="Q10" s="821">
        <f t="shared" si="0"/>
        <v>-1</v>
      </c>
      <c r="R10" s="821">
        <f t="shared" si="0"/>
        <v>-22.92</v>
      </c>
      <c r="S10" s="832" t="str">
        <f t="shared" si="1"/>
        <v/>
      </c>
      <c r="T10" s="832" t="str">
        <f t="shared" si="2"/>
        <v/>
      </c>
      <c r="U10" s="832" t="str">
        <f t="shared" si="3"/>
        <v/>
      </c>
      <c r="V10" s="836" t="str">
        <f t="shared" si="4"/>
        <v/>
      </c>
      <c r="W10" s="822"/>
    </row>
    <row r="11" spans="1:23" ht="14.4" customHeight="1" x14ac:dyDescent="0.3">
      <c r="A11" s="883" t="s">
        <v>4505</v>
      </c>
      <c r="B11" s="832"/>
      <c r="C11" s="833"/>
      <c r="D11" s="834"/>
      <c r="E11" s="813">
        <v>2</v>
      </c>
      <c r="F11" s="814">
        <v>43.17</v>
      </c>
      <c r="G11" s="815">
        <v>18</v>
      </c>
      <c r="H11" s="816">
        <v>1</v>
      </c>
      <c r="I11" s="817">
        <v>20.34</v>
      </c>
      <c r="J11" s="818">
        <v>14</v>
      </c>
      <c r="K11" s="819">
        <v>20.34</v>
      </c>
      <c r="L11" s="816">
        <v>10</v>
      </c>
      <c r="M11" s="816">
        <v>87</v>
      </c>
      <c r="N11" s="820">
        <v>28.99</v>
      </c>
      <c r="O11" s="816" t="s">
        <v>4493</v>
      </c>
      <c r="P11" s="835" t="s">
        <v>4506</v>
      </c>
      <c r="Q11" s="821">
        <f t="shared" si="0"/>
        <v>1</v>
      </c>
      <c r="R11" s="821">
        <f t="shared" si="0"/>
        <v>20.34</v>
      </c>
      <c r="S11" s="832">
        <f t="shared" si="1"/>
        <v>28.99</v>
      </c>
      <c r="T11" s="832">
        <f t="shared" si="2"/>
        <v>14</v>
      </c>
      <c r="U11" s="832">
        <f t="shared" si="3"/>
        <v>-14.989999999999998</v>
      </c>
      <c r="V11" s="836">
        <f t="shared" si="4"/>
        <v>0.4829251466022767</v>
      </c>
      <c r="W11" s="822"/>
    </row>
    <row r="12" spans="1:23" ht="14.4" customHeight="1" x14ac:dyDescent="0.3">
      <c r="A12" s="883" t="s">
        <v>4507</v>
      </c>
      <c r="B12" s="832">
        <v>9</v>
      </c>
      <c r="C12" s="833">
        <v>115.14</v>
      </c>
      <c r="D12" s="834">
        <v>16.3</v>
      </c>
      <c r="E12" s="838">
        <v>11</v>
      </c>
      <c r="F12" s="817">
        <v>132.91999999999999</v>
      </c>
      <c r="G12" s="818">
        <v>11.6</v>
      </c>
      <c r="H12" s="813">
        <v>4</v>
      </c>
      <c r="I12" s="814">
        <v>47.9</v>
      </c>
      <c r="J12" s="815">
        <v>9.5</v>
      </c>
      <c r="K12" s="819">
        <v>12.38</v>
      </c>
      <c r="L12" s="816">
        <v>7</v>
      </c>
      <c r="M12" s="816">
        <v>61</v>
      </c>
      <c r="N12" s="820">
        <v>20.350000000000001</v>
      </c>
      <c r="O12" s="816" t="s">
        <v>4493</v>
      </c>
      <c r="P12" s="835" t="s">
        <v>4508</v>
      </c>
      <c r="Q12" s="821">
        <f t="shared" si="0"/>
        <v>-5</v>
      </c>
      <c r="R12" s="821">
        <f t="shared" si="0"/>
        <v>-67.240000000000009</v>
      </c>
      <c r="S12" s="832">
        <f t="shared" si="1"/>
        <v>81.400000000000006</v>
      </c>
      <c r="T12" s="832">
        <f t="shared" si="2"/>
        <v>38</v>
      </c>
      <c r="U12" s="832">
        <f t="shared" si="3"/>
        <v>-43.400000000000006</v>
      </c>
      <c r="V12" s="836">
        <f t="shared" si="4"/>
        <v>0.46683046683046681</v>
      </c>
      <c r="W12" s="822"/>
    </row>
    <row r="13" spans="1:23" ht="14.4" customHeight="1" x14ac:dyDescent="0.3">
      <c r="A13" s="884" t="s">
        <v>4509</v>
      </c>
      <c r="B13" s="868">
        <v>2</v>
      </c>
      <c r="C13" s="869">
        <v>24.75</v>
      </c>
      <c r="D13" s="837">
        <v>13</v>
      </c>
      <c r="E13" s="879"/>
      <c r="F13" s="873"/>
      <c r="G13" s="825"/>
      <c r="H13" s="870">
        <v>2</v>
      </c>
      <c r="I13" s="871">
        <v>24.75</v>
      </c>
      <c r="J13" s="824">
        <v>11</v>
      </c>
      <c r="K13" s="874">
        <v>12.38</v>
      </c>
      <c r="L13" s="872">
        <v>7</v>
      </c>
      <c r="M13" s="872">
        <v>61</v>
      </c>
      <c r="N13" s="875">
        <v>20.350000000000001</v>
      </c>
      <c r="O13" s="872" t="s">
        <v>4493</v>
      </c>
      <c r="P13" s="876" t="s">
        <v>4510</v>
      </c>
      <c r="Q13" s="877">
        <f t="shared" si="0"/>
        <v>0</v>
      </c>
      <c r="R13" s="877">
        <f t="shared" si="0"/>
        <v>0</v>
      </c>
      <c r="S13" s="868">
        <f t="shared" si="1"/>
        <v>40.700000000000003</v>
      </c>
      <c r="T13" s="868">
        <f t="shared" si="2"/>
        <v>22</v>
      </c>
      <c r="U13" s="868">
        <f t="shared" si="3"/>
        <v>-18.700000000000003</v>
      </c>
      <c r="V13" s="878">
        <f t="shared" si="4"/>
        <v>0.54054054054054046</v>
      </c>
      <c r="W13" s="826"/>
    </row>
    <row r="14" spans="1:23" ht="14.4" customHeight="1" x14ac:dyDescent="0.3">
      <c r="A14" s="884" t="s">
        <v>4511</v>
      </c>
      <c r="B14" s="868">
        <v>2</v>
      </c>
      <c r="C14" s="869">
        <v>25.3</v>
      </c>
      <c r="D14" s="837">
        <v>19.5</v>
      </c>
      <c r="E14" s="879">
        <v>4</v>
      </c>
      <c r="F14" s="873">
        <v>50.59</v>
      </c>
      <c r="G14" s="825">
        <v>12.5</v>
      </c>
      <c r="H14" s="870">
        <v>10</v>
      </c>
      <c r="I14" s="871">
        <v>133.04</v>
      </c>
      <c r="J14" s="824">
        <v>18.600000000000001</v>
      </c>
      <c r="K14" s="874">
        <v>12.65</v>
      </c>
      <c r="L14" s="872">
        <v>7</v>
      </c>
      <c r="M14" s="872">
        <v>61</v>
      </c>
      <c r="N14" s="875">
        <v>20.38</v>
      </c>
      <c r="O14" s="872" t="s">
        <v>4493</v>
      </c>
      <c r="P14" s="876" t="s">
        <v>4512</v>
      </c>
      <c r="Q14" s="877">
        <f t="shared" si="0"/>
        <v>8</v>
      </c>
      <c r="R14" s="877">
        <f t="shared" si="0"/>
        <v>107.74</v>
      </c>
      <c r="S14" s="868">
        <f t="shared" si="1"/>
        <v>203.79999999999998</v>
      </c>
      <c r="T14" s="868">
        <f t="shared" si="2"/>
        <v>186</v>
      </c>
      <c r="U14" s="868">
        <f t="shared" si="3"/>
        <v>-17.799999999999983</v>
      </c>
      <c r="V14" s="878">
        <f t="shared" si="4"/>
        <v>0.91265947006869486</v>
      </c>
      <c r="W14" s="826">
        <v>47.48</v>
      </c>
    </row>
    <row r="15" spans="1:23" ht="14.4" customHeight="1" x14ac:dyDescent="0.3">
      <c r="A15" s="883" t="s">
        <v>4513</v>
      </c>
      <c r="B15" s="832"/>
      <c r="C15" s="833"/>
      <c r="D15" s="834"/>
      <c r="E15" s="838">
        <v>6</v>
      </c>
      <c r="F15" s="817">
        <v>68.06</v>
      </c>
      <c r="G15" s="818">
        <v>7.5</v>
      </c>
      <c r="H15" s="813">
        <v>12</v>
      </c>
      <c r="I15" s="814">
        <v>95.31</v>
      </c>
      <c r="J15" s="815">
        <v>7.1</v>
      </c>
      <c r="K15" s="819">
        <v>11.34</v>
      </c>
      <c r="L15" s="816">
        <v>3</v>
      </c>
      <c r="M15" s="816">
        <v>27</v>
      </c>
      <c r="N15" s="820">
        <v>8.99</v>
      </c>
      <c r="O15" s="816" t="s">
        <v>4493</v>
      </c>
      <c r="P15" s="835" t="s">
        <v>4514</v>
      </c>
      <c r="Q15" s="821">
        <f t="shared" si="0"/>
        <v>12</v>
      </c>
      <c r="R15" s="821">
        <f t="shared" si="0"/>
        <v>95.31</v>
      </c>
      <c r="S15" s="832">
        <f t="shared" si="1"/>
        <v>107.88</v>
      </c>
      <c r="T15" s="832">
        <f t="shared" si="2"/>
        <v>85.199999999999989</v>
      </c>
      <c r="U15" s="832">
        <f t="shared" si="3"/>
        <v>-22.680000000000007</v>
      </c>
      <c r="V15" s="836">
        <f t="shared" si="4"/>
        <v>0.78976640711902102</v>
      </c>
      <c r="W15" s="822">
        <v>6.06</v>
      </c>
    </row>
    <row r="16" spans="1:23" ht="14.4" customHeight="1" x14ac:dyDescent="0.3">
      <c r="A16" s="883" t="s">
        <v>4515</v>
      </c>
      <c r="B16" s="832">
        <v>116</v>
      </c>
      <c r="C16" s="833">
        <v>401.73</v>
      </c>
      <c r="D16" s="834">
        <v>7.4</v>
      </c>
      <c r="E16" s="813">
        <v>131</v>
      </c>
      <c r="F16" s="814">
        <v>459.2</v>
      </c>
      <c r="G16" s="815">
        <v>8</v>
      </c>
      <c r="H16" s="816">
        <v>109</v>
      </c>
      <c r="I16" s="817">
        <v>373.79</v>
      </c>
      <c r="J16" s="818">
        <v>7.6</v>
      </c>
      <c r="K16" s="819">
        <v>3.29</v>
      </c>
      <c r="L16" s="816">
        <v>3</v>
      </c>
      <c r="M16" s="816">
        <v>31</v>
      </c>
      <c r="N16" s="820">
        <v>10.41</v>
      </c>
      <c r="O16" s="816" t="s">
        <v>4493</v>
      </c>
      <c r="P16" s="835" t="s">
        <v>4516</v>
      </c>
      <c r="Q16" s="821">
        <f t="shared" si="0"/>
        <v>-7</v>
      </c>
      <c r="R16" s="821">
        <f t="shared" si="0"/>
        <v>-27.939999999999998</v>
      </c>
      <c r="S16" s="832">
        <f t="shared" si="1"/>
        <v>1134.69</v>
      </c>
      <c r="T16" s="832">
        <f t="shared" si="2"/>
        <v>828.4</v>
      </c>
      <c r="U16" s="832">
        <f t="shared" si="3"/>
        <v>-306.29000000000008</v>
      </c>
      <c r="V16" s="836">
        <f t="shared" si="4"/>
        <v>0.73006724303554271</v>
      </c>
      <c r="W16" s="822">
        <v>102.57</v>
      </c>
    </row>
    <row r="17" spans="1:23" ht="14.4" customHeight="1" x14ac:dyDescent="0.3">
      <c r="A17" s="884" t="s">
        <v>4517</v>
      </c>
      <c r="B17" s="868">
        <v>11</v>
      </c>
      <c r="C17" s="869">
        <v>49.04</v>
      </c>
      <c r="D17" s="837">
        <v>10.5</v>
      </c>
      <c r="E17" s="870">
        <v>1</v>
      </c>
      <c r="F17" s="871">
        <v>4.5999999999999996</v>
      </c>
      <c r="G17" s="824">
        <v>6</v>
      </c>
      <c r="H17" s="872">
        <v>4</v>
      </c>
      <c r="I17" s="873">
        <v>16.329999999999998</v>
      </c>
      <c r="J17" s="825">
        <v>9</v>
      </c>
      <c r="K17" s="874">
        <v>4.5999999999999996</v>
      </c>
      <c r="L17" s="872">
        <v>4</v>
      </c>
      <c r="M17" s="872">
        <v>40</v>
      </c>
      <c r="N17" s="875">
        <v>13.2</v>
      </c>
      <c r="O17" s="872" t="s">
        <v>4493</v>
      </c>
      <c r="P17" s="876" t="s">
        <v>4518</v>
      </c>
      <c r="Q17" s="877">
        <f t="shared" si="0"/>
        <v>-7</v>
      </c>
      <c r="R17" s="877">
        <f t="shared" si="0"/>
        <v>-32.71</v>
      </c>
      <c r="S17" s="868">
        <f t="shared" si="1"/>
        <v>52.8</v>
      </c>
      <c r="T17" s="868">
        <f t="shared" si="2"/>
        <v>36</v>
      </c>
      <c r="U17" s="868">
        <f t="shared" si="3"/>
        <v>-16.799999999999997</v>
      </c>
      <c r="V17" s="878">
        <f t="shared" si="4"/>
        <v>0.68181818181818188</v>
      </c>
      <c r="W17" s="826">
        <v>2.8</v>
      </c>
    </row>
    <row r="18" spans="1:23" ht="14.4" customHeight="1" x14ac:dyDescent="0.3">
      <c r="A18" s="884" t="s">
        <v>4519</v>
      </c>
      <c r="B18" s="868"/>
      <c r="C18" s="869"/>
      <c r="D18" s="837"/>
      <c r="E18" s="870">
        <v>5</v>
      </c>
      <c r="F18" s="871">
        <v>39.82</v>
      </c>
      <c r="G18" s="824">
        <v>16.2</v>
      </c>
      <c r="H18" s="872">
        <v>5</v>
      </c>
      <c r="I18" s="873">
        <v>31.04</v>
      </c>
      <c r="J18" s="825">
        <v>7</v>
      </c>
      <c r="K18" s="874">
        <v>6.5</v>
      </c>
      <c r="L18" s="872">
        <v>4</v>
      </c>
      <c r="M18" s="872">
        <v>39</v>
      </c>
      <c r="N18" s="875">
        <v>13.09</v>
      </c>
      <c r="O18" s="872" t="s">
        <v>4493</v>
      </c>
      <c r="P18" s="876" t="s">
        <v>4520</v>
      </c>
      <c r="Q18" s="877">
        <f t="shared" si="0"/>
        <v>5</v>
      </c>
      <c r="R18" s="877">
        <f t="shared" si="0"/>
        <v>31.04</v>
      </c>
      <c r="S18" s="868">
        <f t="shared" si="1"/>
        <v>65.45</v>
      </c>
      <c r="T18" s="868">
        <f t="shared" si="2"/>
        <v>35</v>
      </c>
      <c r="U18" s="868">
        <f t="shared" si="3"/>
        <v>-30.450000000000003</v>
      </c>
      <c r="V18" s="878">
        <f t="shared" si="4"/>
        <v>0.53475935828877008</v>
      </c>
      <c r="W18" s="826"/>
    </row>
    <row r="19" spans="1:23" ht="14.4" customHeight="1" x14ac:dyDescent="0.3">
      <c r="A19" s="883" t="s">
        <v>4521</v>
      </c>
      <c r="B19" s="827">
        <v>7</v>
      </c>
      <c r="C19" s="828">
        <v>17.21</v>
      </c>
      <c r="D19" s="829">
        <v>8.9</v>
      </c>
      <c r="E19" s="838">
        <v>5</v>
      </c>
      <c r="F19" s="817">
        <v>13.25</v>
      </c>
      <c r="G19" s="818">
        <v>10.8</v>
      </c>
      <c r="H19" s="816">
        <v>3</v>
      </c>
      <c r="I19" s="817">
        <v>7.37</v>
      </c>
      <c r="J19" s="823">
        <v>8.6999999999999993</v>
      </c>
      <c r="K19" s="819">
        <v>2.46</v>
      </c>
      <c r="L19" s="816">
        <v>3</v>
      </c>
      <c r="M19" s="816">
        <v>26</v>
      </c>
      <c r="N19" s="820">
        <v>8.52</v>
      </c>
      <c r="O19" s="816" t="s">
        <v>4493</v>
      </c>
      <c r="P19" s="835" t="s">
        <v>4522</v>
      </c>
      <c r="Q19" s="821">
        <f t="shared" si="0"/>
        <v>-4</v>
      </c>
      <c r="R19" s="821">
        <f t="shared" si="0"/>
        <v>-9.84</v>
      </c>
      <c r="S19" s="832">
        <f t="shared" si="1"/>
        <v>25.56</v>
      </c>
      <c r="T19" s="832">
        <f t="shared" si="2"/>
        <v>26.099999999999998</v>
      </c>
      <c r="U19" s="832">
        <f t="shared" si="3"/>
        <v>0.53999999999999915</v>
      </c>
      <c r="V19" s="836">
        <f t="shared" si="4"/>
        <v>1.0211267605633803</v>
      </c>
      <c r="W19" s="822">
        <v>5.96</v>
      </c>
    </row>
    <row r="20" spans="1:23" ht="14.4" customHeight="1" x14ac:dyDescent="0.3">
      <c r="A20" s="884" t="s">
        <v>4523</v>
      </c>
      <c r="B20" s="880"/>
      <c r="C20" s="881"/>
      <c r="D20" s="830"/>
      <c r="E20" s="879">
        <v>1</v>
      </c>
      <c r="F20" s="873">
        <v>3.22</v>
      </c>
      <c r="G20" s="825">
        <v>10</v>
      </c>
      <c r="H20" s="872"/>
      <c r="I20" s="873"/>
      <c r="J20" s="825"/>
      <c r="K20" s="874">
        <v>3.22</v>
      </c>
      <c r="L20" s="872">
        <v>4</v>
      </c>
      <c r="M20" s="872">
        <v>32</v>
      </c>
      <c r="N20" s="875">
        <v>10.7</v>
      </c>
      <c r="O20" s="872" t="s">
        <v>4493</v>
      </c>
      <c r="P20" s="876" t="s">
        <v>4524</v>
      </c>
      <c r="Q20" s="877">
        <f t="shared" si="0"/>
        <v>0</v>
      </c>
      <c r="R20" s="877">
        <f t="shared" si="0"/>
        <v>0</v>
      </c>
      <c r="S20" s="868" t="str">
        <f t="shared" si="1"/>
        <v/>
      </c>
      <c r="T20" s="868" t="str">
        <f t="shared" si="2"/>
        <v/>
      </c>
      <c r="U20" s="868" t="str">
        <f t="shared" si="3"/>
        <v/>
      </c>
      <c r="V20" s="878" t="str">
        <f t="shared" si="4"/>
        <v/>
      </c>
      <c r="W20" s="826"/>
    </row>
    <row r="21" spans="1:23" ht="14.4" customHeight="1" x14ac:dyDescent="0.3">
      <c r="A21" s="883" t="s">
        <v>4525</v>
      </c>
      <c r="B21" s="832">
        <v>5</v>
      </c>
      <c r="C21" s="833">
        <v>8.52</v>
      </c>
      <c r="D21" s="834">
        <v>9</v>
      </c>
      <c r="E21" s="838">
        <v>1</v>
      </c>
      <c r="F21" s="817">
        <v>1.69</v>
      </c>
      <c r="G21" s="818">
        <v>6</v>
      </c>
      <c r="H21" s="813">
        <v>5</v>
      </c>
      <c r="I21" s="814">
        <v>8.4499999999999993</v>
      </c>
      <c r="J21" s="815">
        <v>6.4</v>
      </c>
      <c r="K21" s="819">
        <v>1.69</v>
      </c>
      <c r="L21" s="816">
        <v>2</v>
      </c>
      <c r="M21" s="816">
        <v>21</v>
      </c>
      <c r="N21" s="820">
        <v>7.01</v>
      </c>
      <c r="O21" s="816" t="s">
        <v>4493</v>
      </c>
      <c r="P21" s="835" t="s">
        <v>4526</v>
      </c>
      <c r="Q21" s="821">
        <f t="shared" si="0"/>
        <v>0</v>
      </c>
      <c r="R21" s="821">
        <f t="shared" si="0"/>
        <v>-7.0000000000000284E-2</v>
      </c>
      <c r="S21" s="832">
        <f t="shared" si="1"/>
        <v>35.049999999999997</v>
      </c>
      <c r="T21" s="832">
        <f t="shared" si="2"/>
        <v>32</v>
      </c>
      <c r="U21" s="832">
        <f t="shared" si="3"/>
        <v>-3.0499999999999972</v>
      </c>
      <c r="V21" s="836">
        <f t="shared" si="4"/>
        <v>0.91298145506419404</v>
      </c>
      <c r="W21" s="822">
        <v>3.99</v>
      </c>
    </row>
    <row r="22" spans="1:23" ht="14.4" customHeight="1" x14ac:dyDescent="0.3">
      <c r="A22" s="884" t="s">
        <v>4527</v>
      </c>
      <c r="B22" s="868"/>
      <c r="C22" s="869"/>
      <c r="D22" s="837"/>
      <c r="E22" s="879">
        <v>1</v>
      </c>
      <c r="F22" s="873">
        <v>3.29</v>
      </c>
      <c r="G22" s="825">
        <v>17</v>
      </c>
      <c r="H22" s="870"/>
      <c r="I22" s="871"/>
      <c r="J22" s="824"/>
      <c r="K22" s="874">
        <v>3.2</v>
      </c>
      <c r="L22" s="872">
        <v>3</v>
      </c>
      <c r="M22" s="872">
        <v>25</v>
      </c>
      <c r="N22" s="875">
        <v>8.19</v>
      </c>
      <c r="O22" s="872" t="s">
        <v>4493</v>
      </c>
      <c r="P22" s="876" t="s">
        <v>4528</v>
      </c>
      <c r="Q22" s="877">
        <f t="shared" si="0"/>
        <v>0</v>
      </c>
      <c r="R22" s="877">
        <f t="shared" si="0"/>
        <v>0</v>
      </c>
      <c r="S22" s="868" t="str">
        <f t="shared" si="1"/>
        <v/>
      </c>
      <c r="T22" s="868" t="str">
        <f t="shared" si="2"/>
        <v/>
      </c>
      <c r="U22" s="868" t="str">
        <f t="shared" si="3"/>
        <v/>
      </c>
      <c r="V22" s="878" t="str">
        <f t="shared" si="4"/>
        <v/>
      </c>
      <c r="W22" s="826"/>
    </row>
    <row r="23" spans="1:23" ht="14.4" customHeight="1" x14ac:dyDescent="0.3">
      <c r="A23" s="883" t="s">
        <v>4529</v>
      </c>
      <c r="B23" s="832">
        <v>18</v>
      </c>
      <c r="C23" s="833">
        <v>8.11</v>
      </c>
      <c r="D23" s="834">
        <v>3.1</v>
      </c>
      <c r="E23" s="838">
        <v>29</v>
      </c>
      <c r="F23" s="817">
        <v>13.58</v>
      </c>
      <c r="G23" s="818">
        <v>3.3</v>
      </c>
      <c r="H23" s="813">
        <v>29</v>
      </c>
      <c r="I23" s="814">
        <v>13.07</v>
      </c>
      <c r="J23" s="815">
        <v>2.9</v>
      </c>
      <c r="K23" s="819">
        <v>0.45</v>
      </c>
      <c r="L23" s="816">
        <v>1</v>
      </c>
      <c r="M23" s="816">
        <v>9</v>
      </c>
      <c r="N23" s="820">
        <v>3.12</v>
      </c>
      <c r="O23" s="816" t="s">
        <v>4493</v>
      </c>
      <c r="P23" s="835" t="s">
        <v>4530</v>
      </c>
      <c r="Q23" s="821">
        <f t="shared" si="0"/>
        <v>11</v>
      </c>
      <c r="R23" s="821">
        <f t="shared" si="0"/>
        <v>4.9600000000000009</v>
      </c>
      <c r="S23" s="832">
        <f t="shared" si="1"/>
        <v>90.48</v>
      </c>
      <c r="T23" s="832">
        <f t="shared" si="2"/>
        <v>84.1</v>
      </c>
      <c r="U23" s="832">
        <f t="shared" si="3"/>
        <v>-6.3800000000000097</v>
      </c>
      <c r="V23" s="836">
        <f t="shared" si="4"/>
        <v>0.9294871794871794</v>
      </c>
      <c r="W23" s="822">
        <v>10.28</v>
      </c>
    </row>
    <row r="24" spans="1:23" ht="14.4" customHeight="1" x14ac:dyDescent="0.3">
      <c r="A24" s="883" t="s">
        <v>4531</v>
      </c>
      <c r="B24" s="832">
        <v>3</v>
      </c>
      <c r="C24" s="833">
        <v>3.73</v>
      </c>
      <c r="D24" s="834">
        <v>4</v>
      </c>
      <c r="E24" s="838">
        <v>4</v>
      </c>
      <c r="F24" s="817">
        <v>4.97</v>
      </c>
      <c r="G24" s="818">
        <v>3.3</v>
      </c>
      <c r="H24" s="813">
        <v>5</v>
      </c>
      <c r="I24" s="814">
        <v>6.22</v>
      </c>
      <c r="J24" s="815">
        <v>5.4</v>
      </c>
      <c r="K24" s="819">
        <v>1.24</v>
      </c>
      <c r="L24" s="816">
        <v>2</v>
      </c>
      <c r="M24" s="816">
        <v>18</v>
      </c>
      <c r="N24" s="820">
        <v>5.94</v>
      </c>
      <c r="O24" s="816" t="s">
        <v>4493</v>
      </c>
      <c r="P24" s="835" t="s">
        <v>4532</v>
      </c>
      <c r="Q24" s="821">
        <f t="shared" si="0"/>
        <v>2</v>
      </c>
      <c r="R24" s="821">
        <f t="shared" si="0"/>
        <v>2.4899999999999998</v>
      </c>
      <c r="S24" s="832">
        <f t="shared" si="1"/>
        <v>29.700000000000003</v>
      </c>
      <c r="T24" s="832">
        <f t="shared" si="2"/>
        <v>27</v>
      </c>
      <c r="U24" s="832">
        <f t="shared" si="3"/>
        <v>-2.7000000000000028</v>
      </c>
      <c r="V24" s="836">
        <f t="shared" si="4"/>
        <v>0.90909090909090895</v>
      </c>
      <c r="W24" s="822">
        <v>6.12</v>
      </c>
    </row>
    <row r="25" spans="1:23" ht="14.4" customHeight="1" x14ac:dyDescent="0.3">
      <c r="A25" s="883" t="s">
        <v>4533</v>
      </c>
      <c r="B25" s="827">
        <v>3</v>
      </c>
      <c r="C25" s="828">
        <v>11.96</v>
      </c>
      <c r="D25" s="829">
        <v>5.3</v>
      </c>
      <c r="E25" s="838">
        <v>2</v>
      </c>
      <c r="F25" s="817">
        <v>7.98</v>
      </c>
      <c r="G25" s="818">
        <v>6</v>
      </c>
      <c r="H25" s="816"/>
      <c r="I25" s="817"/>
      <c r="J25" s="818"/>
      <c r="K25" s="819">
        <v>3.99</v>
      </c>
      <c r="L25" s="816">
        <v>2</v>
      </c>
      <c r="M25" s="816">
        <v>17</v>
      </c>
      <c r="N25" s="820">
        <v>5.61</v>
      </c>
      <c r="O25" s="816" t="s">
        <v>4493</v>
      </c>
      <c r="P25" s="835" t="s">
        <v>4534</v>
      </c>
      <c r="Q25" s="821">
        <f t="shared" si="0"/>
        <v>-3</v>
      </c>
      <c r="R25" s="821">
        <f t="shared" si="0"/>
        <v>-11.96</v>
      </c>
      <c r="S25" s="832" t="str">
        <f t="shared" si="1"/>
        <v/>
      </c>
      <c r="T25" s="832" t="str">
        <f t="shared" si="2"/>
        <v/>
      </c>
      <c r="U25" s="832" t="str">
        <f t="shared" si="3"/>
        <v/>
      </c>
      <c r="V25" s="836" t="str">
        <f t="shared" si="4"/>
        <v/>
      </c>
      <c r="W25" s="822"/>
    </row>
    <row r="26" spans="1:23" ht="14.4" customHeight="1" x14ac:dyDescent="0.3">
      <c r="A26" s="883" t="s">
        <v>4535</v>
      </c>
      <c r="B26" s="832">
        <v>1</v>
      </c>
      <c r="C26" s="833">
        <v>0.61</v>
      </c>
      <c r="D26" s="834">
        <v>2</v>
      </c>
      <c r="E26" s="813">
        <v>3</v>
      </c>
      <c r="F26" s="814">
        <v>1.82</v>
      </c>
      <c r="G26" s="815">
        <v>6.7</v>
      </c>
      <c r="H26" s="816">
        <v>1</v>
      </c>
      <c r="I26" s="817">
        <v>0.61</v>
      </c>
      <c r="J26" s="818">
        <v>2</v>
      </c>
      <c r="K26" s="819">
        <v>0.61</v>
      </c>
      <c r="L26" s="816">
        <v>2</v>
      </c>
      <c r="M26" s="816">
        <v>18</v>
      </c>
      <c r="N26" s="820">
        <v>5.88</v>
      </c>
      <c r="O26" s="816" t="s">
        <v>4493</v>
      </c>
      <c r="P26" s="835" t="s">
        <v>4536</v>
      </c>
      <c r="Q26" s="821">
        <f t="shared" si="0"/>
        <v>0</v>
      </c>
      <c r="R26" s="821">
        <f t="shared" si="0"/>
        <v>0</v>
      </c>
      <c r="S26" s="832">
        <f t="shared" si="1"/>
        <v>5.88</v>
      </c>
      <c r="T26" s="832">
        <f t="shared" si="2"/>
        <v>2</v>
      </c>
      <c r="U26" s="832">
        <f t="shared" si="3"/>
        <v>-3.88</v>
      </c>
      <c r="V26" s="836">
        <f t="shared" si="4"/>
        <v>0.3401360544217687</v>
      </c>
      <c r="W26" s="822"/>
    </row>
    <row r="27" spans="1:23" ht="14.4" customHeight="1" x14ac:dyDescent="0.3">
      <c r="A27" s="883" t="s">
        <v>4537</v>
      </c>
      <c r="B27" s="827">
        <v>3</v>
      </c>
      <c r="C27" s="828">
        <v>3.25</v>
      </c>
      <c r="D27" s="829">
        <v>4</v>
      </c>
      <c r="E27" s="838">
        <v>2</v>
      </c>
      <c r="F27" s="817">
        <v>2.4</v>
      </c>
      <c r="G27" s="818">
        <v>6</v>
      </c>
      <c r="H27" s="816">
        <v>2</v>
      </c>
      <c r="I27" s="817">
        <v>2.1800000000000002</v>
      </c>
      <c r="J27" s="818">
        <v>6.5</v>
      </c>
      <c r="K27" s="819">
        <v>1.08</v>
      </c>
      <c r="L27" s="816">
        <v>2</v>
      </c>
      <c r="M27" s="816">
        <v>22</v>
      </c>
      <c r="N27" s="820">
        <v>7.46</v>
      </c>
      <c r="O27" s="816" t="s">
        <v>4493</v>
      </c>
      <c r="P27" s="835" t="s">
        <v>4538</v>
      </c>
      <c r="Q27" s="821">
        <f t="shared" si="0"/>
        <v>-1</v>
      </c>
      <c r="R27" s="821">
        <f t="shared" si="0"/>
        <v>-1.0699999999999998</v>
      </c>
      <c r="S27" s="832">
        <f t="shared" si="1"/>
        <v>14.92</v>
      </c>
      <c r="T27" s="832">
        <f t="shared" si="2"/>
        <v>13</v>
      </c>
      <c r="U27" s="832">
        <f t="shared" si="3"/>
        <v>-1.92</v>
      </c>
      <c r="V27" s="836">
        <f t="shared" si="4"/>
        <v>0.87131367292225204</v>
      </c>
      <c r="W27" s="822"/>
    </row>
    <row r="28" spans="1:23" ht="14.4" customHeight="1" x14ac:dyDescent="0.3">
      <c r="A28" s="883" t="s">
        <v>4539</v>
      </c>
      <c r="B28" s="827">
        <v>1</v>
      </c>
      <c r="C28" s="828">
        <v>0.82</v>
      </c>
      <c r="D28" s="829">
        <v>3</v>
      </c>
      <c r="E28" s="838"/>
      <c r="F28" s="817"/>
      <c r="G28" s="818"/>
      <c r="H28" s="816"/>
      <c r="I28" s="817"/>
      <c r="J28" s="818"/>
      <c r="K28" s="819">
        <v>0.82</v>
      </c>
      <c r="L28" s="816">
        <v>2</v>
      </c>
      <c r="M28" s="816">
        <v>22</v>
      </c>
      <c r="N28" s="820">
        <v>7.33</v>
      </c>
      <c r="O28" s="816" t="s">
        <v>4493</v>
      </c>
      <c r="P28" s="835" t="s">
        <v>4540</v>
      </c>
      <c r="Q28" s="821">
        <f t="shared" si="0"/>
        <v>-1</v>
      </c>
      <c r="R28" s="821">
        <f t="shared" si="0"/>
        <v>-0.82</v>
      </c>
      <c r="S28" s="832" t="str">
        <f t="shared" si="1"/>
        <v/>
      </c>
      <c r="T28" s="832" t="str">
        <f t="shared" si="2"/>
        <v/>
      </c>
      <c r="U28" s="832" t="str">
        <f t="shared" si="3"/>
        <v/>
      </c>
      <c r="V28" s="836" t="str">
        <f t="shared" si="4"/>
        <v/>
      </c>
      <c r="W28" s="822"/>
    </row>
    <row r="29" spans="1:23" ht="14.4" customHeight="1" x14ac:dyDescent="0.3">
      <c r="A29" s="883" t="s">
        <v>4541</v>
      </c>
      <c r="B29" s="832"/>
      <c r="C29" s="833"/>
      <c r="D29" s="834"/>
      <c r="E29" s="838">
        <v>1</v>
      </c>
      <c r="F29" s="817">
        <v>0.6</v>
      </c>
      <c r="G29" s="818">
        <v>4</v>
      </c>
      <c r="H29" s="813">
        <v>1</v>
      </c>
      <c r="I29" s="814">
        <v>0.6</v>
      </c>
      <c r="J29" s="815">
        <v>2</v>
      </c>
      <c r="K29" s="819">
        <v>0.6</v>
      </c>
      <c r="L29" s="816">
        <v>2</v>
      </c>
      <c r="M29" s="816">
        <v>18</v>
      </c>
      <c r="N29" s="820">
        <v>6.15</v>
      </c>
      <c r="O29" s="816" t="s">
        <v>4493</v>
      </c>
      <c r="P29" s="835" t="s">
        <v>4542</v>
      </c>
      <c r="Q29" s="821">
        <f t="shared" si="0"/>
        <v>1</v>
      </c>
      <c r="R29" s="821">
        <f t="shared" si="0"/>
        <v>0.6</v>
      </c>
      <c r="S29" s="832">
        <f t="shared" si="1"/>
        <v>6.15</v>
      </c>
      <c r="T29" s="832">
        <f t="shared" si="2"/>
        <v>2</v>
      </c>
      <c r="U29" s="832">
        <f t="shared" si="3"/>
        <v>-4.1500000000000004</v>
      </c>
      <c r="V29" s="836">
        <f t="shared" si="4"/>
        <v>0.32520325203252032</v>
      </c>
      <c r="W29" s="822"/>
    </row>
    <row r="30" spans="1:23" ht="14.4" customHeight="1" x14ac:dyDescent="0.3">
      <c r="A30" s="883" t="s">
        <v>4543</v>
      </c>
      <c r="B30" s="827">
        <v>2</v>
      </c>
      <c r="C30" s="828">
        <v>0.99</v>
      </c>
      <c r="D30" s="829">
        <v>2</v>
      </c>
      <c r="E30" s="838"/>
      <c r="F30" s="817"/>
      <c r="G30" s="818"/>
      <c r="H30" s="816"/>
      <c r="I30" s="817"/>
      <c r="J30" s="818"/>
      <c r="K30" s="819">
        <v>0.5</v>
      </c>
      <c r="L30" s="816">
        <v>2</v>
      </c>
      <c r="M30" s="816">
        <v>18</v>
      </c>
      <c r="N30" s="820">
        <v>6.02</v>
      </c>
      <c r="O30" s="816" t="s">
        <v>4493</v>
      </c>
      <c r="P30" s="835" t="s">
        <v>4544</v>
      </c>
      <c r="Q30" s="821">
        <f t="shared" si="0"/>
        <v>-2</v>
      </c>
      <c r="R30" s="821">
        <f t="shared" si="0"/>
        <v>-0.99</v>
      </c>
      <c r="S30" s="832" t="str">
        <f t="shared" si="1"/>
        <v/>
      </c>
      <c r="T30" s="832" t="str">
        <f t="shared" si="2"/>
        <v/>
      </c>
      <c r="U30" s="832" t="str">
        <f t="shared" si="3"/>
        <v/>
      </c>
      <c r="V30" s="836" t="str">
        <f t="shared" si="4"/>
        <v/>
      </c>
      <c r="W30" s="822"/>
    </row>
    <row r="31" spans="1:23" ht="14.4" customHeight="1" x14ac:dyDescent="0.3">
      <c r="A31" s="883" t="s">
        <v>4545</v>
      </c>
      <c r="B31" s="832">
        <v>21</v>
      </c>
      <c r="C31" s="833">
        <v>14.19</v>
      </c>
      <c r="D31" s="834">
        <v>6.4</v>
      </c>
      <c r="E31" s="813">
        <v>24</v>
      </c>
      <c r="F31" s="814">
        <v>16.559999999999999</v>
      </c>
      <c r="G31" s="815">
        <v>4.5</v>
      </c>
      <c r="H31" s="816">
        <v>17</v>
      </c>
      <c r="I31" s="817">
        <v>11.82</v>
      </c>
      <c r="J31" s="818">
        <v>4.8</v>
      </c>
      <c r="K31" s="819">
        <v>0.67</v>
      </c>
      <c r="L31" s="816">
        <v>2</v>
      </c>
      <c r="M31" s="816">
        <v>18</v>
      </c>
      <c r="N31" s="820">
        <v>6.08</v>
      </c>
      <c r="O31" s="816" t="s">
        <v>4493</v>
      </c>
      <c r="P31" s="835" t="s">
        <v>4546</v>
      </c>
      <c r="Q31" s="821">
        <f t="shared" si="0"/>
        <v>-4</v>
      </c>
      <c r="R31" s="821">
        <f t="shared" si="0"/>
        <v>-2.3699999999999992</v>
      </c>
      <c r="S31" s="832">
        <f t="shared" si="1"/>
        <v>103.36</v>
      </c>
      <c r="T31" s="832">
        <f t="shared" si="2"/>
        <v>81.599999999999994</v>
      </c>
      <c r="U31" s="832">
        <f t="shared" si="3"/>
        <v>-21.760000000000005</v>
      </c>
      <c r="V31" s="836">
        <f t="shared" si="4"/>
        <v>0.78947368421052622</v>
      </c>
      <c r="W31" s="822">
        <v>9.6</v>
      </c>
    </row>
    <row r="32" spans="1:23" ht="14.4" customHeight="1" x14ac:dyDescent="0.3">
      <c r="A32" s="884" t="s">
        <v>4547</v>
      </c>
      <c r="B32" s="868">
        <v>7</v>
      </c>
      <c r="C32" s="869">
        <v>7.44</v>
      </c>
      <c r="D32" s="837">
        <v>6.9</v>
      </c>
      <c r="E32" s="870">
        <v>6</v>
      </c>
      <c r="F32" s="871">
        <v>6.76</v>
      </c>
      <c r="G32" s="824">
        <v>6.2</v>
      </c>
      <c r="H32" s="872">
        <v>2</v>
      </c>
      <c r="I32" s="873">
        <v>2.23</v>
      </c>
      <c r="J32" s="825">
        <v>7</v>
      </c>
      <c r="K32" s="874">
        <v>1.1200000000000001</v>
      </c>
      <c r="L32" s="872">
        <v>3</v>
      </c>
      <c r="M32" s="872">
        <v>26</v>
      </c>
      <c r="N32" s="875">
        <v>8.58</v>
      </c>
      <c r="O32" s="872" t="s">
        <v>4493</v>
      </c>
      <c r="P32" s="876" t="s">
        <v>4548</v>
      </c>
      <c r="Q32" s="877">
        <f t="shared" si="0"/>
        <v>-5</v>
      </c>
      <c r="R32" s="877">
        <f t="shared" si="0"/>
        <v>-5.2100000000000009</v>
      </c>
      <c r="S32" s="868">
        <f t="shared" si="1"/>
        <v>17.16</v>
      </c>
      <c r="T32" s="868">
        <f t="shared" si="2"/>
        <v>14</v>
      </c>
      <c r="U32" s="868">
        <f t="shared" si="3"/>
        <v>-3.16</v>
      </c>
      <c r="V32" s="878">
        <f t="shared" si="4"/>
        <v>0.81585081585081587</v>
      </c>
      <c r="W32" s="826">
        <v>2.42</v>
      </c>
    </row>
    <row r="33" spans="1:23" ht="14.4" customHeight="1" x14ac:dyDescent="0.3">
      <c r="A33" s="883" t="s">
        <v>4549</v>
      </c>
      <c r="B33" s="827">
        <v>10</v>
      </c>
      <c r="C33" s="828">
        <v>3.93</v>
      </c>
      <c r="D33" s="829">
        <v>2.9</v>
      </c>
      <c r="E33" s="838">
        <v>6</v>
      </c>
      <c r="F33" s="817">
        <v>2.44</v>
      </c>
      <c r="G33" s="818">
        <v>2.8</v>
      </c>
      <c r="H33" s="816">
        <v>1</v>
      </c>
      <c r="I33" s="817">
        <v>0.41</v>
      </c>
      <c r="J33" s="818">
        <v>2</v>
      </c>
      <c r="K33" s="819">
        <v>0.38</v>
      </c>
      <c r="L33" s="816">
        <v>1</v>
      </c>
      <c r="M33" s="816">
        <v>10</v>
      </c>
      <c r="N33" s="820">
        <v>3.3</v>
      </c>
      <c r="O33" s="816" t="s">
        <v>4493</v>
      </c>
      <c r="P33" s="835" t="s">
        <v>4550</v>
      </c>
      <c r="Q33" s="821">
        <f t="shared" si="0"/>
        <v>-9</v>
      </c>
      <c r="R33" s="821">
        <f t="shared" si="0"/>
        <v>-3.52</v>
      </c>
      <c r="S33" s="832">
        <f t="shared" si="1"/>
        <v>3.3</v>
      </c>
      <c r="T33" s="832">
        <f t="shared" si="2"/>
        <v>2</v>
      </c>
      <c r="U33" s="832">
        <f t="shared" si="3"/>
        <v>-1.2999999999999998</v>
      </c>
      <c r="V33" s="836">
        <f t="shared" si="4"/>
        <v>0.60606060606060608</v>
      </c>
      <c r="W33" s="822"/>
    </row>
    <row r="34" spans="1:23" ht="14.4" customHeight="1" x14ac:dyDescent="0.3">
      <c r="A34" s="883" t="s">
        <v>4551</v>
      </c>
      <c r="B34" s="832"/>
      <c r="C34" s="833"/>
      <c r="D34" s="834"/>
      <c r="E34" s="838"/>
      <c r="F34" s="817"/>
      <c r="G34" s="818"/>
      <c r="H34" s="813">
        <v>1</v>
      </c>
      <c r="I34" s="814">
        <v>1.41</v>
      </c>
      <c r="J34" s="815">
        <v>6</v>
      </c>
      <c r="K34" s="819">
        <v>1.41</v>
      </c>
      <c r="L34" s="816">
        <v>3</v>
      </c>
      <c r="M34" s="816">
        <v>23</v>
      </c>
      <c r="N34" s="820">
        <v>7.6</v>
      </c>
      <c r="O34" s="816" t="s">
        <v>4493</v>
      </c>
      <c r="P34" s="835" t="s">
        <v>4552</v>
      </c>
      <c r="Q34" s="821">
        <f t="shared" si="0"/>
        <v>1</v>
      </c>
      <c r="R34" s="821">
        <f t="shared" si="0"/>
        <v>1.41</v>
      </c>
      <c r="S34" s="832">
        <f t="shared" si="1"/>
        <v>7.6</v>
      </c>
      <c r="T34" s="832">
        <f t="shared" si="2"/>
        <v>6</v>
      </c>
      <c r="U34" s="832">
        <f t="shared" si="3"/>
        <v>-1.5999999999999996</v>
      </c>
      <c r="V34" s="836">
        <f t="shared" si="4"/>
        <v>0.78947368421052633</v>
      </c>
      <c r="W34" s="822"/>
    </row>
    <row r="35" spans="1:23" ht="14.4" customHeight="1" x14ac:dyDescent="0.3">
      <c r="A35" s="883" t="s">
        <v>4553</v>
      </c>
      <c r="B35" s="832"/>
      <c r="C35" s="833"/>
      <c r="D35" s="834"/>
      <c r="E35" s="838"/>
      <c r="F35" s="817"/>
      <c r="G35" s="818"/>
      <c r="H35" s="813">
        <v>1</v>
      </c>
      <c r="I35" s="814">
        <v>1.67</v>
      </c>
      <c r="J35" s="815">
        <v>3</v>
      </c>
      <c r="K35" s="819">
        <v>1.67</v>
      </c>
      <c r="L35" s="816">
        <v>3</v>
      </c>
      <c r="M35" s="816">
        <v>27</v>
      </c>
      <c r="N35" s="820">
        <v>8.92</v>
      </c>
      <c r="O35" s="816" t="s">
        <v>4493</v>
      </c>
      <c r="P35" s="835" t="s">
        <v>4554</v>
      </c>
      <c r="Q35" s="821">
        <f t="shared" si="0"/>
        <v>1</v>
      </c>
      <c r="R35" s="821">
        <f t="shared" si="0"/>
        <v>1.67</v>
      </c>
      <c r="S35" s="832">
        <f t="shared" si="1"/>
        <v>8.92</v>
      </c>
      <c r="T35" s="832">
        <f t="shared" si="2"/>
        <v>3</v>
      </c>
      <c r="U35" s="832">
        <f t="shared" si="3"/>
        <v>-5.92</v>
      </c>
      <c r="V35" s="836">
        <f t="shared" si="4"/>
        <v>0.33632286995515698</v>
      </c>
      <c r="W35" s="822"/>
    </row>
    <row r="36" spans="1:23" ht="14.4" customHeight="1" x14ac:dyDescent="0.3">
      <c r="A36" s="883" t="s">
        <v>4555</v>
      </c>
      <c r="B36" s="827">
        <v>1</v>
      </c>
      <c r="C36" s="828">
        <v>1.45</v>
      </c>
      <c r="D36" s="829">
        <v>20</v>
      </c>
      <c r="E36" s="838"/>
      <c r="F36" s="817"/>
      <c r="G36" s="818"/>
      <c r="H36" s="816"/>
      <c r="I36" s="817"/>
      <c r="J36" s="818"/>
      <c r="K36" s="819">
        <v>1</v>
      </c>
      <c r="L36" s="816">
        <v>3</v>
      </c>
      <c r="M36" s="816">
        <v>29</v>
      </c>
      <c r="N36" s="820">
        <v>9.7899999999999991</v>
      </c>
      <c r="O36" s="816" t="s">
        <v>4493</v>
      </c>
      <c r="P36" s="835" t="s">
        <v>4556</v>
      </c>
      <c r="Q36" s="821">
        <f t="shared" si="0"/>
        <v>-1</v>
      </c>
      <c r="R36" s="821">
        <f t="shared" si="0"/>
        <v>-1.45</v>
      </c>
      <c r="S36" s="832" t="str">
        <f t="shared" si="1"/>
        <v/>
      </c>
      <c r="T36" s="832" t="str">
        <f t="shared" si="2"/>
        <v/>
      </c>
      <c r="U36" s="832" t="str">
        <f t="shared" si="3"/>
        <v/>
      </c>
      <c r="V36" s="836" t="str">
        <f t="shared" si="4"/>
        <v/>
      </c>
      <c r="W36" s="822"/>
    </row>
    <row r="37" spans="1:23" ht="14.4" customHeight="1" x14ac:dyDescent="0.3">
      <c r="A37" s="883" t="s">
        <v>4557</v>
      </c>
      <c r="B37" s="832"/>
      <c r="C37" s="833"/>
      <c r="D37" s="834"/>
      <c r="E37" s="813">
        <v>2</v>
      </c>
      <c r="F37" s="814">
        <v>9.6300000000000008</v>
      </c>
      <c r="G37" s="815">
        <v>6</v>
      </c>
      <c r="H37" s="816"/>
      <c r="I37" s="817"/>
      <c r="J37" s="818"/>
      <c r="K37" s="819">
        <v>2.12</v>
      </c>
      <c r="L37" s="816">
        <v>3</v>
      </c>
      <c r="M37" s="816">
        <v>25</v>
      </c>
      <c r="N37" s="820">
        <v>8.48</v>
      </c>
      <c r="O37" s="816" t="s">
        <v>4493</v>
      </c>
      <c r="P37" s="835" t="s">
        <v>4558</v>
      </c>
      <c r="Q37" s="821">
        <f t="shared" si="0"/>
        <v>0</v>
      </c>
      <c r="R37" s="821">
        <f t="shared" si="0"/>
        <v>0</v>
      </c>
      <c r="S37" s="832" t="str">
        <f t="shared" si="1"/>
        <v/>
      </c>
      <c r="T37" s="832" t="str">
        <f t="shared" si="2"/>
        <v/>
      </c>
      <c r="U37" s="832" t="str">
        <f t="shared" si="3"/>
        <v/>
      </c>
      <c r="V37" s="836" t="str">
        <f t="shared" si="4"/>
        <v/>
      </c>
      <c r="W37" s="822"/>
    </row>
    <row r="38" spans="1:23" ht="14.4" customHeight="1" x14ac:dyDescent="0.3">
      <c r="A38" s="883" t="s">
        <v>4559</v>
      </c>
      <c r="B38" s="832">
        <v>159</v>
      </c>
      <c r="C38" s="833">
        <v>759.94</v>
      </c>
      <c r="D38" s="834">
        <v>7.3</v>
      </c>
      <c r="E38" s="838">
        <v>172</v>
      </c>
      <c r="F38" s="817">
        <v>838.3</v>
      </c>
      <c r="G38" s="818">
        <v>6.6</v>
      </c>
      <c r="H38" s="813">
        <v>179</v>
      </c>
      <c r="I38" s="814">
        <v>853.92</v>
      </c>
      <c r="J38" s="815">
        <v>6.2</v>
      </c>
      <c r="K38" s="819">
        <v>4.99</v>
      </c>
      <c r="L38" s="816">
        <v>3</v>
      </c>
      <c r="M38" s="816">
        <v>27</v>
      </c>
      <c r="N38" s="820">
        <v>8.9</v>
      </c>
      <c r="O38" s="816" t="s">
        <v>4493</v>
      </c>
      <c r="P38" s="835" t="s">
        <v>4560</v>
      </c>
      <c r="Q38" s="821">
        <f t="shared" si="0"/>
        <v>20</v>
      </c>
      <c r="R38" s="821">
        <f t="shared" si="0"/>
        <v>93.979999999999905</v>
      </c>
      <c r="S38" s="832">
        <f t="shared" si="1"/>
        <v>1593.1000000000001</v>
      </c>
      <c r="T38" s="832">
        <f t="shared" si="2"/>
        <v>1109.8</v>
      </c>
      <c r="U38" s="832">
        <f t="shared" si="3"/>
        <v>-483.30000000000018</v>
      </c>
      <c r="V38" s="836">
        <f t="shared" si="4"/>
        <v>0.69662921348314599</v>
      </c>
      <c r="W38" s="822">
        <v>70.400000000000006</v>
      </c>
    </row>
    <row r="39" spans="1:23" ht="14.4" customHeight="1" x14ac:dyDescent="0.3">
      <c r="A39" s="884" t="s">
        <v>4561</v>
      </c>
      <c r="B39" s="868">
        <v>4</v>
      </c>
      <c r="C39" s="869">
        <v>19.72</v>
      </c>
      <c r="D39" s="837">
        <v>10.3</v>
      </c>
      <c r="E39" s="879">
        <v>14</v>
      </c>
      <c r="F39" s="873">
        <v>70.319999999999993</v>
      </c>
      <c r="G39" s="825">
        <v>5.5</v>
      </c>
      <c r="H39" s="870">
        <v>11</v>
      </c>
      <c r="I39" s="871">
        <v>58.43</v>
      </c>
      <c r="J39" s="831">
        <v>10.3</v>
      </c>
      <c r="K39" s="874">
        <v>5.18</v>
      </c>
      <c r="L39" s="872">
        <v>3</v>
      </c>
      <c r="M39" s="872">
        <v>28</v>
      </c>
      <c r="N39" s="875">
        <v>9.2899999999999991</v>
      </c>
      <c r="O39" s="872" t="s">
        <v>4493</v>
      </c>
      <c r="P39" s="876" t="s">
        <v>4562</v>
      </c>
      <c r="Q39" s="877">
        <f t="shared" si="0"/>
        <v>7</v>
      </c>
      <c r="R39" s="877">
        <f t="shared" si="0"/>
        <v>38.71</v>
      </c>
      <c r="S39" s="868">
        <f t="shared" si="1"/>
        <v>102.19</v>
      </c>
      <c r="T39" s="868">
        <f t="shared" si="2"/>
        <v>113.30000000000001</v>
      </c>
      <c r="U39" s="868">
        <f t="shared" si="3"/>
        <v>11.110000000000014</v>
      </c>
      <c r="V39" s="878">
        <f t="shared" si="4"/>
        <v>1.1087190527448871</v>
      </c>
      <c r="W39" s="826">
        <v>29.13</v>
      </c>
    </row>
    <row r="40" spans="1:23" ht="14.4" customHeight="1" x14ac:dyDescent="0.3">
      <c r="A40" s="884" t="s">
        <v>4563</v>
      </c>
      <c r="B40" s="868">
        <v>1</v>
      </c>
      <c r="C40" s="869">
        <v>7.41</v>
      </c>
      <c r="D40" s="837">
        <v>5</v>
      </c>
      <c r="E40" s="879"/>
      <c r="F40" s="873"/>
      <c r="G40" s="825"/>
      <c r="H40" s="870"/>
      <c r="I40" s="871"/>
      <c r="J40" s="824"/>
      <c r="K40" s="874">
        <v>7.41</v>
      </c>
      <c r="L40" s="872">
        <v>5</v>
      </c>
      <c r="M40" s="872">
        <v>45</v>
      </c>
      <c r="N40" s="875">
        <v>14.96</v>
      </c>
      <c r="O40" s="872" t="s">
        <v>4493</v>
      </c>
      <c r="P40" s="876" t="s">
        <v>4564</v>
      </c>
      <c r="Q40" s="877">
        <f t="shared" si="0"/>
        <v>-1</v>
      </c>
      <c r="R40" s="877">
        <f t="shared" si="0"/>
        <v>-7.41</v>
      </c>
      <c r="S40" s="868" t="str">
        <f t="shared" si="1"/>
        <v/>
      </c>
      <c r="T40" s="868" t="str">
        <f t="shared" si="2"/>
        <v/>
      </c>
      <c r="U40" s="868" t="str">
        <f t="shared" si="3"/>
        <v/>
      </c>
      <c r="V40" s="878" t="str">
        <f t="shared" si="4"/>
        <v/>
      </c>
      <c r="W40" s="826"/>
    </row>
    <row r="41" spans="1:23" ht="14.4" customHeight="1" x14ac:dyDescent="0.3">
      <c r="A41" s="883" t="s">
        <v>4565</v>
      </c>
      <c r="B41" s="827">
        <v>3</v>
      </c>
      <c r="C41" s="828">
        <v>7.56</v>
      </c>
      <c r="D41" s="829">
        <v>4</v>
      </c>
      <c r="E41" s="838">
        <v>1</v>
      </c>
      <c r="F41" s="817">
        <v>3.12</v>
      </c>
      <c r="G41" s="818">
        <v>6</v>
      </c>
      <c r="H41" s="816">
        <v>2</v>
      </c>
      <c r="I41" s="817">
        <v>6.69</v>
      </c>
      <c r="J41" s="818">
        <v>4.5</v>
      </c>
      <c r="K41" s="819">
        <v>3.12</v>
      </c>
      <c r="L41" s="816">
        <v>3</v>
      </c>
      <c r="M41" s="816">
        <v>27</v>
      </c>
      <c r="N41" s="820">
        <v>8.92</v>
      </c>
      <c r="O41" s="816" t="s">
        <v>4493</v>
      </c>
      <c r="P41" s="835" t="s">
        <v>4566</v>
      </c>
      <c r="Q41" s="821">
        <f t="shared" si="0"/>
        <v>-1</v>
      </c>
      <c r="R41" s="821">
        <f t="shared" si="0"/>
        <v>-0.86999999999999922</v>
      </c>
      <c r="S41" s="832">
        <f t="shared" si="1"/>
        <v>17.84</v>
      </c>
      <c r="T41" s="832">
        <f t="shared" si="2"/>
        <v>9</v>
      </c>
      <c r="U41" s="832">
        <f t="shared" si="3"/>
        <v>-8.84</v>
      </c>
      <c r="V41" s="836">
        <f t="shared" si="4"/>
        <v>0.50448430493273544</v>
      </c>
      <c r="W41" s="822"/>
    </row>
    <row r="42" spans="1:23" ht="14.4" customHeight="1" x14ac:dyDescent="0.3">
      <c r="A42" s="883" t="s">
        <v>4567</v>
      </c>
      <c r="B42" s="832">
        <v>154</v>
      </c>
      <c r="C42" s="833">
        <v>258.19</v>
      </c>
      <c r="D42" s="834">
        <v>6.3</v>
      </c>
      <c r="E42" s="838">
        <v>139</v>
      </c>
      <c r="F42" s="817">
        <v>233.14</v>
      </c>
      <c r="G42" s="818">
        <v>5.8</v>
      </c>
      <c r="H42" s="813">
        <v>168</v>
      </c>
      <c r="I42" s="814">
        <v>284.41000000000003</v>
      </c>
      <c r="J42" s="815">
        <v>6</v>
      </c>
      <c r="K42" s="819">
        <v>1.68</v>
      </c>
      <c r="L42" s="816">
        <v>3</v>
      </c>
      <c r="M42" s="816">
        <v>25</v>
      </c>
      <c r="N42" s="820">
        <v>8.39</v>
      </c>
      <c r="O42" s="816" t="s">
        <v>4493</v>
      </c>
      <c r="P42" s="835" t="s">
        <v>4568</v>
      </c>
      <c r="Q42" s="821">
        <f t="shared" si="0"/>
        <v>14</v>
      </c>
      <c r="R42" s="821">
        <f t="shared" si="0"/>
        <v>26.220000000000027</v>
      </c>
      <c r="S42" s="832">
        <f t="shared" si="1"/>
        <v>1409.52</v>
      </c>
      <c r="T42" s="832">
        <f t="shared" si="2"/>
        <v>1008</v>
      </c>
      <c r="U42" s="832">
        <f t="shared" si="3"/>
        <v>-401.52</v>
      </c>
      <c r="V42" s="836">
        <f t="shared" si="4"/>
        <v>0.71513706793802145</v>
      </c>
      <c r="W42" s="822">
        <v>67.37</v>
      </c>
    </row>
    <row r="43" spans="1:23" ht="14.4" customHeight="1" x14ac:dyDescent="0.3">
      <c r="A43" s="884" t="s">
        <v>4569</v>
      </c>
      <c r="B43" s="868"/>
      <c r="C43" s="869"/>
      <c r="D43" s="837"/>
      <c r="E43" s="879">
        <v>1</v>
      </c>
      <c r="F43" s="873">
        <v>1.97</v>
      </c>
      <c r="G43" s="825">
        <v>7</v>
      </c>
      <c r="H43" s="870"/>
      <c r="I43" s="871"/>
      <c r="J43" s="824"/>
      <c r="K43" s="874">
        <v>1.97</v>
      </c>
      <c r="L43" s="872">
        <v>3</v>
      </c>
      <c r="M43" s="872">
        <v>26</v>
      </c>
      <c r="N43" s="875">
        <v>8.5399999999999991</v>
      </c>
      <c r="O43" s="872" t="s">
        <v>4493</v>
      </c>
      <c r="P43" s="876" t="s">
        <v>4570</v>
      </c>
      <c r="Q43" s="877">
        <f t="shared" si="0"/>
        <v>0</v>
      </c>
      <c r="R43" s="877">
        <f t="shared" si="0"/>
        <v>0</v>
      </c>
      <c r="S43" s="868" t="str">
        <f t="shared" si="1"/>
        <v/>
      </c>
      <c r="T43" s="868" t="str">
        <f t="shared" si="2"/>
        <v/>
      </c>
      <c r="U43" s="868" t="str">
        <f t="shared" si="3"/>
        <v/>
      </c>
      <c r="V43" s="878" t="str">
        <f t="shared" si="4"/>
        <v/>
      </c>
      <c r="W43" s="826"/>
    </row>
    <row r="44" spans="1:23" ht="14.4" customHeight="1" x14ac:dyDescent="0.3">
      <c r="A44" s="883" t="s">
        <v>4571</v>
      </c>
      <c r="B44" s="832"/>
      <c r="C44" s="833"/>
      <c r="D44" s="834"/>
      <c r="E44" s="838"/>
      <c r="F44" s="817"/>
      <c r="G44" s="818"/>
      <c r="H44" s="813">
        <v>1</v>
      </c>
      <c r="I44" s="814">
        <v>0.61</v>
      </c>
      <c r="J44" s="823">
        <v>4</v>
      </c>
      <c r="K44" s="819">
        <v>0.61</v>
      </c>
      <c r="L44" s="816">
        <v>1</v>
      </c>
      <c r="M44" s="816">
        <v>12</v>
      </c>
      <c r="N44" s="820">
        <v>3.9</v>
      </c>
      <c r="O44" s="816" t="s">
        <v>4493</v>
      </c>
      <c r="P44" s="835" t="s">
        <v>4572</v>
      </c>
      <c r="Q44" s="821">
        <f t="shared" si="0"/>
        <v>1</v>
      </c>
      <c r="R44" s="821">
        <f t="shared" si="0"/>
        <v>0.61</v>
      </c>
      <c r="S44" s="832">
        <f t="shared" si="1"/>
        <v>3.9</v>
      </c>
      <c r="T44" s="832">
        <f t="shared" si="2"/>
        <v>4</v>
      </c>
      <c r="U44" s="832">
        <f t="shared" si="3"/>
        <v>0.10000000000000009</v>
      </c>
      <c r="V44" s="836">
        <f t="shared" si="4"/>
        <v>1.0256410256410258</v>
      </c>
      <c r="W44" s="822">
        <v>0.1</v>
      </c>
    </row>
    <row r="45" spans="1:23" ht="14.4" customHeight="1" x14ac:dyDescent="0.3">
      <c r="A45" s="883" t="s">
        <v>4573</v>
      </c>
      <c r="B45" s="832">
        <v>19</v>
      </c>
      <c r="C45" s="833">
        <v>8.11</v>
      </c>
      <c r="D45" s="834">
        <v>3.5</v>
      </c>
      <c r="E45" s="838">
        <v>16</v>
      </c>
      <c r="F45" s="817">
        <v>6.91</v>
      </c>
      <c r="G45" s="818">
        <v>3.4</v>
      </c>
      <c r="H45" s="813">
        <v>21</v>
      </c>
      <c r="I45" s="814">
        <v>9.0500000000000007</v>
      </c>
      <c r="J45" s="815">
        <v>4.2</v>
      </c>
      <c r="K45" s="819">
        <v>0.43</v>
      </c>
      <c r="L45" s="816">
        <v>2</v>
      </c>
      <c r="M45" s="816">
        <v>18</v>
      </c>
      <c r="N45" s="820">
        <v>6</v>
      </c>
      <c r="O45" s="816" t="s">
        <v>4493</v>
      </c>
      <c r="P45" s="835" t="s">
        <v>4574</v>
      </c>
      <c r="Q45" s="821">
        <f t="shared" si="0"/>
        <v>2</v>
      </c>
      <c r="R45" s="821">
        <f t="shared" si="0"/>
        <v>0.94000000000000128</v>
      </c>
      <c r="S45" s="832">
        <f t="shared" si="1"/>
        <v>126</v>
      </c>
      <c r="T45" s="832">
        <f t="shared" si="2"/>
        <v>88.2</v>
      </c>
      <c r="U45" s="832">
        <f t="shared" si="3"/>
        <v>-37.799999999999997</v>
      </c>
      <c r="V45" s="836">
        <f t="shared" si="4"/>
        <v>0.70000000000000007</v>
      </c>
      <c r="W45" s="822">
        <v>9</v>
      </c>
    </row>
    <row r="46" spans="1:23" ht="14.4" customHeight="1" x14ac:dyDescent="0.3">
      <c r="A46" s="884" t="s">
        <v>4575</v>
      </c>
      <c r="B46" s="868"/>
      <c r="C46" s="869"/>
      <c r="D46" s="837"/>
      <c r="E46" s="879"/>
      <c r="F46" s="873"/>
      <c r="G46" s="825"/>
      <c r="H46" s="870">
        <v>2</v>
      </c>
      <c r="I46" s="871">
        <v>1.01</v>
      </c>
      <c r="J46" s="831">
        <v>8.5</v>
      </c>
      <c r="K46" s="874">
        <v>0.5</v>
      </c>
      <c r="L46" s="872">
        <v>2</v>
      </c>
      <c r="M46" s="872">
        <v>21</v>
      </c>
      <c r="N46" s="875">
        <v>7.11</v>
      </c>
      <c r="O46" s="872" t="s">
        <v>4493</v>
      </c>
      <c r="P46" s="876" t="s">
        <v>4576</v>
      </c>
      <c r="Q46" s="877">
        <f t="shared" si="0"/>
        <v>2</v>
      </c>
      <c r="R46" s="877">
        <f t="shared" si="0"/>
        <v>1.01</v>
      </c>
      <c r="S46" s="868">
        <f t="shared" si="1"/>
        <v>14.22</v>
      </c>
      <c r="T46" s="868">
        <f t="shared" si="2"/>
        <v>17</v>
      </c>
      <c r="U46" s="868">
        <f t="shared" si="3"/>
        <v>2.7799999999999994</v>
      </c>
      <c r="V46" s="878">
        <f t="shared" si="4"/>
        <v>1.1954992967651195</v>
      </c>
      <c r="W46" s="826">
        <v>7.89</v>
      </c>
    </row>
    <row r="47" spans="1:23" ht="14.4" customHeight="1" x14ac:dyDescent="0.3">
      <c r="A47" s="884" t="s">
        <v>4577</v>
      </c>
      <c r="B47" s="868"/>
      <c r="C47" s="869"/>
      <c r="D47" s="837"/>
      <c r="E47" s="879"/>
      <c r="F47" s="873"/>
      <c r="G47" s="825"/>
      <c r="H47" s="870">
        <v>1</v>
      </c>
      <c r="I47" s="871">
        <v>0.51</v>
      </c>
      <c r="J47" s="824">
        <v>2</v>
      </c>
      <c r="K47" s="874">
        <v>0.75</v>
      </c>
      <c r="L47" s="872">
        <v>3</v>
      </c>
      <c r="M47" s="872">
        <v>28</v>
      </c>
      <c r="N47" s="875">
        <v>9.33</v>
      </c>
      <c r="O47" s="872" t="s">
        <v>4493</v>
      </c>
      <c r="P47" s="876" t="s">
        <v>4578</v>
      </c>
      <c r="Q47" s="877">
        <f t="shared" si="0"/>
        <v>1</v>
      </c>
      <c r="R47" s="877">
        <f t="shared" si="0"/>
        <v>0.51</v>
      </c>
      <c r="S47" s="868">
        <f t="shared" si="1"/>
        <v>9.33</v>
      </c>
      <c r="T47" s="868">
        <f t="shared" si="2"/>
        <v>2</v>
      </c>
      <c r="U47" s="868">
        <f t="shared" si="3"/>
        <v>-7.33</v>
      </c>
      <c r="V47" s="878">
        <f t="shared" si="4"/>
        <v>0.21436227224008575</v>
      </c>
      <c r="W47" s="826"/>
    </row>
    <row r="48" spans="1:23" ht="14.4" customHeight="1" x14ac:dyDescent="0.3">
      <c r="A48" s="883" t="s">
        <v>4579</v>
      </c>
      <c r="B48" s="832"/>
      <c r="C48" s="833"/>
      <c r="D48" s="834"/>
      <c r="E48" s="813">
        <v>1</v>
      </c>
      <c r="F48" s="814">
        <v>0.33</v>
      </c>
      <c r="G48" s="815">
        <v>2</v>
      </c>
      <c r="H48" s="816"/>
      <c r="I48" s="817"/>
      <c r="J48" s="818"/>
      <c r="K48" s="819">
        <v>0.3</v>
      </c>
      <c r="L48" s="816">
        <v>1</v>
      </c>
      <c r="M48" s="816">
        <v>13</v>
      </c>
      <c r="N48" s="820">
        <v>4.1900000000000004</v>
      </c>
      <c r="O48" s="816" t="s">
        <v>4493</v>
      </c>
      <c r="P48" s="835" t="s">
        <v>4580</v>
      </c>
      <c r="Q48" s="821">
        <f t="shared" si="0"/>
        <v>0</v>
      </c>
      <c r="R48" s="821">
        <f t="shared" si="0"/>
        <v>0</v>
      </c>
      <c r="S48" s="832" t="str">
        <f t="shared" si="1"/>
        <v/>
      </c>
      <c r="T48" s="832" t="str">
        <f t="shared" si="2"/>
        <v/>
      </c>
      <c r="U48" s="832" t="str">
        <f t="shared" si="3"/>
        <v/>
      </c>
      <c r="V48" s="836" t="str">
        <f t="shared" si="4"/>
        <v/>
      </c>
      <c r="W48" s="822"/>
    </row>
    <row r="49" spans="1:23" ht="14.4" customHeight="1" x14ac:dyDescent="0.3">
      <c r="A49" s="883" t="s">
        <v>4581</v>
      </c>
      <c r="B49" s="827">
        <v>7</v>
      </c>
      <c r="C49" s="828">
        <v>5.37</v>
      </c>
      <c r="D49" s="829">
        <v>9.1</v>
      </c>
      <c r="E49" s="838">
        <v>2</v>
      </c>
      <c r="F49" s="817">
        <v>0.9</v>
      </c>
      <c r="G49" s="818">
        <v>2.5</v>
      </c>
      <c r="H49" s="816"/>
      <c r="I49" s="817"/>
      <c r="J49" s="818"/>
      <c r="K49" s="819">
        <v>0.45</v>
      </c>
      <c r="L49" s="816">
        <v>1</v>
      </c>
      <c r="M49" s="816">
        <v>12</v>
      </c>
      <c r="N49" s="820">
        <v>4.12</v>
      </c>
      <c r="O49" s="816" t="s">
        <v>4493</v>
      </c>
      <c r="P49" s="835" t="s">
        <v>4582</v>
      </c>
      <c r="Q49" s="821">
        <f t="shared" si="0"/>
        <v>-7</v>
      </c>
      <c r="R49" s="821">
        <f t="shared" si="0"/>
        <v>-5.37</v>
      </c>
      <c r="S49" s="832" t="str">
        <f t="shared" si="1"/>
        <v/>
      </c>
      <c r="T49" s="832" t="str">
        <f t="shared" si="2"/>
        <v/>
      </c>
      <c r="U49" s="832" t="str">
        <f t="shared" si="3"/>
        <v/>
      </c>
      <c r="V49" s="836" t="str">
        <f t="shared" si="4"/>
        <v/>
      </c>
      <c r="W49" s="822"/>
    </row>
    <row r="50" spans="1:23" ht="14.4" customHeight="1" x14ac:dyDescent="0.3">
      <c r="A50" s="883" t="s">
        <v>4583</v>
      </c>
      <c r="B50" s="832">
        <v>2</v>
      </c>
      <c r="C50" s="833">
        <v>5.4</v>
      </c>
      <c r="D50" s="834">
        <v>10</v>
      </c>
      <c r="E50" s="838">
        <v>4</v>
      </c>
      <c r="F50" s="817">
        <v>10.67</v>
      </c>
      <c r="G50" s="818">
        <v>15</v>
      </c>
      <c r="H50" s="813">
        <v>4</v>
      </c>
      <c r="I50" s="814">
        <v>10.67</v>
      </c>
      <c r="J50" s="815">
        <v>7.8</v>
      </c>
      <c r="K50" s="819">
        <v>2.67</v>
      </c>
      <c r="L50" s="816">
        <v>3</v>
      </c>
      <c r="M50" s="816">
        <v>26</v>
      </c>
      <c r="N50" s="820">
        <v>8.81</v>
      </c>
      <c r="O50" s="816" t="s">
        <v>4493</v>
      </c>
      <c r="P50" s="835" t="s">
        <v>4584</v>
      </c>
      <c r="Q50" s="821">
        <f t="shared" si="0"/>
        <v>2</v>
      </c>
      <c r="R50" s="821">
        <f t="shared" si="0"/>
        <v>5.27</v>
      </c>
      <c r="S50" s="832">
        <f t="shared" si="1"/>
        <v>35.24</v>
      </c>
      <c r="T50" s="832">
        <f t="shared" si="2"/>
        <v>31.2</v>
      </c>
      <c r="U50" s="832">
        <f t="shared" si="3"/>
        <v>-4.0400000000000027</v>
      </c>
      <c r="V50" s="836">
        <f t="shared" si="4"/>
        <v>0.88535754824063562</v>
      </c>
      <c r="W50" s="822">
        <v>0.38</v>
      </c>
    </row>
    <row r="51" spans="1:23" ht="14.4" customHeight="1" x14ac:dyDescent="0.3">
      <c r="A51" s="883" t="s">
        <v>4585</v>
      </c>
      <c r="B51" s="832"/>
      <c r="C51" s="833"/>
      <c r="D51" s="834"/>
      <c r="E51" s="813">
        <v>1</v>
      </c>
      <c r="F51" s="814">
        <v>0.32</v>
      </c>
      <c r="G51" s="815">
        <v>3</v>
      </c>
      <c r="H51" s="816"/>
      <c r="I51" s="817"/>
      <c r="J51" s="818"/>
      <c r="K51" s="819">
        <v>0.32</v>
      </c>
      <c r="L51" s="816">
        <v>2</v>
      </c>
      <c r="M51" s="816">
        <v>18</v>
      </c>
      <c r="N51" s="820">
        <v>6.06</v>
      </c>
      <c r="O51" s="816" t="s">
        <v>4493</v>
      </c>
      <c r="P51" s="835" t="s">
        <v>4586</v>
      </c>
      <c r="Q51" s="821">
        <f t="shared" si="0"/>
        <v>0</v>
      </c>
      <c r="R51" s="821">
        <f t="shared" si="0"/>
        <v>0</v>
      </c>
      <c r="S51" s="832" t="str">
        <f t="shared" si="1"/>
        <v/>
      </c>
      <c r="T51" s="832" t="str">
        <f t="shared" si="2"/>
        <v/>
      </c>
      <c r="U51" s="832" t="str">
        <f t="shared" si="3"/>
        <v/>
      </c>
      <c r="V51" s="836" t="str">
        <f t="shared" si="4"/>
        <v/>
      </c>
      <c r="W51" s="822"/>
    </row>
    <row r="52" spans="1:23" ht="14.4" customHeight="1" x14ac:dyDescent="0.3">
      <c r="A52" s="883" t="s">
        <v>4587</v>
      </c>
      <c r="B52" s="832"/>
      <c r="C52" s="833"/>
      <c r="D52" s="834"/>
      <c r="E52" s="838"/>
      <c r="F52" s="817"/>
      <c r="G52" s="818"/>
      <c r="H52" s="813">
        <v>1</v>
      </c>
      <c r="I52" s="814">
        <v>1.03</v>
      </c>
      <c r="J52" s="815">
        <v>2</v>
      </c>
      <c r="K52" s="819">
        <v>1.03</v>
      </c>
      <c r="L52" s="816">
        <v>2</v>
      </c>
      <c r="M52" s="816">
        <v>19</v>
      </c>
      <c r="N52" s="820">
        <v>6.44</v>
      </c>
      <c r="O52" s="816" t="s">
        <v>4493</v>
      </c>
      <c r="P52" s="835" t="s">
        <v>4588</v>
      </c>
      <c r="Q52" s="821">
        <f t="shared" si="0"/>
        <v>1</v>
      </c>
      <c r="R52" s="821">
        <f t="shared" si="0"/>
        <v>1.03</v>
      </c>
      <c r="S52" s="832">
        <f t="shared" si="1"/>
        <v>6.44</v>
      </c>
      <c r="T52" s="832">
        <f t="shared" si="2"/>
        <v>2</v>
      </c>
      <c r="U52" s="832">
        <f t="shared" si="3"/>
        <v>-4.4400000000000004</v>
      </c>
      <c r="V52" s="836">
        <f t="shared" si="4"/>
        <v>0.3105590062111801</v>
      </c>
      <c r="W52" s="822"/>
    </row>
    <row r="53" spans="1:23" ht="14.4" customHeight="1" x14ac:dyDescent="0.3">
      <c r="A53" s="883" t="s">
        <v>4589</v>
      </c>
      <c r="B53" s="832"/>
      <c r="C53" s="833"/>
      <c r="D53" s="834"/>
      <c r="E53" s="813">
        <v>1</v>
      </c>
      <c r="F53" s="814">
        <v>0.76</v>
      </c>
      <c r="G53" s="815">
        <v>7</v>
      </c>
      <c r="H53" s="816"/>
      <c r="I53" s="817"/>
      <c r="J53" s="818"/>
      <c r="K53" s="819">
        <v>0.76</v>
      </c>
      <c r="L53" s="816">
        <v>2</v>
      </c>
      <c r="M53" s="816">
        <v>18</v>
      </c>
      <c r="N53" s="820">
        <v>6.08</v>
      </c>
      <c r="O53" s="816" t="s">
        <v>4493</v>
      </c>
      <c r="P53" s="835" t="s">
        <v>4590</v>
      </c>
      <c r="Q53" s="821">
        <f t="shared" si="0"/>
        <v>0</v>
      </c>
      <c r="R53" s="821">
        <f t="shared" si="0"/>
        <v>0</v>
      </c>
      <c r="S53" s="832" t="str">
        <f t="shared" si="1"/>
        <v/>
      </c>
      <c r="T53" s="832" t="str">
        <f t="shared" si="2"/>
        <v/>
      </c>
      <c r="U53" s="832" t="str">
        <f t="shared" si="3"/>
        <v/>
      </c>
      <c r="V53" s="836" t="str">
        <f t="shared" si="4"/>
        <v/>
      </c>
      <c r="W53" s="822"/>
    </row>
    <row r="54" spans="1:23" ht="14.4" customHeight="1" x14ac:dyDescent="0.3">
      <c r="A54" s="883" t="s">
        <v>4591</v>
      </c>
      <c r="B54" s="832"/>
      <c r="C54" s="833"/>
      <c r="D54" s="834"/>
      <c r="E54" s="838"/>
      <c r="F54" s="817"/>
      <c r="G54" s="818"/>
      <c r="H54" s="813">
        <v>1</v>
      </c>
      <c r="I54" s="814">
        <v>1.43</v>
      </c>
      <c r="J54" s="815">
        <v>8</v>
      </c>
      <c r="K54" s="819">
        <v>1.43</v>
      </c>
      <c r="L54" s="816">
        <v>4</v>
      </c>
      <c r="M54" s="816">
        <v>35</v>
      </c>
      <c r="N54" s="820">
        <v>11.68</v>
      </c>
      <c r="O54" s="816" t="s">
        <v>4493</v>
      </c>
      <c r="P54" s="835" t="s">
        <v>4592</v>
      </c>
      <c r="Q54" s="821">
        <f t="shared" si="0"/>
        <v>1</v>
      </c>
      <c r="R54" s="821">
        <f t="shared" si="0"/>
        <v>1.43</v>
      </c>
      <c r="S54" s="832">
        <f t="shared" si="1"/>
        <v>11.68</v>
      </c>
      <c r="T54" s="832">
        <f t="shared" si="2"/>
        <v>8</v>
      </c>
      <c r="U54" s="832">
        <f t="shared" si="3"/>
        <v>-3.6799999999999997</v>
      </c>
      <c r="V54" s="836">
        <f t="shared" si="4"/>
        <v>0.68493150684931503</v>
      </c>
      <c r="W54" s="822"/>
    </row>
    <row r="55" spans="1:23" ht="14.4" customHeight="1" x14ac:dyDescent="0.3">
      <c r="A55" s="883" t="s">
        <v>4593</v>
      </c>
      <c r="B55" s="827">
        <v>1</v>
      </c>
      <c r="C55" s="828">
        <v>1.28</v>
      </c>
      <c r="D55" s="829">
        <v>11</v>
      </c>
      <c r="E55" s="838"/>
      <c r="F55" s="817"/>
      <c r="G55" s="818"/>
      <c r="H55" s="816"/>
      <c r="I55" s="817"/>
      <c r="J55" s="818"/>
      <c r="K55" s="819">
        <v>1.28</v>
      </c>
      <c r="L55" s="816">
        <v>3</v>
      </c>
      <c r="M55" s="816">
        <v>24</v>
      </c>
      <c r="N55" s="820">
        <v>8.0500000000000007</v>
      </c>
      <c r="O55" s="816" t="s">
        <v>4493</v>
      </c>
      <c r="P55" s="835" t="s">
        <v>4594</v>
      </c>
      <c r="Q55" s="821">
        <f t="shared" si="0"/>
        <v>-1</v>
      </c>
      <c r="R55" s="821">
        <f t="shared" si="0"/>
        <v>-1.28</v>
      </c>
      <c r="S55" s="832" t="str">
        <f t="shared" si="1"/>
        <v/>
      </c>
      <c r="T55" s="832" t="str">
        <f t="shared" si="2"/>
        <v/>
      </c>
      <c r="U55" s="832" t="str">
        <f t="shared" si="3"/>
        <v/>
      </c>
      <c r="V55" s="836" t="str">
        <f t="shared" si="4"/>
        <v/>
      </c>
      <c r="W55" s="822"/>
    </row>
    <row r="56" spans="1:23" ht="14.4" customHeight="1" x14ac:dyDescent="0.3">
      <c r="A56" s="883" t="s">
        <v>4595</v>
      </c>
      <c r="B56" s="832"/>
      <c r="C56" s="833"/>
      <c r="D56" s="834"/>
      <c r="E56" s="838"/>
      <c r="F56" s="817"/>
      <c r="G56" s="818"/>
      <c r="H56" s="813">
        <v>2</v>
      </c>
      <c r="I56" s="814">
        <v>0.77</v>
      </c>
      <c r="J56" s="823">
        <v>6</v>
      </c>
      <c r="K56" s="819">
        <v>0.39</v>
      </c>
      <c r="L56" s="816">
        <v>2</v>
      </c>
      <c r="M56" s="816">
        <v>14</v>
      </c>
      <c r="N56" s="820">
        <v>4.6100000000000003</v>
      </c>
      <c r="O56" s="816" t="s">
        <v>4493</v>
      </c>
      <c r="P56" s="835" t="s">
        <v>4596</v>
      </c>
      <c r="Q56" s="821">
        <f t="shared" si="0"/>
        <v>2</v>
      </c>
      <c r="R56" s="821">
        <f t="shared" si="0"/>
        <v>0.77</v>
      </c>
      <c r="S56" s="832">
        <f t="shared" si="1"/>
        <v>9.2200000000000006</v>
      </c>
      <c r="T56" s="832">
        <f t="shared" si="2"/>
        <v>12</v>
      </c>
      <c r="U56" s="832">
        <f t="shared" si="3"/>
        <v>2.7799999999999994</v>
      </c>
      <c r="V56" s="836">
        <f t="shared" si="4"/>
        <v>1.3015184381778742</v>
      </c>
      <c r="W56" s="822">
        <v>4.3899999999999997</v>
      </c>
    </row>
    <row r="57" spans="1:23" ht="14.4" customHeight="1" x14ac:dyDescent="0.3">
      <c r="A57" s="883" t="s">
        <v>4597</v>
      </c>
      <c r="B57" s="832">
        <v>2</v>
      </c>
      <c r="C57" s="833">
        <v>1.29</v>
      </c>
      <c r="D57" s="834">
        <v>7</v>
      </c>
      <c r="E57" s="838">
        <v>9</v>
      </c>
      <c r="F57" s="817">
        <v>5.84</v>
      </c>
      <c r="G57" s="818">
        <v>6.7</v>
      </c>
      <c r="H57" s="813">
        <v>25</v>
      </c>
      <c r="I57" s="814">
        <v>25.01</v>
      </c>
      <c r="J57" s="823">
        <v>5.6</v>
      </c>
      <c r="K57" s="819">
        <v>0.64</v>
      </c>
      <c r="L57" s="816">
        <v>1</v>
      </c>
      <c r="M57" s="816">
        <v>12</v>
      </c>
      <c r="N57" s="820">
        <v>4.03</v>
      </c>
      <c r="O57" s="816" t="s">
        <v>4493</v>
      </c>
      <c r="P57" s="835" t="s">
        <v>4598</v>
      </c>
      <c r="Q57" s="821">
        <f t="shared" si="0"/>
        <v>23</v>
      </c>
      <c r="R57" s="821">
        <f t="shared" si="0"/>
        <v>23.720000000000002</v>
      </c>
      <c r="S57" s="832">
        <f t="shared" si="1"/>
        <v>100.75</v>
      </c>
      <c r="T57" s="832">
        <f t="shared" si="2"/>
        <v>140</v>
      </c>
      <c r="U57" s="832">
        <f t="shared" si="3"/>
        <v>39.25</v>
      </c>
      <c r="V57" s="836">
        <f t="shared" si="4"/>
        <v>1.3895781637717122</v>
      </c>
      <c r="W57" s="822">
        <v>42.49</v>
      </c>
    </row>
    <row r="58" spans="1:23" ht="14.4" customHeight="1" x14ac:dyDescent="0.3">
      <c r="A58" s="884" t="s">
        <v>4599</v>
      </c>
      <c r="B58" s="868"/>
      <c r="C58" s="869"/>
      <c r="D58" s="837"/>
      <c r="E58" s="879"/>
      <c r="F58" s="873"/>
      <c r="G58" s="825"/>
      <c r="H58" s="870">
        <v>1</v>
      </c>
      <c r="I58" s="871">
        <v>0.88</v>
      </c>
      <c r="J58" s="824">
        <v>5</v>
      </c>
      <c r="K58" s="874">
        <v>0.88</v>
      </c>
      <c r="L58" s="872">
        <v>2</v>
      </c>
      <c r="M58" s="872">
        <v>18</v>
      </c>
      <c r="N58" s="875">
        <v>5.88</v>
      </c>
      <c r="O58" s="872" t="s">
        <v>4493</v>
      </c>
      <c r="P58" s="876" t="s">
        <v>4600</v>
      </c>
      <c r="Q58" s="877">
        <f t="shared" si="0"/>
        <v>1</v>
      </c>
      <c r="R58" s="877">
        <f t="shared" si="0"/>
        <v>0.88</v>
      </c>
      <c r="S58" s="868">
        <f t="shared" si="1"/>
        <v>5.88</v>
      </c>
      <c r="T58" s="868">
        <f t="shared" si="2"/>
        <v>5</v>
      </c>
      <c r="U58" s="868">
        <f t="shared" si="3"/>
        <v>-0.87999999999999989</v>
      </c>
      <c r="V58" s="878">
        <f t="shared" si="4"/>
        <v>0.85034013605442182</v>
      </c>
      <c r="W58" s="826"/>
    </row>
    <row r="59" spans="1:23" ht="14.4" customHeight="1" x14ac:dyDescent="0.3">
      <c r="A59" s="883" t="s">
        <v>4601</v>
      </c>
      <c r="B59" s="832"/>
      <c r="C59" s="833"/>
      <c r="D59" s="834"/>
      <c r="E59" s="813">
        <v>1</v>
      </c>
      <c r="F59" s="814">
        <v>0.26</v>
      </c>
      <c r="G59" s="815">
        <v>2</v>
      </c>
      <c r="H59" s="816"/>
      <c r="I59" s="817"/>
      <c r="J59" s="818"/>
      <c r="K59" s="819">
        <v>0.26</v>
      </c>
      <c r="L59" s="816">
        <v>1</v>
      </c>
      <c r="M59" s="816">
        <v>9</v>
      </c>
      <c r="N59" s="820">
        <v>2.83</v>
      </c>
      <c r="O59" s="816" t="s">
        <v>4493</v>
      </c>
      <c r="P59" s="835" t="s">
        <v>4602</v>
      </c>
      <c r="Q59" s="821">
        <f t="shared" si="0"/>
        <v>0</v>
      </c>
      <c r="R59" s="821">
        <f t="shared" si="0"/>
        <v>0</v>
      </c>
      <c r="S59" s="832" t="str">
        <f t="shared" si="1"/>
        <v/>
      </c>
      <c r="T59" s="832" t="str">
        <f t="shared" si="2"/>
        <v/>
      </c>
      <c r="U59" s="832" t="str">
        <f t="shared" si="3"/>
        <v/>
      </c>
      <c r="V59" s="836" t="str">
        <f t="shared" si="4"/>
        <v/>
      </c>
      <c r="W59" s="822"/>
    </row>
    <row r="60" spans="1:23" ht="14.4" customHeight="1" x14ac:dyDescent="0.3">
      <c r="A60" s="883" t="s">
        <v>4603</v>
      </c>
      <c r="B60" s="832"/>
      <c r="C60" s="833"/>
      <c r="D60" s="834"/>
      <c r="E60" s="838"/>
      <c r="F60" s="817"/>
      <c r="G60" s="818"/>
      <c r="H60" s="813">
        <v>2</v>
      </c>
      <c r="I60" s="814">
        <v>10.4</v>
      </c>
      <c r="J60" s="815">
        <v>7</v>
      </c>
      <c r="K60" s="819">
        <v>4.79</v>
      </c>
      <c r="L60" s="816">
        <v>5</v>
      </c>
      <c r="M60" s="816">
        <v>41</v>
      </c>
      <c r="N60" s="820">
        <v>13.56</v>
      </c>
      <c r="O60" s="816" t="s">
        <v>4493</v>
      </c>
      <c r="P60" s="835" t="s">
        <v>4604</v>
      </c>
      <c r="Q60" s="821">
        <f t="shared" si="0"/>
        <v>2</v>
      </c>
      <c r="R60" s="821">
        <f t="shared" si="0"/>
        <v>10.4</v>
      </c>
      <c r="S60" s="832">
        <f t="shared" si="1"/>
        <v>27.12</v>
      </c>
      <c r="T60" s="832">
        <f t="shared" si="2"/>
        <v>14</v>
      </c>
      <c r="U60" s="832">
        <f t="shared" si="3"/>
        <v>-13.120000000000001</v>
      </c>
      <c r="V60" s="836">
        <f t="shared" si="4"/>
        <v>0.51622418879056042</v>
      </c>
      <c r="W60" s="822"/>
    </row>
    <row r="61" spans="1:23" ht="14.4" customHeight="1" x14ac:dyDescent="0.3">
      <c r="A61" s="883" t="s">
        <v>4605</v>
      </c>
      <c r="B61" s="832"/>
      <c r="C61" s="833"/>
      <c r="D61" s="834"/>
      <c r="E61" s="813">
        <v>1</v>
      </c>
      <c r="F61" s="814">
        <v>4.07</v>
      </c>
      <c r="G61" s="815">
        <v>9</v>
      </c>
      <c r="H61" s="816"/>
      <c r="I61" s="817"/>
      <c r="J61" s="818"/>
      <c r="K61" s="819">
        <v>4.07</v>
      </c>
      <c r="L61" s="816">
        <v>5</v>
      </c>
      <c r="M61" s="816">
        <v>44</v>
      </c>
      <c r="N61" s="820">
        <v>14.57</v>
      </c>
      <c r="O61" s="816" t="s">
        <v>4493</v>
      </c>
      <c r="P61" s="835" t="s">
        <v>4606</v>
      </c>
      <c r="Q61" s="821">
        <f t="shared" si="0"/>
        <v>0</v>
      </c>
      <c r="R61" s="821">
        <f t="shared" si="0"/>
        <v>0</v>
      </c>
      <c r="S61" s="832" t="str">
        <f t="shared" si="1"/>
        <v/>
      </c>
      <c r="T61" s="832" t="str">
        <f t="shared" si="2"/>
        <v/>
      </c>
      <c r="U61" s="832" t="str">
        <f t="shared" si="3"/>
        <v/>
      </c>
      <c r="V61" s="836" t="str">
        <f t="shared" si="4"/>
        <v/>
      </c>
      <c r="W61" s="822"/>
    </row>
    <row r="62" spans="1:23" ht="14.4" customHeight="1" x14ac:dyDescent="0.3">
      <c r="A62" s="883" t="s">
        <v>4607</v>
      </c>
      <c r="B62" s="832"/>
      <c r="C62" s="833"/>
      <c r="D62" s="834"/>
      <c r="E62" s="838"/>
      <c r="F62" s="817"/>
      <c r="G62" s="818"/>
      <c r="H62" s="813">
        <v>1</v>
      </c>
      <c r="I62" s="814">
        <v>17.34</v>
      </c>
      <c r="J62" s="815">
        <v>13</v>
      </c>
      <c r="K62" s="819">
        <v>17.34</v>
      </c>
      <c r="L62" s="816">
        <v>7</v>
      </c>
      <c r="M62" s="816">
        <v>60</v>
      </c>
      <c r="N62" s="820">
        <v>19.89</v>
      </c>
      <c r="O62" s="816" t="s">
        <v>4493</v>
      </c>
      <c r="P62" s="835" t="s">
        <v>4608</v>
      </c>
      <c r="Q62" s="821">
        <f t="shared" si="0"/>
        <v>1</v>
      </c>
      <c r="R62" s="821">
        <f t="shared" si="0"/>
        <v>17.34</v>
      </c>
      <c r="S62" s="832">
        <f t="shared" si="1"/>
        <v>19.89</v>
      </c>
      <c r="T62" s="832">
        <f t="shared" si="2"/>
        <v>13</v>
      </c>
      <c r="U62" s="832">
        <f t="shared" si="3"/>
        <v>-6.8900000000000006</v>
      </c>
      <c r="V62" s="836">
        <f t="shared" si="4"/>
        <v>0.65359477124183007</v>
      </c>
      <c r="W62" s="822"/>
    </row>
    <row r="63" spans="1:23" ht="14.4" customHeight="1" x14ac:dyDescent="0.3">
      <c r="A63" s="883" t="s">
        <v>4609</v>
      </c>
      <c r="B63" s="827">
        <v>2</v>
      </c>
      <c r="C63" s="828">
        <v>28.4</v>
      </c>
      <c r="D63" s="829">
        <v>18</v>
      </c>
      <c r="E63" s="838"/>
      <c r="F63" s="817"/>
      <c r="G63" s="818"/>
      <c r="H63" s="816"/>
      <c r="I63" s="817"/>
      <c r="J63" s="818"/>
      <c r="K63" s="819">
        <v>14.16</v>
      </c>
      <c r="L63" s="816">
        <v>6</v>
      </c>
      <c r="M63" s="816">
        <v>52</v>
      </c>
      <c r="N63" s="820">
        <v>17.399999999999999</v>
      </c>
      <c r="O63" s="816" t="s">
        <v>4493</v>
      </c>
      <c r="P63" s="835" t="s">
        <v>4610</v>
      </c>
      <c r="Q63" s="821">
        <f t="shared" si="0"/>
        <v>-2</v>
      </c>
      <c r="R63" s="821">
        <f t="shared" si="0"/>
        <v>-28.4</v>
      </c>
      <c r="S63" s="832" t="str">
        <f t="shared" si="1"/>
        <v/>
      </c>
      <c r="T63" s="832" t="str">
        <f t="shared" si="2"/>
        <v/>
      </c>
      <c r="U63" s="832" t="str">
        <f t="shared" si="3"/>
        <v/>
      </c>
      <c r="V63" s="836" t="str">
        <f t="shared" si="4"/>
        <v/>
      </c>
      <c r="W63" s="822"/>
    </row>
    <row r="64" spans="1:23" ht="14.4" customHeight="1" x14ac:dyDescent="0.3">
      <c r="A64" s="883" t="s">
        <v>4611</v>
      </c>
      <c r="B64" s="827">
        <v>2</v>
      </c>
      <c r="C64" s="828">
        <v>1.78</v>
      </c>
      <c r="D64" s="829">
        <v>5</v>
      </c>
      <c r="E64" s="838"/>
      <c r="F64" s="817"/>
      <c r="G64" s="818"/>
      <c r="H64" s="816">
        <v>1</v>
      </c>
      <c r="I64" s="817">
        <v>0.89</v>
      </c>
      <c r="J64" s="823">
        <v>8</v>
      </c>
      <c r="K64" s="819">
        <v>0.89</v>
      </c>
      <c r="L64" s="816">
        <v>3</v>
      </c>
      <c r="M64" s="816">
        <v>23</v>
      </c>
      <c r="N64" s="820">
        <v>7.73</v>
      </c>
      <c r="O64" s="816" t="s">
        <v>4493</v>
      </c>
      <c r="P64" s="835" t="s">
        <v>4612</v>
      </c>
      <c r="Q64" s="821">
        <f t="shared" si="0"/>
        <v>-1</v>
      </c>
      <c r="R64" s="821">
        <f t="shared" si="0"/>
        <v>-0.89</v>
      </c>
      <c r="S64" s="832">
        <f t="shared" si="1"/>
        <v>7.73</v>
      </c>
      <c r="T64" s="832">
        <f t="shared" si="2"/>
        <v>8</v>
      </c>
      <c r="U64" s="832">
        <f t="shared" si="3"/>
        <v>0.26999999999999957</v>
      </c>
      <c r="V64" s="836">
        <f t="shared" si="4"/>
        <v>1.0349288486416559</v>
      </c>
      <c r="W64" s="822">
        <v>0.27</v>
      </c>
    </row>
    <row r="65" spans="1:23" ht="14.4" customHeight="1" x14ac:dyDescent="0.3">
      <c r="A65" s="883" t="s">
        <v>4613</v>
      </c>
      <c r="B65" s="832">
        <v>1</v>
      </c>
      <c r="C65" s="833">
        <v>1</v>
      </c>
      <c r="D65" s="834">
        <v>10</v>
      </c>
      <c r="E65" s="813">
        <v>3</v>
      </c>
      <c r="F65" s="814">
        <v>3.01</v>
      </c>
      <c r="G65" s="815">
        <v>5.3</v>
      </c>
      <c r="H65" s="816"/>
      <c r="I65" s="817"/>
      <c r="J65" s="818"/>
      <c r="K65" s="819">
        <v>1</v>
      </c>
      <c r="L65" s="816">
        <v>2</v>
      </c>
      <c r="M65" s="816">
        <v>17</v>
      </c>
      <c r="N65" s="820">
        <v>5.53</v>
      </c>
      <c r="O65" s="816" t="s">
        <v>4493</v>
      </c>
      <c r="P65" s="835" t="s">
        <v>4614</v>
      </c>
      <c r="Q65" s="821">
        <f t="shared" si="0"/>
        <v>-1</v>
      </c>
      <c r="R65" s="821">
        <f t="shared" si="0"/>
        <v>-1</v>
      </c>
      <c r="S65" s="832" t="str">
        <f t="shared" si="1"/>
        <v/>
      </c>
      <c r="T65" s="832" t="str">
        <f t="shared" si="2"/>
        <v/>
      </c>
      <c r="U65" s="832" t="str">
        <f t="shared" si="3"/>
        <v/>
      </c>
      <c r="V65" s="836" t="str">
        <f t="shared" si="4"/>
        <v/>
      </c>
      <c r="W65" s="822"/>
    </row>
    <row r="66" spans="1:23" ht="14.4" customHeight="1" x14ac:dyDescent="0.3">
      <c r="A66" s="883" t="s">
        <v>4615</v>
      </c>
      <c r="B66" s="827">
        <v>2</v>
      </c>
      <c r="C66" s="828">
        <v>1.36</v>
      </c>
      <c r="D66" s="829">
        <v>3</v>
      </c>
      <c r="E66" s="838">
        <v>1</v>
      </c>
      <c r="F66" s="817">
        <v>0.68</v>
      </c>
      <c r="G66" s="818">
        <v>2</v>
      </c>
      <c r="H66" s="816"/>
      <c r="I66" s="817"/>
      <c r="J66" s="818"/>
      <c r="K66" s="819">
        <v>0.68</v>
      </c>
      <c r="L66" s="816">
        <v>2</v>
      </c>
      <c r="M66" s="816">
        <v>15</v>
      </c>
      <c r="N66" s="820">
        <v>5.01</v>
      </c>
      <c r="O66" s="816" t="s">
        <v>4493</v>
      </c>
      <c r="P66" s="835" t="s">
        <v>4616</v>
      </c>
      <c r="Q66" s="821">
        <f t="shared" si="0"/>
        <v>-2</v>
      </c>
      <c r="R66" s="821">
        <f t="shared" si="0"/>
        <v>-1.36</v>
      </c>
      <c r="S66" s="832" t="str">
        <f t="shared" si="1"/>
        <v/>
      </c>
      <c r="T66" s="832" t="str">
        <f t="shared" si="2"/>
        <v/>
      </c>
      <c r="U66" s="832" t="str">
        <f t="shared" si="3"/>
        <v/>
      </c>
      <c r="V66" s="836" t="str">
        <f t="shared" si="4"/>
        <v/>
      </c>
      <c r="W66" s="822"/>
    </row>
    <row r="67" spans="1:23" ht="14.4" customHeight="1" thickBot="1" x14ac:dyDescent="0.35">
      <c r="A67" s="885" t="s">
        <v>4617</v>
      </c>
      <c r="B67" s="886"/>
      <c r="C67" s="887"/>
      <c r="D67" s="888"/>
      <c r="E67" s="889">
        <v>1</v>
      </c>
      <c r="F67" s="890">
        <v>0.11</v>
      </c>
      <c r="G67" s="891">
        <v>9</v>
      </c>
      <c r="H67" s="892"/>
      <c r="I67" s="893"/>
      <c r="J67" s="894"/>
      <c r="K67" s="895">
        <v>0.11</v>
      </c>
      <c r="L67" s="892">
        <v>2</v>
      </c>
      <c r="M67" s="892">
        <v>14</v>
      </c>
      <c r="N67" s="896">
        <v>4.79</v>
      </c>
      <c r="O67" s="892" t="s">
        <v>4493</v>
      </c>
      <c r="P67" s="897" t="s">
        <v>4618</v>
      </c>
      <c r="Q67" s="898">
        <f t="shared" si="0"/>
        <v>0</v>
      </c>
      <c r="R67" s="898">
        <f t="shared" si="0"/>
        <v>0</v>
      </c>
      <c r="S67" s="886" t="str">
        <f t="shared" si="1"/>
        <v/>
      </c>
      <c r="T67" s="886" t="str">
        <f t="shared" si="2"/>
        <v/>
      </c>
      <c r="U67" s="886" t="str">
        <f t="shared" si="3"/>
        <v/>
      </c>
      <c r="V67" s="899" t="str">
        <f t="shared" si="4"/>
        <v/>
      </c>
      <c r="W67" s="900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68:Q1048576">
    <cfRule type="cellIs" dxfId="12" priority="9" stopIfTrue="1" operator="lessThan">
      <formula>0</formula>
    </cfRule>
  </conditionalFormatting>
  <conditionalFormatting sqref="U68:U1048576">
    <cfRule type="cellIs" dxfId="11" priority="8" stopIfTrue="1" operator="greaterThan">
      <formula>0</formula>
    </cfRule>
  </conditionalFormatting>
  <conditionalFormatting sqref="V68:V1048576">
    <cfRule type="cellIs" dxfId="10" priority="7" stopIfTrue="1" operator="greaterThan">
      <formula>1</formula>
    </cfRule>
  </conditionalFormatting>
  <conditionalFormatting sqref="V68:V1048576">
    <cfRule type="cellIs" dxfId="9" priority="4" stopIfTrue="1" operator="greaterThan">
      <formula>1</formula>
    </cfRule>
  </conditionalFormatting>
  <conditionalFormatting sqref="U68:U1048576">
    <cfRule type="cellIs" dxfId="8" priority="5" stopIfTrue="1" operator="greaterThan">
      <formula>0</formula>
    </cfRule>
  </conditionalFormatting>
  <conditionalFormatting sqref="Q68:Q1048576">
    <cfRule type="cellIs" dxfId="7" priority="6" stopIfTrue="1" operator="lessThan">
      <formula>0</formula>
    </cfRule>
  </conditionalFormatting>
  <conditionalFormatting sqref="V5:V67">
    <cfRule type="cellIs" dxfId="6" priority="1" stopIfTrue="1" operator="greaterThan">
      <formula>1</formula>
    </cfRule>
  </conditionalFormatting>
  <conditionalFormatting sqref="U5:U67">
    <cfRule type="cellIs" dxfId="5" priority="2" stopIfTrue="1" operator="greaterThan">
      <formula>0</formula>
    </cfRule>
  </conditionalFormatting>
  <conditionalFormatting sqref="Q5:Q67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159</v>
      </c>
      <c r="B3" s="351">
        <f>SUBTOTAL(9,B6:B1048576)</f>
        <v>5524102</v>
      </c>
      <c r="C3" s="352">
        <f t="shared" ref="C3:L3" si="0">SUBTOTAL(9,C6:C1048576)</f>
        <v>8</v>
      </c>
      <c r="D3" s="352">
        <f t="shared" si="0"/>
        <v>6192670</v>
      </c>
      <c r="E3" s="352">
        <f t="shared" si="0"/>
        <v>8.4834437650884347</v>
      </c>
      <c r="F3" s="352">
        <f t="shared" si="0"/>
        <v>5227934</v>
      </c>
      <c r="G3" s="355">
        <f>IF(B3&lt;&gt;0,F3/B3,"")</f>
        <v>0.94638621806766055</v>
      </c>
      <c r="H3" s="351">
        <f t="shared" si="0"/>
        <v>2319967.8900000011</v>
      </c>
      <c r="I3" s="352">
        <f t="shared" si="0"/>
        <v>1</v>
      </c>
      <c r="J3" s="352">
        <f t="shared" si="0"/>
        <v>3199944.5700000012</v>
      </c>
      <c r="K3" s="352">
        <f t="shared" si="0"/>
        <v>1.3606719358516637</v>
      </c>
      <c r="L3" s="352">
        <f t="shared" si="0"/>
        <v>1899138.8800000008</v>
      </c>
      <c r="M3" s="353">
        <f>IF(H3&lt;&gt;0,L3/H3,"")</f>
        <v>0.81860567475354151</v>
      </c>
    </row>
    <row r="4" spans="1:13" ht="14.4" customHeight="1" x14ac:dyDescent="0.3">
      <c r="A4" s="606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01"/>
      <c r="B5" s="902">
        <v>2013</v>
      </c>
      <c r="C5" s="903"/>
      <c r="D5" s="903">
        <v>2014</v>
      </c>
      <c r="E5" s="903"/>
      <c r="F5" s="903">
        <v>2015</v>
      </c>
      <c r="G5" s="787" t="s">
        <v>2</v>
      </c>
      <c r="H5" s="902">
        <v>2013</v>
      </c>
      <c r="I5" s="903"/>
      <c r="J5" s="903">
        <v>2014</v>
      </c>
      <c r="K5" s="903"/>
      <c r="L5" s="903">
        <v>2015</v>
      </c>
      <c r="M5" s="787" t="s">
        <v>2</v>
      </c>
    </row>
    <row r="6" spans="1:13" ht="14.4" customHeight="1" x14ac:dyDescent="0.3">
      <c r="A6" s="749" t="s">
        <v>2406</v>
      </c>
      <c r="B6" s="788">
        <v>222596</v>
      </c>
      <c r="C6" s="735">
        <v>1</v>
      </c>
      <c r="D6" s="788">
        <v>223559</v>
      </c>
      <c r="E6" s="735">
        <v>1.0043262232924222</v>
      </c>
      <c r="F6" s="788">
        <v>269965</v>
      </c>
      <c r="G6" s="740">
        <v>1.2128025660838471</v>
      </c>
      <c r="H6" s="788"/>
      <c r="I6" s="735"/>
      <c r="J6" s="788"/>
      <c r="K6" s="735"/>
      <c r="L6" s="788"/>
      <c r="M6" s="235"/>
    </row>
    <row r="7" spans="1:13" ht="14.4" customHeight="1" x14ac:dyDescent="0.3">
      <c r="A7" s="686" t="s">
        <v>3803</v>
      </c>
      <c r="B7" s="796"/>
      <c r="C7" s="660"/>
      <c r="D7" s="796"/>
      <c r="E7" s="660"/>
      <c r="F7" s="796">
        <v>1121</v>
      </c>
      <c r="G7" s="676"/>
      <c r="H7" s="796"/>
      <c r="I7" s="660"/>
      <c r="J7" s="796"/>
      <c r="K7" s="660"/>
      <c r="L7" s="796"/>
      <c r="M7" s="699"/>
    </row>
    <row r="8" spans="1:13" ht="14.4" customHeight="1" x14ac:dyDescent="0.3">
      <c r="A8" s="686" t="s">
        <v>4620</v>
      </c>
      <c r="B8" s="796"/>
      <c r="C8" s="660"/>
      <c r="D8" s="796">
        <v>32992</v>
      </c>
      <c r="E8" s="660"/>
      <c r="F8" s="796"/>
      <c r="G8" s="676"/>
      <c r="H8" s="796"/>
      <c r="I8" s="660"/>
      <c r="J8" s="796">
        <v>43229.37</v>
      </c>
      <c r="K8" s="660"/>
      <c r="L8" s="796"/>
      <c r="M8" s="699"/>
    </row>
    <row r="9" spans="1:13" ht="14.4" customHeight="1" x14ac:dyDescent="0.3">
      <c r="A9" s="686" t="s">
        <v>3815</v>
      </c>
      <c r="B9" s="796">
        <v>108081</v>
      </c>
      <c r="C9" s="660">
        <v>1</v>
      </c>
      <c r="D9" s="796">
        <v>59828</v>
      </c>
      <c r="E9" s="660">
        <v>0.55354780211137944</v>
      </c>
      <c r="F9" s="796">
        <v>69390</v>
      </c>
      <c r="G9" s="676">
        <v>0.64201848613539847</v>
      </c>
      <c r="H9" s="796"/>
      <c r="I9" s="660"/>
      <c r="J9" s="796"/>
      <c r="K9" s="660"/>
      <c r="L9" s="796"/>
      <c r="M9" s="699"/>
    </row>
    <row r="10" spans="1:13" ht="14.4" customHeight="1" x14ac:dyDescent="0.3">
      <c r="A10" s="686" t="s">
        <v>4621</v>
      </c>
      <c r="B10" s="796">
        <v>322091</v>
      </c>
      <c r="C10" s="660">
        <v>1</v>
      </c>
      <c r="D10" s="796">
        <v>333936</v>
      </c>
      <c r="E10" s="660">
        <v>1.0367753212601407</v>
      </c>
      <c r="F10" s="796">
        <v>361973</v>
      </c>
      <c r="G10" s="676">
        <v>1.12382214964094</v>
      </c>
      <c r="H10" s="796"/>
      <c r="I10" s="660"/>
      <c r="J10" s="796"/>
      <c r="K10" s="660"/>
      <c r="L10" s="796"/>
      <c r="M10" s="699"/>
    </row>
    <row r="11" spans="1:13" ht="14.4" customHeight="1" x14ac:dyDescent="0.3">
      <c r="A11" s="686" t="s">
        <v>4622</v>
      </c>
      <c r="B11" s="796">
        <v>2470264</v>
      </c>
      <c r="C11" s="660">
        <v>1</v>
      </c>
      <c r="D11" s="796">
        <v>2758394</v>
      </c>
      <c r="E11" s="660">
        <v>1.1166393551458467</v>
      </c>
      <c r="F11" s="796">
        <v>2448948</v>
      </c>
      <c r="G11" s="676">
        <v>0.99137096277968673</v>
      </c>
      <c r="H11" s="796">
        <v>2319967.8900000011</v>
      </c>
      <c r="I11" s="660">
        <v>1</v>
      </c>
      <c r="J11" s="796">
        <v>3156715.2000000011</v>
      </c>
      <c r="K11" s="660">
        <v>1.3606719358516637</v>
      </c>
      <c r="L11" s="796">
        <v>1899138.8800000008</v>
      </c>
      <c r="M11" s="699">
        <v>0.81860567475354151</v>
      </c>
    </row>
    <row r="12" spans="1:13" ht="14.4" customHeight="1" x14ac:dyDescent="0.3">
      <c r="A12" s="686" t="s">
        <v>4623</v>
      </c>
      <c r="B12" s="796">
        <v>279723</v>
      </c>
      <c r="C12" s="660">
        <v>1</v>
      </c>
      <c r="D12" s="796">
        <v>322014</v>
      </c>
      <c r="E12" s="660">
        <v>1.1511888546883882</v>
      </c>
      <c r="F12" s="796">
        <v>340439</v>
      </c>
      <c r="G12" s="676">
        <v>1.2170575891149458</v>
      </c>
      <c r="H12" s="796"/>
      <c r="I12" s="660"/>
      <c r="J12" s="796"/>
      <c r="K12" s="660"/>
      <c r="L12" s="796"/>
      <c r="M12" s="699"/>
    </row>
    <row r="13" spans="1:13" ht="14.4" customHeight="1" x14ac:dyDescent="0.3">
      <c r="A13" s="686" t="s">
        <v>4624</v>
      </c>
      <c r="B13" s="796">
        <v>352532</v>
      </c>
      <c r="C13" s="660">
        <v>1</v>
      </c>
      <c r="D13" s="796">
        <v>506568</v>
      </c>
      <c r="E13" s="660">
        <v>1.4369418946365153</v>
      </c>
      <c r="F13" s="796">
        <v>437966</v>
      </c>
      <c r="G13" s="676">
        <v>1.2423439574279782</v>
      </c>
      <c r="H13" s="796"/>
      <c r="I13" s="660"/>
      <c r="J13" s="796"/>
      <c r="K13" s="660"/>
      <c r="L13" s="796"/>
      <c r="M13" s="699"/>
    </row>
    <row r="14" spans="1:13" ht="14.4" customHeight="1" x14ac:dyDescent="0.3">
      <c r="A14" s="686" t="s">
        <v>4625</v>
      </c>
      <c r="B14" s="796">
        <v>171209</v>
      </c>
      <c r="C14" s="660">
        <v>1</v>
      </c>
      <c r="D14" s="796">
        <v>184448</v>
      </c>
      <c r="E14" s="660">
        <v>1.077326542413074</v>
      </c>
      <c r="F14" s="796">
        <v>195234</v>
      </c>
      <c r="G14" s="676">
        <v>1.140325566997062</v>
      </c>
      <c r="H14" s="796"/>
      <c r="I14" s="660"/>
      <c r="J14" s="796"/>
      <c r="K14" s="660"/>
      <c r="L14" s="796"/>
      <c r="M14" s="699"/>
    </row>
    <row r="15" spans="1:13" ht="14.4" customHeight="1" x14ac:dyDescent="0.3">
      <c r="A15" s="686" t="s">
        <v>4626</v>
      </c>
      <c r="B15" s="796"/>
      <c r="C15" s="660"/>
      <c r="D15" s="796">
        <v>2864</v>
      </c>
      <c r="E15" s="660"/>
      <c r="F15" s="796">
        <v>7674</v>
      </c>
      <c r="G15" s="676"/>
      <c r="H15" s="796"/>
      <c r="I15" s="660"/>
      <c r="J15" s="796"/>
      <c r="K15" s="660"/>
      <c r="L15" s="796"/>
      <c r="M15" s="699"/>
    </row>
    <row r="16" spans="1:13" ht="14.4" customHeight="1" thickBot="1" x14ac:dyDescent="0.35">
      <c r="A16" s="790" t="s">
        <v>4627</v>
      </c>
      <c r="B16" s="789">
        <v>1597606</v>
      </c>
      <c r="C16" s="666">
        <v>1</v>
      </c>
      <c r="D16" s="789">
        <v>1768067</v>
      </c>
      <c r="E16" s="666">
        <v>1.1066977715406676</v>
      </c>
      <c r="F16" s="789">
        <v>1095224</v>
      </c>
      <c r="G16" s="677">
        <v>0.68554074033272283</v>
      </c>
      <c r="H16" s="789"/>
      <c r="I16" s="666"/>
      <c r="J16" s="789"/>
      <c r="K16" s="666"/>
      <c r="L16" s="789"/>
      <c r="M16" s="70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335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2370.9748599999989</v>
      </c>
      <c r="C5" s="33">
        <v>2387.3145200000017</v>
      </c>
      <c r="D5" s="12"/>
      <c r="E5" s="230">
        <v>2248.2751399999997</v>
      </c>
      <c r="F5" s="32">
        <v>2564.9310979970096</v>
      </c>
      <c r="G5" s="229">
        <f>E5-F5</f>
        <v>-316.65595799700986</v>
      </c>
      <c r="H5" s="235">
        <f>IF(F5&lt;0.00000001,"",E5/F5)</f>
        <v>0.87654406847642385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19652.805529999998</v>
      </c>
      <c r="C6" s="35">
        <v>28973.556160000022</v>
      </c>
      <c r="D6" s="12"/>
      <c r="E6" s="231">
        <v>30401.730750000017</v>
      </c>
      <c r="F6" s="34">
        <v>26026.328321900375</v>
      </c>
      <c r="G6" s="232">
        <f>E6-F6</f>
        <v>4375.4024280996418</v>
      </c>
      <c r="H6" s="236">
        <f>IF(F6&lt;0.00000001,"",E6/F6)</f>
        <v>1.1681144713915668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18523.335659999997</v>
      </c>
      <c r="C7" s="35">
        <v>20441.649440000023</v>
      </c>
      <c r="D7" s="12"/>
      <c r="E7" s="231">
        <v>22168.197700000008</v>
      </c>
      <c r="F7" s="34">
        <v>21422.915991896742</v>
      </c>
      <c r="G7" s="232">
        <f>E7-F7</f>
        <v>745.28170810326628</v>
      </c>
      <c r="H7" s="236">
        <f>IF(F7&lt;0.00000001,"",E7/F7)</f>
        <v>1.0347889945694213</v>
      </c>
    </row>
    <row r="8" spans="1:8" ht="14.4" customHeight="1" thickBot="1" x14ac:dyDescent="0.35">
      <c r="A8" s="1" t="s">
        <v>97</v>
      </c>
      <c r="B8" s="15">
        <v>5970.1687899999924</v>
      </c>
      <c r="C8" s="37">
        <v>7117.6689300000071</v>
      </c>
      <c r="D8" s="12"/>
      <c r="E8" s="233">
        <v>7670.3486100000009</v>
      </c>
      <c r="F8" s="36">
        <v>7665.0089322466338</v>
      </c>
      <c r="G8" s="234">
        <f>E8-F8</f>
        <v>5.3396777533671411</v>
      </c>
      <c r="H8" s="237">
        <f>IF(F8&lt;0.00000001,"",E8/F8)</f>
        <v>1.0006966303367115</v>
      </c>
    </row>
    <row r="9" spans="1:8" ht="14.4" customHeight="1" thickBot="1" x14ac:dyDescent="0.35">
      <c r="A9" s="2" t="s">
        <v>98</v>
      </c>
      <c r="B9" s="3">
        <v>46517.284839999993</v>
      </c>
      <c r="C9" s="39">
        <v>58920.189050000052</v>
      </c>
      <c r="D9" s="12"/>
      <c r="E9" s="3">
        <v>62488.55220000002</v>
      </c>
      <c r="F9" s="38">
        <v>57679.184344040768</v>
      </c>
      <c r="G9" s="38">
        <f>E9-F9</f>
        <v>4809.3678559592518</v>
      </c>
      <c r="H9" s="238">
        <f>IF(F9&lt;0.00000001,"",E9/F9)</f>
        <v>1.0833813430382904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671.22587999999996</v>
      </c>
      <c r="C11" s="33">
        <f>IF(ISERROR(VLOOKUP("Celkem:",'ZV Vykáz.-A'!A:F,4,0)),0,VLOOKUP("Celkem:",'ZV Vykáz.-A'!A:F,4,0)/1000)</f>
        <v>833.14932999999996</v>
      </c>
      <c r="D11" s="12"/>
      <c r="E11" s="230">
        <f>IF(ISERROR(VLOOKUP("Celkem:",'ZV Vykáz.-A'!A:F,6,0)),0,VLOOKUP("Celkem:",'ZV Vykáz.-A'!A:F,6,0)/1000)</f>
        <v>878.78534000000013</v>
      </c>
      <c r="F11" s="32">
        <f>B11</f>
        <v>671.22587999999996</v>
      </c>
      <c r="G11" s="229">
        <f>E11-F11</f>
        <v>207.55946000000017</v>
      </c>
      <c r="H11" s="235">
        <f>IF(F11&lt;0.00000001,"",E11/F11)</f>
        <v>1.3092244595813263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56054.460000000006</v>
      </c>
      <c r="C12" s="37">
        <f>IF(ISERROR(VLOOKUP("Celkem",CaseMix!A:D,3,0)),0,VLOOKUP("Celkem",CaseMix!A:D,3,0)*30)</f>
        <v>63296.429999999993</v>
      </c>
      <c r="D12" s="12"/>
      <c r="E12" s="233">
        <f>IF(ISERROR(VLOOKUP("Celkem",CaseMix!A:D,4,0)),0,VLOOKUP("Celkem",CaseMix!A:D,4,0)*30)</f>
        <v>63614.819999999992</v>
      </c>
      <c r="F12" s="36">
        <f>B12</f>
        <v>56054.460000000006</v>
      </c>
      <c r="G12" s="234">
        <f>E12-F12</f>
        <v>7560.359999999986</v>
      </c>
      <c r="H12" s="237">
        <f>IF(F12&lt;0.00000001,"",E12/F12)</f>
        <v>1.134875262378765</v>
      </c>
    </row>
    <row r="13" spans="1:8" ht="14.4" customHeight="1" thickBot="1" x14ac:dyDescent="0.35">
      <c r="A13" s="4" t="s">
        <v>101</v>
      </c>
      <c r="B13" s="9">
        <f>SUM(B11:B12)</f>
        <v>56725.685880000005</v>
      </c>
      <c r="C13" s="41">
        <f>SUM(C11:C12)</f>
        <v>64129.579329999993</v>
      </c>
      <c r="D13" s="12"/>
      <c r="E13" s="9">
        <f>SUM(E11:E12)</f>
        <v>64493.605339999995</v>
      </c>
      <c r="F13" s="40">
        <f>SUM(F11:F12)</f>
        <v>56725.685880000005</v>
      </c>
      <c r="G13" s="40">
        <f>E13-F13</f>
        <v>7767.9194599999901</v>
      </c>
      <c r="H13" s="239">
        <f>IF(F13&lt;0.00000001,"",E13/F13)</f>
        <v>1.1369383082724216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1.2194539314818704</v>
      </c>
      <c r="C15" s="43">
        <f>IF(C9=0,"",C13/C9)</f>
        <v>1.0884143510737758</v>
      </c>
      <c r="D15" s="12"/>
      <c r="E15" s="10">
        <f>IF(E9=0,"",E13/E9)</f>
        <v>1.0320867273990062</v>
      </c>
      <c r="F15" s="42">
        <f>IF(F9=0,"",F13/F9)</f>
        <v>0.98346893294549032</v>
      </c>
      <c r="G15" s="42">
        <f>IF(ISERROR(F15-E15),"",E15-F15)</f>
        <v>4.8617794453515883E-2</v>
      </c>
      <c r="H15" s="240">
        <f>IF(ISERROR(F15-E15),"",IF(F15&lt;0.00000001,"",E15/F15))</f>
        <v>1.0494350078836812</v>
      </c>
    </row>
    <row r="17" spans="1:8" ht="14.4" customHeight="1" x14ac:dyDescent="0.3">
      <c r="A17" s="226" t="s">
        <v>202</v>
      </c>
    </row>
    <row r="18" spans="1:8" ht="14.4" customHeight="1" x14ac:dyDescent="0.3">
      <c r="A18" s="436" t="s">
        <v>248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247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309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204</v>
      </c>
    </row>
    <row r="23" spans="1:8" ht="14.4" customHeight="1" x14ac:dyDescent="0.3">
      <c r="A23" s="228" t="s">
        <v>205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8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5169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159</v>
      </c>
      <c r="F3" s="211">
        <f t="shared" ref="F3:O3" si="0">SUBTOTAL(9,F6:F1048576)</f>
        <v>16059.75</v>
      </c>
      <c r="G3" s="215">
        <f t="shared" si="0"/>
        <v>7844069.8900000006</v>
      </c>
      <c r="H3" s="216"/>
      <c r="I3" s="216"/>
      <c r="J3" s="211">
        <f t="shared" si="0"/>
        <v>19369.91</v>
      </c>
      <c r="K3" s="215">
        <f t="shared" si="0"/>
        <v>9392614.5699999984</v>
      </c>
      <c r="L3" s="216"/>
      <c r="M3" s="216"/>
      <c r="N3" s="211">
        <f t="shared" si="0"/>
        <v>17560.260000000002</v>
      </c>
      <c r="O3" s="215">
        <f t="shared" si="0"/>
        <v>7127072.8800000008</v>
      </c>
      <c r="P3" s="181">
        <f>IF(G3=0,"",O3/G3)</f>
        <v>0.90859375043125734</v>
      </c>
      <c r="Q3" s="213">
        <f>IF(N3=0,"",O3/N3)</f>
        <v>405.8637446142597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0"/>
      <c r="B5" s="799"/>
      <c r="C5" s="800"/>
      <c r="D5" s="808"/>
      <c r="E5" s="802"/>
      <c r="F5" s="809" t="s">
        <v>91</v>
      </c>
      <c r="G5" s="810" t="s">
        <v>14</v>
      </c>
      <c r="H5" s="811"/>
      <c r="I5" s="811"/>
      <c r="J5" s="809" t="s">
        <v>91</v>
      </c>
      <c r="K5" s="810" t="s">
        <v>14</v>
      </c>
      <c r="L5" s="811"/>
      <c r="M5" s="811"/>
      <c r="N5" s="809" t="s">
        <v>91</v>
      </c>
      <c r="O5" s="810" t="s">
        <v>14</v>
      </c>
      <c r="P5" s="812"/>
      <c r="Q5" s="807"/>
    </row>
    <row r="6" spans="1:17" ht="14.4" customHeight="1" x14ac:dyDescent="0.3">
      <c r="A6" s="734" t="s">
        <v>544</v>
      </c>
      <c r="B6" s="735" t="s">
        <v>3845</v>
      </c>
      <c r="C6" s="735" t="s">
        <v>3735</v>
      </c>
      <c r="D6" s="735" t="s">
        <v>4207</v>
      </c>
      <c r="E6" s="735" t="s">
        <v>4208</v>
      </c>
      <c r="F6" s="229">
        <v>128</v>
      </c>
      <c r="G6" s="229">
        <v>94972</v>
      </c>
      <c r="H6" s="229">
        <v>1</v>
      </c>
      <c r="I6" s="229">
        <v>741.96875</v>
      </c>
      <c r="J6" s="229"/>
      <c r="K6" s="229"/>
      <c r="L6" s="229"/>
      <c r="M6" s="229"/>
      <c r="N6" s="229"/>
      <c r="O6" s="229"/>
      <c r="P6" s="740"/>
      <c r="Q6" s="748"/>
    </row>
    <row r="7" spans="1:17" ht="14.4" customHeight="1" x14ac:dyDescent="0.3">
      <c r="A7" s="659" t="s">
        <v>544</v>
      </c>
      <c r="B7" s="660" t="s">
        <v>4470</v>
      </c>
      <c r="C7" s="660" t="s">
        <v>3735</v>
      </c>
      <c r="D7" s="660" t="s">
        <v>4207</v>
      </c>
      <c r="E7" s="660" t="s">
        <v>4208</v>
      </c>
      <c r="F7" s="663">
        <v>172</v>
      </c>
      <c r="G7" s="663">
        <v>127624</v>
      </c>
      <c r="H7" s="663">
        <v>1</v>
      </c>
      <c r="I7" s="663">
        <v>742</v>
      </c>
      <c r="J7" s="663">
        <v>304</v>
      </c>
      <c r="K7" s="663">
        <v>223559</v>
      </c>
      <c r="L7" s="663">
        <v>1.7517003071522597</v>
      </c>
      <c r="M7" s="663">
        <v>735.39144736842104</v>
      </c>
      <c r="N7" s="663">
        <v>359</v>
      </c>
      <c r="O7" s="663">
        <v>269965</v>
      </c>
      <c r="P7" s="676">
        <v>2.115315301197267</v>
      </c>
      <c r="Q7" s="664">
        <v>751.99164345403904</v>
      </c>
    </row>
    <row r="8" spans="1:17" ht="14.4" customHeight="1" x14ac:dyDescent="0.3">
      <c r="A8" s="659" t="s">
        <v>4476</v>
      </c>
      <c r="B8" s="660" t="s">
        <v>4470</v>
      </c>
      <c r="C8" s="660" t="s">
        <v>3735</v>
      </c>
      <c r="D8" s="660" t="s">
        <v>4628</v>
      </c>
      <c r="E8" s="660" t="s">
        <v>4629</v>
      </c>
      <c r="F8" s="663"/>
      <c r="G8" s="663"/>
      <c r="H8" s="663"/>
      <c r="I8" s="663"/>
      <c r="J8" s="663"/>
      <c r="K8" s="663"/>
      <c r="L8" s="663"/>
      <c r="M8" s="663"/>
      <c r="N8" s="663">
        <v>1</v>
      </c>
      <c r="O8" s="663">
        <v>1121</v>
      </c>
      <c r="P8" s="676"/>
      <c r="Q8" s="664">
        <v>1121</v>
      </c>
    </row>
    <row r="9" spans="1:17" ht="14.4" customHeight="1" x14ac:dyDescent="0.3">
      <c r="A9" s="659" t="s">
        <v>4630</v>
      </c>
      <c r="B9" s="660" t="s">
        <v>4631</v>
      </c>
      <c r="C9" s="660" t="s">
        <v>3732</v>
      </c>
      <c r="D9" s="660" t="s">
        <v>4632</v>
      </c>
      <c r="E9" s="660" t="s">
        <v>4633</v>
      </c>
      <c r="F9" s="663"/>
      <c r="G9" s="663"/>
      <c r="H9" s="663"/>
      <c r="I9" s="663"/>
      <c r="J9" s="663">
        <v>1</v>
      </c>
      <c r="K9" s="663">
        <v>1978.03</v>
      </c>
      <c r="L9" s="663"/>
      <c r="M9" s="663">
        <v>1978.03</v>
      </c>
      <c r="N9" s="663"/>
      <c r="O9" s="663"/>
      <c r="P9" s="676"/>
      <c r="Q9" s="664"/>
    </row>
    <row r="10" spans="1:17" ht="14.4" customHeight="1" x14ac:dyDescent="0.3">
      <c r="A10" s="659" t="s">
        <v>4630</v>
      </c>
      <c r="B10" s="660" t="s">
        <v>4631</v>
      </c>
      <c r="C10" s="660" t="s">
        <v>3879</v>
      </c>
      <c r="D10" s="660" t="s">
        <v>4634</v>
      </c>
      <c r="E10" s="660" t="s">
        <v>4635</v>
      </c>
      <c r="F10" s="663"/>
      <c r="G10" s="663"/>
      <c r="H10" s="663"/>
      <c r="I10" s="663"/>
      <c r="J10" s="663">
        <v>1000</v>
      </c>
      <c r="K10" s="663">
        <v>5550</v>
      </c>
      <c r="L10" s="663"/>
      <c r="M10" s="663">
        <v>5.55</v>
      </c>
      <c r="N10" s="663"/>
      <c r="O10" s="663"/>
      <c r="P10" s="676"/>
      <c r="Q10" s="664"/>
    </row>
    <row r="11" spans="1:17" ht="14.4" customHeight="1" x14ac:dyDescent="0.3">
      <c r="A11" s="659" t="s">
        <v>4630</v>
      </c>
      <c r="B11" s="660" t="s">
        <v>4631</v>
      </c>
      <c r="C11" s="660" t="s">
        <v>3879</v>
      </c>
      <c r="D11" s="660" t="s">
        <v>4636</v>
      </c>
      <c r="E11" s="660" t="s">
        <v>4637</v>
      </c>
      <c r="F11" s="663"/>
      <c r="G11" s="663"/>
      <c r="H11" s="663"/>
      <c r="I11" s="663"/>
      <c r="J11" s="663">
        <v>1019</v>
      </c>
      <c r="K11" s="663">
        <v>33932.699999999997</v>
      </c>
      <c r="L11" s="663"/>
      <c r="M11" s="663">
        <v>33.299999999999997</v>
      </c>
      <c r="N11" s="663"/>
      <c r="O11" s="663"/>
      <c r="P11" s="676"/>
      <c r="Q11" s="664"/>
    </row>
    <row r="12" spans="1:17" ht="14.4" customHeight="1" x14ac:dyDescent="0.3">
      <c r="A12" s="659" t="s">
        <v>4630</v>
      </c>
      <c r="B12" s="660" t="s">
        <v>4631</v>
      </c>
      <c r="C12" s="660" t="s">
        <v>3888</v>
      </c>
      <c r="D12" s="660" t="s">
        <v>4638</v>
      </c>
      <c r="E12" s="660" t="s">
        <v>4639</v>
      </c>
      <c r="F12" s="663"/>
      <c r="G12" s="663"/>
      <c r="H12" s="663"/>
      <c r="I12" s="663"/>
      <c r="J12" s="663">
        <v>2</v>
      </c>
      <c r="K12" s="663">
        <v>1768.64</v>
      </c>
      <c r="L12" s="663"/>
      <c r="M12" s="663">
        <v>884.32</v>
      </c>
      <c r="N12" s="663"/>
      <c r="O12" s="663"/>
      <c r="P12" s="676"/>
      <c r="Q12" s="664"/>
    </row>
    <row r="13" spans="1:17" ht="14.4" customHeight="1" x14ac:dyDescent="0.3">
      <c r="A13" s="659" t="s">
        <v>4630</v>
      </c>
      <c r="B13" s="660" t="s">
        <v>4631</v>
      </c>
      <c r="C13" s="660" t="s">
        <v>3735</v>
      </c>
      <c r="D13" s="660" t="s">
        <v>4640</v>
      </c>
      <c r="E13" s="660" t="s">
        <v>4641</v>
      </c>
      <c r="F13" s="663"/>
      <c r="G13" s="663"/>
      <c r="H13" s="663"/>
      <c r="I13" s="663"/>
      <c r="J13" s="663">
        <v>2</v>
      </c>
      <c r="K13" s="663">
        <v>3508</v>
      </c>
      <c r="L13" s="663"/>
      <c r="M13" s="663">
        <v>1754</v>
      </c>
      <c r="N13" s="663"/>
      <c r="O13" s="663"/>
      <c r="P13" s="676"/>
      <c r="Q13" s="664"/>
    </row>
    <row r="14" spans="1:17" ht="14.4" customHeight="1" x14ac:dyDescent="0.3">
      <c r="A14" s="659" t="s">
        <v>4630</v>
      </c>
      <c r="B14" s="660" t="s">
        <v>4631</v>
      </c>
      <c r="C14" s="660" t="s">
        <v>3735</v>
      </c>
      <c r="D14" s="660" t="s">
        <v>4642</v>
      </c>
      <c r="E14" s="660" t="s">
        <v>4643</v>
      </c>
      <c r="F14" s="663"/>
      <c r="G14" s="663"/>
      <c r="H14" s="663"/>
      <c r="I14" s="663"/>
      <c r="J14" s="663">
        <v>2</v>
      </c>
      <c r="K14" s="663">
        <v>820</v>
      </c>
      <c r="L14" s="663"/>
      <c r="M14" s="663">
        <v>410</v>
      </c>
      <c r="N14" s="663"/>
      <c r="O14" s="663"/>
      <c r="P14" s="676"/>
      <c r="Q14" s="664"/>
    </row>
    <row r="15" spans="1:17" ht="14.4" customHeight="1" x14ac:dyDescent="0.3">
      <c r="A15" s="659" t="s">
        <v>4630</v>
      </c>
      <c r="B15" s="660" t="s">
        <v>4631</v>
      </c>
      <c r="C15" s="660" t="s">
        <v>3735</v>
      </c>
      <c r="D15" s="660" t="s">
        <v>4644</v>
      </c>
      <c r="E15" s="660" t="s">
        <v>4645</v>
      </c>
      <c r="F15" s="663"/>
      <c r="G15" s="663"/>
      <c r="H15" s="663"/>
      <c r="I15" s="663"/>
      <c r="J15" s="663">
        <v>2</v>
      </c>
      <c r="K15" s="663">
        <v>28664</v>
      </c>
      <c r="L15" s="663"/>
      <c r="M15" s="663">
        <v>14332</v>
      </c>
      <c r="N15" s="663"/>
      <c r="O15" s="663"/>
      <c r="P15" s="676"/>
      <c r="Q15" s="664"/>
    </row>
    <row r="16" spans="1:17" ht="14.4" customHeight="1" x14ac:dyDescent="0.3">
      <c r="A16" s="659" t="s">
        <v>4488</v>
      </c>
      <c r="B16" s="660" t="s">
        <v>4646</v>
      </c>
      <c r="C16" s="660" t="s">
        <v>3735</v>
      </c>
      <c r="D16" s="660" t="s">
        <v>4647</v>
      </c>
      <c r="E16" s="660" t="s">
        <v>4648</v>
      </c>
      <c r="F16" s="663">
        <v>4</v>
      </c>
      <c r="G16" s="663">
        <v>37348</v>
      </c>
      <c r="H16" s="663">
        <v>1</v>
      </c>
      <c r="I16" s="663">
        <v>9337</v>
      </c>
      <c r="J16" s="663"/>
      <c r="K16" s="663"/>
      <c r="L16" s="663"/>
      <c r="M16" s="663"/>
      <c r="N16" s="663"/>
      <c r="O16" s="663"/>
      <c r="P16" s="676"/>
      <c r="Q16" s="664"/>
    </row>
    <row r="17" spans="1:17" ht="14.4" customHeight="1" x14ac:dyDescent="0.3">
      <c r="A17" s="659" t="s">
        <v>4488</v>
      </c>
      <c r="B17" s="660" t="s">
        <v>4649</v>
      </c>
      <c r="C17" s="660" t="s">
        <v>3735</v>
      </c>
      <c r="D17" s="660" t="s">
        <v>4650</v>
      </c>
      <c r="E17" s="660" t="s">
        <v>4651</v>
      </c>
      <c r="F17" s="663">
        <v>3</v>
      </c>
      <c r="G17" s="663">
        <v>1050</v>
      </c>
      <c r="H17" s="663">
        <v>1</v>
      </c>
      <c r="I17" s="663">
        <v>350</v>
      </c>
      <c r="J17" s="663"/>
      <c r="K17" s="663"/>
      <c r="L17" s="663"/>
      <c r="M17" s="663"/>
      <c r="N17" s="663"/>
      <c r="O17" s="663"/>
      <c r="P17" s="676"/>
      <c r="Q17" s="664"/>
    </row>
    <row r="18" spans="1:17" ht="14.4" customHeight="1" x14ac:dyDescent="0.3">
      <c r="A18" s="659" t="s">
        <v>4488</v>
      </c>
      <c r="B18" s="660" t="s">
        <v>4649</v>
      </c>
      <c r="C18" s="660" t="s">
        <v>3735</v>
      </c>
      <c r="D18" s="660" t="s">
        <v>4652</v>
      </c>
      <c r="E18" s="660" t="s">
        <v>4653</v>
      </c>
      <c r="F18" s="663">
        <v>66</v>
      </c>
      <c r="G18" s="663">
        <v>4290</v>
      </c>
      <c r="H18" s="663">
        <v>1</v>
      </c>
      <c r="I18" s="663">
        <v>65</v>
      </c>
      <c r="J18" s="663">
        <v>84</v>
      </c>
      <c r="K18" s="663">
        <v>5460</v>
      </c>
      <c r="L18" s="663">
        <v>1.2727272727272727</v>
      </c>
      <c r="M18" s="663">
        <v>65</v>
      </c>
      <c r="N18" s="663">
        <v>89</v>
      </c>
      <c r="O18" s="663">
        <v>5785</v>
      </c>
      <c r="P18" s="676">
        <v>1.3484848484848484</v>
      </c>
      <c r="Q18" s="664">
        <v>65</v>
      </c>
    </row>
    <row r="19" spans="1:17" ht="14.4" customHeight="1" x14ac:dyDescent="0.3">
      <c r="A19" s="659" t="s">
        <v>4488</v>
      </c>
      <c r="B19" s="660" t="s">
        <v>4649</v>
      </c>
      <c r="C19" s="660" t="s">
        <v>3735</v>
      </c>
      <c r="D19" s="660" t="s">
        <v>4654</v>
      </c>
      <c r="E19" s="660" t="s">
        <v>4655</v>
      </c>
      <c r="F19" s="663">
        <v>4</v>
      </c>
      <c r="G19" s="663">
        <v>92</v>
      </c>
      <c r="H19" s="663">
        <v>1</v>
      </c>
      <c r="I19" s="663">
        <v>23</v>
      </c>
      <c r="J19" s="663">
        <v>4</v>
      </c>
      <c r="K19" s="663">
        <v>93</v>
      </c>
      <c r="L19" s="663">
        <v>1.0108695652173914</v>
      </c>
      <c r="M19" s="663">
        <v>23.25</v>
      </c>
      <c r="N19" s="663">
        <v>10</v>
      </c>
      <c r="O19" s="663">
        <v>240</v>
      </c>
      <c r="P19" s="676">
        <v>2.6086956521739131</v>
      </c>
      <c r="Q19" s="664">
        <v>24</v>
      </c>
    </row>
    <row r="20" spans="1:17" ht="14.4" customHeight="1" x14ac:dyDescent="0.3">
      <c r="A20" s="659" t="s">
        <v>4488</v>
      </c>
      <c r="B20" s="660" t="s">
        <v>4649</v>
      </c>
      <c r="C20" s="660" t="s">
        <v>3735</v>
      </c>
      <c r="D20" s="660" t="s">
        <v>4656</v>
      </c>
      <c r="E20" s="660" t="s">
        <v>4657</v>
      </c>
      <c r="F20" s="663">
        <v>10</v>
      </c>
      <c r="G20" s="663">
        <v>540</v>
      </c>
      <c r="H20" s="663">
        <v>1</v>
      </c>
      <c r="I20" s="663">
        <v>54</v>
      </c>
      <c r="J20" s="663"/>
      <c r="K20" s="663"/>
      <c r="L20" s="663"/>
      <c r="M20" s="663"/>
      <c r="N20" s="663">
        <v>9</v>
      </c>
      <c r="O20" s="663">
        <v>486</v>
      </c>
      <c r="P20" s="676">
        <v>0.9</v>
      </c>
      <c r="Q20" s="664">
        <v>54</v>
      </c>
    </row>
    <row r="21" spans="1:17" ht="14.4" customHeight="1" x14ac:dyDescent="0.3">
      <c r="A21" s="659" t="s">
        <v>4488</v>
      </c>
      <c r="B21" s="660" t="s">
        <v>4649</v>
      </c>
      <c r="C21" s="660" t="s">
        <v>3735</v>
      </c>
      <c r="D21" s="660" t="s">
        <v>4658</v>
      </c>
      <c r="E21" s="660" t="s">
        <v>4659</v>
      </c>
      <c r="F21" s="663">
        <v>488</v>
      </c>
      <c r="G21" s="663">
        <v>37576</v>
      </c>
      <c r="H21" s="663">
        <v>1</v>
      </c>
      <c r="I21" s="663">
        <v>77</v>
      </c>
      <c r="J21" s="663">
        <v>464</v>
      </c>
      <c r="K21" s="663">
        <v>35574</v>
      </c>
      <c r="L21" s="663">
        <v>0.94672131147540983</v>
      </c>
      <c r="M21" s="663">
        <v>76.668103448275858</v>
      </c>
      <c r="N21" s="663">
        <v>411</v>
      </c>
      <c r="O21" s="663">
        <v>31647</v>
      </c>
      <c r="P21" s="676">
        <v>0.84221311475409832</v>
      </c>
      <c r="Q21" s="664">
        <v>77</v>
      </c>
    </row>
    <row r="22" spans="1:17" ht="14.4" customHeight="1" x14ac:dyDescent="0.3">
      <c r="A22" s="659" t="s">
        <v>4488</v>
      </c>
      <c r="B22" s="660" t="s">
        <v>4649</v>
      </c>
      <c r="C22" s="660" t="s">
        <v>3735</v>
      </c>
      <c r="D22" s="660" t="s">
        <v>4660</v>
      </c>
      <c r="E22" s="660" t="s">
        <v>4661</v>
      </c>
      <c r="F22" s="663">
        <v>11</v>
      </c>
      <c r="G22" s="663">
        <v>242</v>
      </c>
      <c r="H22" s="663">
        <v>1</v>
      </c>
      <c r="I22" s="663">
        <v>22</v>
      </c>
      <c r="J22" s="663">
        <v>14</v>
      </c>
      <c r="K22" s="663">
        <v>312</v>
      </c>
      <c r="L22" s="663">
        <v>1.2892561983471074</v>
      </c>
      <c r="M22" s="663">
        <v>22.285714285714285</v>
      </c>
      <c r="N22" s="663">
        <v>17</v>
      </c>
      <c r="O22" s="663">
        <v>391</v>
      </c>
      <c r="P22" s="676">
        <v>1.615702479338843</v>
      </c>
      <c r="Q22" s="664">
        <v>23</v>
      </c>
    </row>
    <row r="23" spans="1:17" ht="14.4" customHeight="1" x14ac:dyDescent="0.3">
      <c r="A23" s="659" t="s">
        <v>4488</v>
      </c>
      <c r="B23" s="660" t="s">
        <v>4649</v>
      </c>
      <c r="C23" s="660" t="s">
        <v>3735</v>
      </c>
      <c r="D23" s="660" t="s">
        <v>4662</v>
      </c>
      <c r="E23" s="660" t="s">
        <v>4663</v>
      </c>
      <c r="F23" s="663">
        <v>31</v>
      </c>
      <c r="G23" s="663">
        <v>6479</v>
      </c>
      <c r="H23" s="663">
        <v>1</v>
      </c>
      <c r="I23" s="663">
        <v>209</v>
      </c>
      <c r="J23" s="663"/>
      <c r="K23" s="663"/>
      <c r="L23" s="663"/>
      <c r="M23" s="663"/>
      <c r="N23" s="663"/>
      <c r="O23" s="663"/>
      <c r="P23" s="676"/>
      <c r="Q23" s="664"/>
    </row>
    <row r="24" spans="1:17" ht="14.4" customHeight="1" x14ac:dyDescent="0.3">
      <c r="A24" s="659" t="s">
        <v>4488</v>
      </c>
      <c r="B24" s="660" t="s">
        <v>4649</v>
      </c>
      <c r="C24" s="660" t="s">
        <v>3735</v>
      </c>
      <c r="D24" s="660" t="s">
        <v>4664</v>
      </c>
      <c r="E24" s="660" t="s">
        <v>4665</v>
      </c>
      <c r="F24" s="663">
        <v>3</v>
      </c>
      <c r="G24" s="663">
        <v>198</v>
      </c>
      <c r="H24" s="663">
        <v>1</v>
      </c>
      <c r="I24" s="663">
        <v>66</v>
      </c>
      <c r="J24" s="663">
        <v>5</v>
      </c>
      <c r="K24" s="663">
        <v>330</v>
      </c>
      <c r="L24" s="663">
        <v>1.6666666666666667</v>
      </c>
      <c r="M24" s="663">
        <v>66</v>
      </c>
      <c r="N24" s="663">
        <v>5</v>
      </c>
      <c r="O24" s="663">
        <v>330</v>
      </c>
      <c r="P24" s="676">
        <v>1.6666666666666667</v>
      </c>
      <c r="Q24" s="664">
        <v>66</v>
      </c>
    </row>
    <row r="25" spans="1:17" ht="14.4" customHeight="1" x14ac:dyDescent="0.3">
      <c r="A25" s="659" t="s">
        <v>4488</v>
      </c>
      <c r="B25" s="660" t="s">
        <v>4649</v>
      </c>
      <c r="C25" s="660" t="s">
        <v>3735</v>
      </c>
      <c r="D25" s="660" t="s">
        <v>4666</v>
      </c>
      <c r="E25" s="660" t="s">
        <v>4667</v>
      </c>
      <c r="F25" s="663">
        <v>7</v>
      </c>
      <c r="G25" s="663">
        <v>168</v>
      </c>
      <c r="H25" s="663">
        <v>1</v>
      </c>
      <c r="I25" s="663">
        <v>24</v>
      </c>
      <c r="J25" s="663">
        <v>10</v>
      </c>
      <c r="K25" s="663">
        <v>240</v>
      </c>
      <c r="L25" s="663">
        <v>1.4285714285714286</v>
      </c>
      <c r="M25" s="663">
        <v>24</v>
      </c>
      <c r="N25" s="663">
        <v>7</v>
      </c>
      <c r="O25" s="663">
        <v>168</v>
      </c>
      <c r="P25" s="676">
        <v>1</v>
      </c>
      <c r="Q25" s="664">
        <v>24</v>
      </c>
    </row>
    <row r="26" spans="1:17" ht="14.4" customHeight="1" x14ac:dyDescent="0.3">
      <c r="A26" s="659" t="s">
        <v>4488</v>
      </c>
      <c r="B26" s="660" t="s">
        <v>4649</v>
      </c>
      <c r="C26" s="660" t="s">
        <v>3735</v>
      </c>
      <c r="D26" s="660" t="s">
        <v>4668</v>
      </c>
      <c r="E26" s="660" t="s">
        <v>4669</v>
      </c>
      <c r="F26" s="663">
        <v>46</v>
      </c>
      <c r="G26" s="663">
        <v>8280</v>
      </c>
      <c r="H26" s="663">
        <v>1</v>
      </c>
      <c r="I26" s="663">
        <v>180</v>
      </c>
      <c r="J26" s="663">
        <v>25</v>
      </c>
      <c r="K26" s="663">
        <v>4500</v>
      </c>
      <c r="L26" s="663">
        <v>0.54347826086956519</v>
      </c>
      <c r="M26" s="663">
        <v>180</v>
      </c>
      <c r="N26" s="663">
        <v>50</v>
      </c>
      <c r="O26" s="663">
        <v>9000</v>
      </c>
      <c r="P26" s="676">
        <v>1.0869565217391304</v>
      </c>
      <c r="Q26" s="664">
        <v>180</v>
      </c>
    </row>
    <row r="27" spans="1:17" ht="14.4" customHeight="1" x14ac:dyDescent="0.3">
      <c r="A27" s="659" t="s">
        <v>4488</v>
      </c>
      <c r="B27" s="660" t="s">
        <v>4649</v>
      </c>
      <c r="C27" s="660" t="s">
        <v>3735</v>
      </c>
      <c r="D27" s="660" t="s">
        <v>4670</v>
      </c>
      <c r="E27" s="660" t="s">
        <v>4671</v>
      </c>
      <c r="F27" s="663">
        <v>10</v>
      </c>
      <c r="G27" s="663">
        <v>2530</v>
      </c>
      <c r="H27" s="663">
        <v>1</v>
      </c>
      <c r="I27" s="663">
        <v>253</v>
      </c>
      <c r="J27" s="663">
        <v>29</v>
      </c>
      <c r="K27" s="663">
        <v>7337</v>
      </c>
      <c r="L27" s="663">
        <v>2.9</v>
      </c>
      <c r="M27" s="663">
        <v>253</v>
      </c>
      <c r="N27" s="663">
        <v>37</v>
      </c>
      <c r="O27" s="663">
        <v>9361</v>
      </c>
      <c r="P27" s="676">
        <v>3.7</v>
      </c>
      <c r="Q27" s="664">
        <v>253</v>
      </c>
    </row>
    <row r="28" spans="1:17" ht="14.4" customHeight="1" x14ac:dyDescent="0.3">
      <c r="A28" s="659" t="s">
        <v>4488</v>
      </c>
      <c r="B28" s="660" t="s">
        <v>4649</v>
      </c>
      <c r="C28" s="660" t="s">
        <v>3735</v>
      </c>
      <c r="D28" s="660" t="s">
        <v>4672</v>
      </c>
      <c r="E28" s="660" t="s">
        <v>4673</v>
      </c>
      <c r="F28" s="663">
        <v>43</v>
      </c>
      <c r="G28" s="663">
        <v>9288</v>
      </c>
      <c r="H28" s="663">
        <v>1</v>
      </c>
      <c r="I28" s="663">
        <v>216</v>
      </c>
      <c r="J28" s="663">
        <v>29</v>
      </c>
      <c r="K28" s="663">
        <v>5832</v>
      </c>
      <c r="L28" s="663">
        <v>0.62790697674418605</v>
      </c>
      <c r="M28" s="663">
        <v>201.10344827586206</v>
      </c>
      <c r="N28" s="663">
        <v>51</v>
      </c>
      <c r="O28" s="663">
        <v>11016</v>
      </c>
      <c r="P28" s="676">
        <v>1.1860465116279071</v>
      </c>
      <c r="Q28" s="664">
        <v>216</v>
      </c>
    </row>
    <row r="29" spans="1:17" ht="14.4" customHeight="1" x14ac:dyDescent="0.3">
      <c r="A29" s="659" t="s">
        <v>4488</v>
      </c>
      <c r="B29" s="660" t="s">
        <v>4649</v>
      </c>
      <c r="C29" s="660" t="s">
        <v>3735</v>
      </c>
      <c r="D29" s="660" t="s">
        <v>4674</v>
      </c>
      <c r="E29" s="660" t="s">
        <v>4675</v>
      </c>
      <c r="F29" s="663"/>
      <c r="G29" s="663"/>
      <c r="H29" s="663"/>
      <c r="I29" s="663"/>
      <c r="J29" s="663">
        <v>3</v>
      </c>
      <c r="K29" s="663">
        <v>150</v>
      </c>
      <c r="L29" s="663"/>
      <c r="M29" s="663">
        <v>50</v>
      </c>
      <c r="N29" s="663"/>
      <c r="O29" s="663"/>
      <c r="P29" s="676"/>
      <c r="Q29" s="664"/>
    </row>
    <row r="30" spans="1:17" ht="14.4" customHeight="1" x14ac:dyDescent="0.3">
      <c r="A30" s="659" t="s">
        <v>4488</v>
      </c>
      <c r="B30" s="660" t="s">
        <v>4649</v>
      </c>
      <c r="C30" s="660" t="s">
        <v>3735</v>
      </c>
      <c r="D30" s="660" t="s">
        <v>4676</v>
      </c>
      <c r="E30" s="660" t="s">
        <v>4677</v>
      </c>
      <c r="F30" s="663"/>
      <c r="G30" s="663"/>
      <c r="H30" s="663"/>
      <c r="I30" s="663"/>
      <c r="J30" s="663"/>
      <c r="K30" s="663"/>
      <c r="L30" s="663"/>
      <c r="M30" s="663"/>
      <c r="N30" s="663">
        <v>1</v>
      </c>
      <c r="O30" s="663">
        <v>735</v>
      </c>
      <c r="P30" s="676"/>
      <c r="Q30" s="664">
        <v>735</v>
      </c>
    </row>
    <row r="31" spans="1:17" ht="14.4" customHeight="1" x14ac:dyDescent="0.3">
      <c r="A31" s="659" t="s">
        <v>4488</v>
      </c>
      <c r="B31" s="660" t="s">
        <v>4649</v>
      </c>
      <c r="C31" s="660" t="s">
        <v>3735</v>
      </c>
      <c r="D31" s="660" t="s">
        <v>4678</v>
      </c>
      <c r="E31" s="660" t="s">
        <v>4679</v>
      </c>
      <c r="F31" s="663"/>
      <c r="G31" s="663"/>
      <c r="H31" s="663"/>
      <c r="I31" s="663"/>
      <c r="J31" s="663"/>
      <c r="K31" s="663"/>
      <c r="L31" s="663"/>
      <c r="M31" s="663"/>
      <c r="N31" s="663">
        <v>1</v>
      </c>
      <c r="O31" s="663">
        <v>231</v>
      </c>
      <c r="P31" s="676"/>
      <c r="Q31" s="664">
        <v>231</v>
      </c>
    </row>
    <row r="32" spans="1:17" ht="14.4" customHeight="1" x14ac:dyDescent="0.3">
      <c r="A32" s="659" t="s">
        <v>4680</v>
      </c>
      <c r="B32" s="660" t="s">
        <v>4681</v>
      </c>
      <c r="C32" s="660" t="s">
        <v>3735</v>
      </c>
      <c r="D32" s="660" t="s">
        <v>4682</v>
      </c>
      <c r="E32" s="660" t="s">
        <v>4683</v>
      </c>
      <c r="F32" s="663">
        <v>191</v>
      </c>
      <c r="G32" s="663">
        <v>5157</v>
      </c>
      <c r="H32" s="663">
        <v>1</v>
      </c>
      <c r="I32" s="663">
        <v>27</v>
      </c>
      <c r="J32" s="663">
        <v>198</v>
      </c>
      <c r="K32" s="663">
        <v>5238</v>
      </c>
      <c r="L32" s="663">
        <v>1.0157068062827226</v>
      </c>
      <c r="M32" s="663">
        <v>26.454545454545453</v>
      </c>
      <c r="N32" s="663">
        <v>198</v>
      </c>
      <c r="O32" s="663">
        <v>5346</v>
      </c>
      <c r="P32" s="676">
        <v>1.036649214659686</v>
      </c>
      <c r="Q32" s="664">
        <v>27</v>
      </c>
    </row>
    <row r="33" spans="1:17" ht="14.4" customHeight="1" x14ac:dyDescent="0.3">
      <c r="A33" s="659" t="s">
        <v>4680</v>
      </c>
      <c r="B33" s="660" t="s">
        <v>4681</v>
      </c>
      <c r="C33" s="660" t="s">
        <v>3735</v>
      </c>
      <c r="D33" s="660" t="s">
        <v>4684</v>
      </c>
      <c r="E33" s="660" t="s">
        <v>4685</v>
      </c>
      <c r="F33" s="663">
        <v>39</v>
      </c>
      <c r="G33" s="663">
        <v>2106</v>
      </c>
      <c r="H33" s="663">
        <v>1</v>
      </c>
      <c r="I33" s="663">
        <v>54</v>
      </c>
      <c r="J33" s="663">
        <v>39</v>
      </c>
      <c r="K33" s="663">
        <v>1998</v>
      </c>
      <c r="L33" s="663">
        <v>0.94871794871794868</v>
      </c>
      <c r="M33" s="663">
        <v>51.230769230769234</v>
      </c>
      <c r="N33" s="663">
        <v>60</v>
      </c>
      <c r="O33" s="663">
        <v>3240</v>
      </c>
      <c r="P33" s="676">
        <v>1.5384615384615385</v>
      </c>
      <c r="Q33" s="664">
        <v>54</v>
      </c>
    </row>
    <row r="34" spans="1:17" ht="14.4" customHeight="1" x14ac:dyDescent="0.3">
      <c r="A34" s="659" t="s">
        <v>4680</v>
      </c>
      <c r="B34" s="660" t="s">
        <v>4681</v>
      </c>
      <c r="C34" s="660" t="s">
        <v>3735</v>
      </c>
      <c r="D34" s="660" t="s">
        <v>4686</v>
      </c>
      <c r="E34" s="660" t="s">
        <v>4687</v>
      </c>
      <c r="F34" s="663">
        <v>168</v>
      </c>
      <c r="G34" s="663">
        <v>4032</v>
      </c>
      <c r="H34" s="663">
        <v>1</v>
      </c>
      <c r="I34" s="663">
        <v>24</v>
      </c>
      <c r="J34" s="663">
        <v>173</v>
      </c>
      <c r="K34" s="663">
        <v>4056</v>
      </c>
      <c r="L34" s="663">
        <v>1.0059523809523809</v>
      </c>
      <c r="M34" s="663">
        <v>23.445086705202311</v>
      </c>
      <c r="N34" s="663">
        <v>173</v>
      </c>
      <c r="O34" s="663">
        <v>4152</v>
      </c>
      <c r="P34" s="676">
        <v>1.0297619047619047</v>
      </c>
      <c r="Q34" s="664">
        <v>24</v>
      </c>
    </row>
    <row r="35" spans="1:17" ht="14.4" customHeight="1" x14ac:dyDescent="0.3">
      <c r="A35" s="659" t="s">
        <v>4680</v>
      </c>
      <c r="B35" s="660" t="s">
        <v>4681</v>
      </c>
      <c r="C35" s="660" t="s">
        <v>3735</v>
      </c>
      <c r="D35" s="660" t="s">
        <v>4688</v>
      </c>
      <c r="E35" s="660" t="s">
        <v>4689</v>
      </c>
      <c r="F35" s="663">
        <v>285</v>
      </c>
      <c r="G35" s="663">
        <v>7695</v>
      </c>
      <c r="H35" s="663">
        <v>1</v>
      </c>
      <c r="I35" s="663">
        <v>27</v>
      </c>
      <c r="J35" s="663">
        <v>235</v>
      </c>
      <c r="K35" s="663">
        <v>6237</v>
      </c>
      <c r="L35" s="663">
        <v>0.81052631578947365</v>
      </c>
      <c r="M35" s="663">
        <v>26.540425531914895</v>
      </c>
      <c r="N35" s="663">
        <v>248</v>
      </c>
      <c r="O35" s="663">
        <v>6696</v>
      </c>
      <c r="P35" s="676">
        <v>0.87017543859649127</v>
      </c>
      <c r="Q35" s="664">
        <v>27</v>
      </c>
    </row>
    <row r="36" spans="1:17" ht="14.4" customHeight="1" x14ac:dyDescent="0.3">
      <c r="A36" s="659" t="s">
        <v>4680</v>
      </c>
      <c r="B36" s="660" t="s">
        <v>4681</v>
      </c>
      <c r="C36" s="660" t="s">
        <v>3735</v>
      </c>
      <c r="D36" s="660" t="s">
        <v>4690</v>
      </c>
      <c r="E36" s="660" t="s">
        <v>4691</v>
      </c>
      <c r="F36" s="663">
        <v>22</v>
      </c>
      <c r="G36" s="663">
        <v>1232</v>
      </c>
      <c r="H36" s="663">
        <v>1</v>
      </c>
      <c r="I36" s="663">
        <v>56</v>
      </c>
      <c r="J36" s="663">
        <v>21</v>
      </c>
      <c r="K36" s="663">
        <v>1176</v>
      </c>
      <c r="L36" s="663">
        <v>0.95454545454545459</v>
      </c>
      <c r="M36" s="663">
        <v>56</v>
      </c>
      <c r="N36" s="663"/>
      <c r="O36" s="663"/>
      <c r="P36" s="676"/>
      <c r="Q36" s="664"/>
    </row>
    <row r="37" spans="1:17" ht="14.4" customHeight="1" x14ac:dyDescent="0.3">
      <c r="A37" s="659" t="s">
        <v>4680</v>
      </c>
      <c r="B37" s="660" t="s">
        <v>4681</v>
      </c>
      <c r="C37" s="660" t="s">
        <v>3735</v>
      </c>
      <c r="D37" s="660" t="s">
        <v>4692</v>
      </c>
      <c r="E37" s="660" t="s">
        <v>4693</v>
      </c>
      <c r="F37" s="663">
        <v>96</v>
      </c>
      <c r="G37" s="663">
        <v>2592</v>
      </c>
      <c r="H37" s="663">
        <v>1</v>
      </c>
      <c r="I37" s="663">
        <v>27</v>
      </c>
      <c r="J37" s="663">
        <v>69</v>
      </c>
      <c r="K37" s="663">
        <v>1863</v>
      </c>
      <c r="L37" s="663">
        <v>0.71875</v>
      </c>
      <c r="M37" s="663">
        <v>27</v>
      </c>
      <c r="N37" s="663">
        <v>100</v>
      </c>
      <c r="O37" s="663">
        <v>2700</v>
      </c>
      <c r="P37" s="676">
        <v>1.0416666666666667</v>
      </c>
      <c r="Q37" s="664">
        <v>27</v>
      </c>
    </row>
    <row r="38" spans="1:17" ht="14.4" customHeight="1" x14ac:dyDescent="0.3">
      <c r="A38" s="659" t="s">
        <v>4680</v>
      </c>
      <c r="B38" s="660" t="s">
        <v>4681</v>
      </c>
      <c r="C38" s="660" t="s">
        <v>3735</v>
      </c>
      <c r="D38" s="660" t="s">
        <v>4694</v>
      </c>
      <c r="E38" s="660" t="s">
        <v>4695</v>
      </c>
      <c r="F38" s="663">
        <v>1109</v>
      </c>
      <c r="G38" s="663">
        <v>24398</v>
      </c>
      <c r="H38" s="663">
        <v>1</v>
      </c>
      <c r="I38" s="663">
        <v>22</v>
      </c>
      <c r="J38" s="663">
        <v>1153</v>
      </c>
      <c r="K38" s="663">
        <v>25278</v>
      </c>
      <c r="L38" s="663">
        <v>1.036068530207394</v>
      </c>
      <c r="M38" s="663">
        <v>21.923677363399825</v>
      </c>
      <c r="N38" s="663">
        <v>1165</v>
      </c>
      <c r="O38" s="663">
        <v>25630</v>
      </c>
      <c r="P38" s="676">
        <v>1.0504959422903517</v>
      </c>
      <c r="Q38" s="664">
        <v>22</v>
      </c>
    </row>
    <row r="39" spans="1:17" ht="14.4" customHeight="1" x14ac:dyDescent="0.3">
      <c r="A39" s="659" t="s">
        <v>4680</v>
      </c>
      <c r="B39" s="660" t="s">
        <v>4681</v>
      </c>
      <c r="C39" s="660" t="s">
        <v>3735</v>
      </c>
      <c r="D39" s="660" t="s">
        <v>4696</v>
      </c>
      <c r="E39" s="660" t="s">
        <v>4697</v>
      </c>
      <c r="F39" s="663"/>
      <c r="G39" s="663"/>
      <c r="H39" s="663"/>
      <c r="I39" s="663"/>
      <c r="J39" s="663">
        <v>4</v>
      </c>
      <c r="K39" s="663">
        <v>136</v>
      </c>
      <c r="L39" s="663"/>
      <c r="M39" s="663">
        <v>34</v>
      </c>
      <c r="N39" s="663">
        <v>4</v>
      </c>
      <c r="O39" s="663">
        <v>272</v>
      </c>
      <c r="P39" s="676"/>
      <c r="Q39" s="664">
        <v>68</v>
      </c>
    </row>
    <row r="40" spans="1:17" ht="14.4" customHeight="1" x14ac:dyDescent="0.3">
      <c r="A40" s="659" t="s">
        <v>4680</v>
      </c>
      <c r="B40" s="660" t="s">
        <v>4681</v>
      </c>
      <c r="C40" s="660" t="s">
        <v>3735</v>
      </c>
      <c r="D40" s="660" t="s">
        <v>4698</v>
      </c>
      <c r="E40" s="660" t="s">
        <v>4699</v>
      </c>
      <c r="F40" s="663">
        <v>7</v>
      </c>
      <c r="G40" s="663">
        <v>434</v>
      </c>
      <c r="H40" s="663">
        <v>1</v>
      </c>
      <c r="I40" s="663">
        <v>62</v>
      </c>
      <c r="J40" s="663">
        <v>4</v>
      </c>
      <c r="K40" s="663">
        <v>124</v>
      </c>
      <c r="L40" s="663">
        <v>0.2857142857142857</v>
      </c>
      <c r="M40" s="663">
        <v>31</v>
      </c>
      <c r="N40" s="663">
        <v>6</v>
      </c>
      <c r="O40" s="663">
        <v>372</v>
      </c>
      <c r="P40" s="676">
        <v>0.8571428571428571</v>
      </c>
      <c r="Q40" s="664">
        <v>62</v>
      </c>
    </row>
    <row r="41" spans="1:17" ht="14.4" customHeight="1" x14ac:dyDescent="0.3">
      <c r="A41" s="659" t="s">
        <v>4680</v>
      </c>
      <c r="B41" s="660" t="s">
        <v>4681</v>
      </c>
      <c r="C41" s="660" t="s">
        <v>3735</v>
      </c>
      <c r="D41" s="660" t="s">
        <v>4700</v>
      </c>
      <c r="E41" s="660" t="s">
        <v>4701</v>
      </c>
      <c r="F41" s="663">
        <v>24</v>
      </c>
      <c r="G41" s="663">
        <v>1464</v>
      </c>
      <c r="H41" s="663">
        <v>1</v>
      </c>
      <c r="I41" s="663">
        <v>61</v>
      </c>
      <c r="J41" s="663">
        <v>46</v>
      </c>
      <c r="K41" s="663">
        <v>2828</v>
      </c>
      <c r="L41" s="663">
        <v>1.9316939890710383</v>
      </c>
      <c r="M41" s="663">
        <v>61.478260869565219</v>
      </c>
      <c r="N41" s="663">
        <v>46</v>
      </c>
      <c r="O41" s="663">
        <v>2852</v>
      </c>
      <c r="P41" s="676">
        <v>1.9480874316939891</v>
      </c>
      <c r="Q41" s="664">
        <v>62</v>
      </c>
    </row>
    <row r="42" spans="1:17" ht="14.4" customHeight="1" x14ac:dyDescent="0.3">
      <c r="A42" s="659" t="s">
        <v>4680</v>
      </c>
      <c r="B42" s="660" t="s">
        <v>4681</v>
      </c>
      <c r="C42" s="660" t="s">
        <v>3735</v>
      </c>
      <c r="D42" s="660" t="s">
        <v>4702</v>
      </c>
      <c r="E42" s="660" t="s">
        <v>4703</v>
      </c>
      <c r="F42" s="663"/>
      <c r="G42" s="663"/>
      <c r="H42" s="663"/>
      <c r="I42" s="663"/>
      <c r="J42" s="663">
        <v>96</v>
      </c>
      <c r="K42" s="663">
        <v>7642</v>
      </c>
      <c r="L42" s="663"/>
      <c r="M42" s="663">
        <v>79.604166666666671</v>
      </c>
      <c r="N42" s="663">
        <v>77</v>
      </c>
      <c r="O42" s="663">
        <v>6314</v>
      </c>
      <c r="P42" s="676"/>
      <c r="Q42" s="664">
        <v>82</v>
      </c>
    </row>
    <row r="43" spans="1:17" ht="14.4" customHeight="1" x14ac:dyDescent="0.3">
      <c r="A43" s="659" t="s">
        <v>4680</v>
      </c>
      <c r="B43" s="660" t="s">
        <v>4681</v>
      </c>
      <c r="C43" s="660" t="s">
        <v>3735</v>
      </c>
      <c r="D43" s="660" t="s">
        <v>4704</v>
      </c>
      <c r="E43" s="660" t="s">
        <v>4705</v>
      </c>
      <c r="F43" s="663">
        <v>32</v>
      </c>
      <c r="G43" s="663">
        <v>31584</v>
      </c>
      <c r="H43" s="663">
        <v>1</v>
      </c>
      <c r="I43" s="663">
        <v>987</v>
      </c>
      <c r="J43" s="663">
        <v>18</v>
      </c>
      <c r="K43" s="663">
        <v>15792</v>
      </c>
      <c r="L43" s="663">
        <v>0.5</v>
      </c>
      <c r="M43" s="663">
        <v>877.33333333333337</v>
      </c>
      <c r="N43" s="663">
        <v>35</v>
      </c>
      <c r="O43" s="663">
        <v>34545</v>
      </c>
      <c r="P43" s="676">
        <v>1.09375</v>
      </c>
      <c r="Q43" s="664">
        <v>987</v>
      </c>
    </row>
    <row r="44" spans="1:17" ht="14.4" customHeight="1" x14ac:dyDescent="0.3">
      <c r="A44" s="659" t="s">
        <v>4680</v>
      </c>
      <c r="B44" s="660" t="s">
        <v>4681</v>
      </c>
      <c r="C44" s="660" t="s">
        <v>3735</v>
      </c>
      <c r="D44" s="660" t="s">
        <v>4706</v>
      </c>
      <c r="E44" s="660" t="s">
        <v>4707</v>
      </c>
      <c r="F44" s="663"/>
      <c r="G44" s="663"/>
      <c r="H44" s="663"/>
      <c r="I44" s="663"/>
      <c r="J44" s="663"/>
      <c r="K44" s="663"/>
      <c r="L44" s="663"/>
      <c r="M44" s="663"/>
      <c r="N44" s="663">
        <v>1</v>
      </c>
      <c r="O44" s="663">
        <v>191</v>
      </c>
      <c r="P44" s="676"/>
      <c r="Q44" s="664">
        <v>191</v>
      </c>
    </row>
    <row r="45" spans="1:17" ht="14.4" customHeight="1" x14ac:dyDescent="0.3">
      <c r="A45" s="659" t="s">
        <v>4680</v>
      </c>
      <c r="B45" s="660" t="s">
        <v>4681</v>
      </c>
      <c r="C45" s="660" t="s">
        <v>3735</v>
      </c>
      <c r="D45" s="660" t="s">
        <v>4708</v>
      </c>
      <c r="E45" s="660" t="s">
        <v>4709</v>
      </c>
      <c r="F45" s="663">
        <v>3</v>
      </c>
      <c r="G45" s="663">
        <v>189</v>
      </c>
      <c r="H45" s="663">
        <v>1</v>
      </c>
      <c r="I45" s="663">
        <v>63</v>
      </c>
      <c r="J45" s="663">
        <v>1</v>
      </c>
      <c r="K45" s="663">
        <v>63</v>
      </c>
      <c r="L45" s="663">
        <v>0.33333333333333331</v>
      </c>
      <c r="M45" s="663">
        <v>63</v>
      </c>
      <c r="N45" s="663"/>
      <c r="O45" s="663"/>
      <c r="P45" s="676"/>
      <c r="Q45" s="664"/>
    </row>
    <row r="46" spans="1:17" ht="14.4" customHeight="1" x14ac:dyDescent="0.3">
      <c r="A46" s="659" t="s">
        <v>4680</v>
      </c>
      <c r="B46" s="660" t="s">
        <v>4681</v>
      </c>
      <c r="C46" s="660" t="s">
        <v>3735</v>
      </c>
      <c r="D46" s="660" t="s">
        <v>4710</v>
      </c>
      <c r="E46" s="660" t="s">
        <v>4711</v>
      </c>
      <c r="F46" s="663">
        <v>1</v>
      </c>
      <c r="G46" s="663">
        <v>60</v>
      </c>
      <c r="H46" s="663">
        <v>1</v>
      </c>
      <c r="I46" s="663">
        <v>60</v>
      </c>
      <c r="J46" s="663">
        <v>1</v>
      </c>
      <c r="K46" s="663">
        <v>60</v>
      </c>
      <c r="L46" s="663">
        <v>1</v>
      </c>
      <c r="M46" s="663">
        <v>60</v>
      </c>
      <c r="N46" s="663"/>
      <c r="O46" s="663"/>
      <c r="P46" s="676"/>
      <c r="Q46" s="664"/>
    </row>
    <row r="47" spans="1:17" ht="14.4" customHeight="1" x14ac:dyDescent="0.3">
      <c r="A47" s="659" t="s">
        <v>4680</v>
      </c>
      <c r="B47" s="660" t="s">
        <v>4681</v>
      </c>
      <c r="C47" s="660" t="s">
        <v>3735</v>
      </c>
      <c r="D47" s="660" t="s">
        <v>4712</v>
      </c>
      <c r="E47" s="660" t="s">
        <v>4713</v>
      </c>
      <c r="F47" s="663">
        <v>1</v>
      </c>
      <c r="G47" s="663">
        <v>19</v>
      </c>
      <c r="H47" s="663">
        <v>1</v>
      </c>
      <c r="I47" s="663">
        <v>19</v>
      </c>
      <c r="J47" s="663"/>
      <c r="K47" s="663"/>
      <c r="L47" s="663"/>
      <c r="M47" s="663"/>
      <c r="N47" s="663">
        <v>2</v>
      </c>
      <c r="O47" s="663">
        <v>38</v>
      </c>
      <c r="P47" s="676">
        <v>2</v>
      </c>
      <c r="Q47" s="664">
        <v>19</v>
      </c>
    </row>
    <row r="48" spans="1:17" ht="14.4" customHeight="1" x14ac:dyDescent="0.3">
      <c r="A48" s="659" t="s">
        <v>4680</v>
      </c>
      <c r="B48" s="660" t="s">
        <v>4681</v>
      </c>
      <c r="C48" s="660" t="s">
        <v>3735</v>
      </c>
      <c r="D48" s="660" t="s">
        <v>4714</v>
      </c>
      <c r="E48" s="660" t="s">
        <v>4715</v>
      </c>
      <c r="F48" s="663">
        <v>1</v>
      </c>
      <c r="G48" s="663">
        <v>1447</v>
      </c>
      <c r="H48" s="663">
        <v>1</v>
      </c>
      <c r="I48" s="663">
        <v>1447</v>
      </c>
      <c r="J48" s="663"/>
      <c r="K48" s="663"/>
      <c r="L48" s="663"/>
      <c r="M48" s="663"/>
      <c r="N48" s="663"/>
      <c r="O48" s="663"/>
      <c r="P48" s="676"/>
      <c r="Q48" s="664"/>
    </row>
    <row r="49" spans="1:17" ht="14.4" customHeight="1" x14ac:dyDescent="0.3">
      <c r="A49" s="659" t="s">
        <v>4680</v>
      </c>
      <c r="B49" s="660" t="s">
        <v>4681</v>
      </c>
      <c r="C49" s="660" t="s">
        <v>3735</v>
      </c>
      <c r="D49" s="660" t="s">
        <v>4716</v>
      </c>
      <c r="E49" s="660" t="s">
        <v>4717</v>
      </c>
      <c r="F49" s="663">
        <v>1</v>
      </c>
      <c r="G49" s="663">
        <v>391</v>
      </c>
      <c r="H49" s="663">
        <v>1</v>
      </c>
      <c r="I49" s="663">
        <v>391</v>
      </c>
      <c r="J49" s="663"/>
      <c r="K49" s="663"/>
      <c r="L49" s="663"/>
      <c r="M49" s="663"/>
      <c r="N49" s="663"/>
      <c r="O49" s="663"/>
      <c r="P49" s="676"/>
      <c r="Q49" s="664"/>
    </row>
    <row r="50" spans="1:17" ht="14.4" customHeight="1" x14ac:dyDescent="0.3">
      <c r="A50" s="659" t="s">
        <v>4680</v>
      </c>
      <c r="B50" s="660" t="s">
        <v>4681</v>
      </c>
      <c r="C50" s="660" t="s">
        <v>3735</v>
      </c>
      <c r="D50" s="660" t="s">
        <v>4718</v>
      </c>
      <c r="E50" s="660" t="s">
        <v>4719</v>
      </c>
      <c r="F50" s="663">
        <v>1</v>
      </c>
      <c r="G50" s="663">
        <v>312</v>
      </c>
      <c r="H50" s="663">
        <v>1</v>
      </c>
      <c r="I50" s="663">
        <v>312</v>
      </c>
      <c r="J50" s="663"/>
      <c r="K50" s="663"/>
      <c r="L50" s="663"/>
      <c r="M50" s="663"/>
      <c r="N50" s="663"/>
      <c r="O50" s="663"/>
      <c r="P50" s="676"/>
      <c r="Q50" s="664"/>
    </row>
    <row r="51" spans="1:17" ht="14.4" customHeight="1" x14ac:dyDescent="0.3">
      <c r="A51" s="659" t="s">
        <v>4680</v>
      </c>
      <c r="B51" s="660" t="s">
        <v>4681</v>
      </c>
      <c r="C51" s="660" t="s">
        <v>3735</v>
      </c>
      <c r="D51" s="660" t="s">
        <v>4720</v>
      </c>
      <c r="E51" s="660" t="s">
        <v>4721</v>
      </c>
      <c r="F51" s="663">
        <v>5</v>
      </c>
      <c r="G51" s="663">
        <v>4255</v>
      </c>
      <c r="H51" s="663">
        <v>1</v>
      </c>
      <c r="I51" s="663">
        <v>851</v>
      </c>
      <c r="J51" s="663">
        <v>4</v>
      </c>
      <c r="K51" s="663">
        <v>3406</v>
      </c>
      <c r="L51" s="663">
        <v>0.80047003525264393</v>
      </c>
      <c r="M51" s="663">
        <v>851.5</v>
      </c>
      <c r="N51" s="663">
        <v>4</v>
      </c>
      <c r="O51" s="663">
        <v>3408</v>
      </c>
      <c r="P51" s="676">
        <v>0.80094007050528793</v>
      </c>
      <c r="Q51" s="664">
        <v>852</v>
      </c>
    </row>
    <row r="52" spans="1:17" ht="14.4" customHeight="1" x14ac:dyDescent="0.3">
      <c r="A52" s="659" t="s">
        <v>4680</v>
      </c>
      <c r="B52" s="660" t="s">
        <v>4681</v>
      </c>
      <c r="C52" s="660" t="s">
        <v>3735</v>
      </c>
      <c r="D52" s="660" t="s">
        <v>4722</v>
      </c>
      <c r="E52" s="660" t="s">
        <v>4723</v>
      </c>
      <c r="F52" s="663">
        <v>1</v>
      </c>
      <c r="G52" s="663">
        <v>236</v>
      </c>
      <c r="H52" s="663">
        <v>1</v>
      </c>
      <c r="I52" s="663">
        <v>236</v>
      </c>
      <c r="J52" s="663">
        <v>1</v>
      </c>
      <c r="K52" s="663">
        <v>236</v>
      </c>
      <c r="L52" s="663">
        <v>1</v>
      </c>
      <c r="M52" s="663">
        <v>236</v>
      </c>
      <c r="N52" s="663"/>
      <c r="O52" s="663"/>
      <c r="P52" s="676"/>
      <c r="Q52" s="664"/>
    </row>
    <row r="53" spans="1:17" ht="14.4" customHeight="1" x14ac:dyDescent="0.3">
      <c r="A53" s="659" t="s">
        <v>4680</v>
      </c>
      <c r="B53" s="660" t="s">
        <v>4681</v>
      </c>
      <c r="C53" s="660" t="s">
        <v>3735</v>
      </c>
      <c r="D53" s="660" t="s">
        <v>4724</v>
      </c>
      <c r="E53" s="660" t="s">
        <v>4725</v>
      </c>
      <c r="F53" s="663">
        <v>2</v>
      </c>
      <c r="G53" s="663">
        <v>616</v>
      </c>
      <c r="H53" s="663">
        <v>1</v>
      </c>
      <c r="I53" s="663">
        <v>308</v>
      </c>
      <c r="J53" s="663">
        <v>1</v>
      </c>
      <c r="K53" s="663">
        <v>308</v>
      </c>
      <c r="L53" s="663">
        <v>0.5</v>
      </c>
      <c r="M53" s="663">
        <v>308</v>
      </c>
      <c r="N53" s="663"/>
      <c r="O53" s="663"/>
      <c r="P53" s="676"/>
      <c r="Q53" s="664"/>
    </row>
    <row r="54" spans="1:17" ht="14.4" customHeight="1" x14ac:dyDescent="0.3">
      <c r="A54" s="659" t="s">
        <v>4680</v>
      </c>
      <c r="B54" s="660" t="s">
        <v>4681</v>
      </c>
      <c r="C54" s="660" t="s">
        <v>3735</v>
      </c>
      <c r="D54" s="660" t="s">
        <v>4726</v>
      </c>
      <c r="E54" s="660" t="s">
        <v>4727</v>
      </c>
      <c r="F54" s="663">
        <v>1</v>
      </c>
      <c r="G54" s="663">
        <v>349</v>
      </c>
      <c r="H54" s="663">
        <v>1</v>
      </c>
      <c r="I54" s="663">
        <v>349</v>
      </c>
      <c r="J54" s="663"/>
      <c r="K54" s="663"/>
      <c r="L54" s="663"/>
      <c r="M54" s="663"/>
      <c r="N54" s="663"/>
      <c r="O54" s="663"/>
      <c r="P54" s="676"/>
      <c r="Q54" s="664"/>
    </row>
    <row r="55" spans="1:17" ht="14.4" customHeight="1" x14ac:dyDescent="0.3">
      <c r="A55" s="659" t="s">
        <v>4680</v>
      </c>
      <c r="B55" s="660" t="s">
        <v>4681</v>
      </c>
      <c r="C55" s="660" t="s">
        <v>3735</v>
      </c>
      <c r="D55" s="660" t="s">
        <v>4728</v>
      </c>
      <c r="E55" s="660" t="s">
        <v>4729</v>
      </c>
      <c r="F55" s="663">
        <v>3</v>
      </c>
      <c r="G55" s="663">
        <v>3630</v>
      </c>
      <c r="H55" s="663">
        <v>1</v>
      </c>
      <c r="I55" s="663">
        <v>1210</v>
      </c>
      <c r="J55" s="663"/>
      <c r="K55" s="663"/>
      <c r="L55" s="663"/>
      <c r="M55" s="663"/>
      <c r="N55" s="663"/>
      <c r="O55" s="663"/>
      <c r="P55" s="676"/>
      <c r="Q55" s="664"/>
    </row>
    <row r="56" spans="1:17" ht="14.4" customHeight="1" x14ac:dyDescent="0.3">
      <c r="A56" s="659" t="s">
        <v>4680</v>
      </c>
      <c r="B56" s="660" t="s">
        <v>4681</v>
      </c>
      <c r="C56" s="660" t="s">
        <v>3735</v>
      </c>
      <c r="D56" s="660" t="s">
        <v>4730</v>
      </c>
      <c r="E56" s="660" t="s">
        <v>4731</v>
      </c>
      <c r="F56" s="663">
        <v>4</v>
      </c>
      <c r="G56" s="663">
        <v>3132</v>
      </c>
      <c r="H56" s="663">
        <v>1</v>
      </c>
      <c r="I56" s="663">
        <v>783</v>
      </c>
      <c r="J56" s="663">
        <v>9</v>
      </c>
      <c r="K56" s="663">
        <v>7057</v>
      </c>
      <c r="L56" s="663">
        <v>2.2531928480204342</v>
      </c>
      <c r="M56" s="663">
        <v>784.11111111111109</v>
      </c>
      <c r="N56" s="663">
        <v>19</v>
      </c>
      <c r="O56" s="663">
        <v>14934</v>
      </c>
      <c r="P56" s="676">
        <v>4.7681992337164747</v>
      </c>
      <c r="Q56" s="664">
        <v>786</v>
      </c>
    </row>
    <row r="57" spans="1:17" ht="14.4" customHeight="1" x14ac:dyDescent="0.3">
      <c r="A57" s="659" t="s">
        <v>4680</v>
      </c>
      <c r="B57" s="660" t="s">
        <v>4681</v>
      </c>
      <c r="C57" s="660" t="s">
        <v>3735</v>
      </c>
      <c r="D57" s="660" t="s">
        <v>4732</v>
      </c>
      <c r="E57" s="660" t="s">
        <v>4733</v>
      </c>
      <c r="F57" s="663">
        <v>1</v>
      </c>
      <c r="G57" s="663">
        <v>186</v>
      </c>
      <c r="H57" s="663">
        <v>1</v>
      </c>
      <c r="I57" s="663">
        <v>186</v>
      </c>
      <c r="J57" s="663">
        <v>14</v>
      </c>
      <c r="K57" s="663">
        <v>2612</v>
      </c>
      <c r="L57" s="663">
        <v>14.043010752688172</v>
      </c>
      <c r="M57" s="663">
        <v>186.57142857142858</v>
      </c>
      <c r="N57" s="663">
        <v>10</v>
      </c>
      <c r="O57" s="663">
        <v>1880</v>
      </c>
      <c r="P57" s="676">
        <v>10.10752688172043</v>
      </c>
      <c r="Q57" s="664">
        <v>188</v>
      </c>
    </row>
    <row r="58" spans="1:17" ht="14.4" customHeight="1" x14ac:dyDescent="0.3">
      <c r="A58" s="659" t="s">
        <v>4680</v>
      </c>
      <c r="B58" s="660" t="s">
        <v>4681</v>
      </c>
      <c r="C58" s="660" t="s">
        <v>3735</v>
      </c>
      <c r="D58" s="660" t="s">
        <v>4734</v>
      </c>
      <c r="E58" s="660" t="s">
        <v>4735</v>
      </c>
      <c r="F58" s="663">
        <v>1</v>
      </c>
      <c r="G58" s="663">
        <v>362</v>
      </c>
      <c r="H58" s="663">
        <v>1</v>
      </c>
      <c r="I58" s="663">
        <v>362</v>
      </c>
      <c r="J58" s="663"/>
      <c r="K58" s="663"/>
      <c r="L58" s="663"/>
      <c r="M58" s="663"/>
      <c r="N58" s="663"/>
      <c r="O58" s="663"/>
      <c r="P58" s="676"/>
      <c r="Q58" s="664"/>
    </row>
    <row r="59" spans="1:17" ht="14.4" customHeight="1" x14ac:dyDescent="0.3">
      <c r="A59" s="659" t="s">
        <v>4680</v>
      </c>
      <c r="B59" s="660" t="s">
        <v>4681</v>
      </c>
      <c r="C59" s="660" t="s">
        <v>3735</v>
      </c>
      <c r="D59" s="660" t="s">
        <v>4736</v>
      </c>
      <c r="E59" s="660" t="s">
        <v>4737</v>
      </c>
      <c r="F59" s="663">
        <v>1</v>
      </c>
      <c r="G59" s="663">
        <v>227</v>
      </c>
      <c r="H59" s="663">
        <v>1</v>
      </c>
      <c r="I59" s="663">
        <v>227</v>
      </c>
      <c r="J59" s="663"/>
      <c r="K59" s="663"/>
      <c r="L59" s="663"/>
      <c r="M59" s="663"/>
      <c r="N59" s="663"/>
      <c r="O59" s="663"/>
      <c r="P59" s="676"/>
      <c r="Q59" s="664"/>
    </row>
    <row r="60" spans="1:17" ht="14.4" customHeight="1" x14ac:dyDescent="0.3">
      <c r="A60" s="659" t="s">
        <v>4680</v>
      </c>
      <c r="B60" s="660" t="s">
        <v>4681</v>
      </c>
      <c r="C60" s="660" t="s">
        <v>3735</v>
      </c>
      <c r="D60" s="660" t="s">
        <v>4738</v>
      </c>
      <c r="E60" s="660" t="s">
        <v>4739</v>
      </c>
      <c r="F60" s="663">
        <v>2</v>
      </c>
      <c r="G60" s="663">
        <v>1120</v>
      </c>
      <c r="H60" s="663">
        <v>1</v>
      </c>
      <c r="I60" s="663">
        <v>560</v>
      </c>
      <c r="J60" s="663"/>
      <c r="K60" s="663"/>
      <c r="L60" s="663"/>
      <c r="M60" s="663"/>
      <c r="N60" s="663"/>
      <c r="O60" s="663"/>
      <c r="P60" s="676"/>
      <c r="Q60" s="664"/>
    </row>
    <row r="61" spans="1:17" ht="14.4" customHeight="1" x14ac:dyDescent="0.3">
      <c r="A61" s="659" t="s">
        <v>4680</v>
      </c>
      <c r="B61" s="660" t="s">
        <v>4681</v>
      </c>
      <c r="C61" s="660" t="s">
        <v>3735</v>
      </c>
      <c r="D61" s="660" t="s">
        <v>4740</v>
      </c>
      <c r="E61" s="660" t="s">
        <v>4741</v>
      </c>
      <c r="F61" s="663">
        <v>2</v>
      </c>
      <c r="G61" s="663">
        <v>340</v>
      </c>
      <c r="H61" s="663">
        <v>1</v>
      </c>
      <c r="I61" s="663">
        <v>170</v>
      </c>
      <c r="J61" s="663">
        <v>12</v>
      </c>
      <c r="K61" s="663">
        <v>2044</v>
      </c>
      <c r="L61" s="663">
        <v>6.0117647058823529</v>
      </c>
      <c r="M61" s="663">
        <v>170.33333333333334</v>
      </c>
      <c r="N61" s="663">
        <v>9</v>
      </c>
      <c r="O61" s="663">
        <v>1539</v>
      </c>
      <c r="P61" s="676">
        <v>4.526470588235294</v>
      </c>
      <c r="Q61" s="664">
        <v>171</v>
      </c>
    </row>
    <row r="62" spans="1:17" ht="14.4" customHeight="1" x14ac:dyDescent="0.3">
      <c r="A62" s="659" t="s">
        <v>4680</v>
      </c>
      <c r="B62" s="660" t="s">
        <v>4681</v>
      </c>
      <c r="C62" s="660" t="s">
        <v>3735</v>
      </c>
      <c r="D62" s="660" t="s">
        <v>4742</v>
      </c>
      <c r="E62" s="660" t="s">
        <v>4743</v>
      </c>
      <c r="F62" s="663">
        <v>1</v>
      </c>
      <c r="G62" s="663">
        <v>198</v>
      </c>
      <c r="H62" s="663">
        <v>1</v>
      </c>
      <c r="I62" s="663">
        <v>198</v>
      </c>
      <c r="J62" s="663">
        <v>2</v>
      </c>
      <c r="K62" s="663">
        <v>396</v>
      </c>
      <c r="L62" s="663">
        <v>2</v>
      </c>
      <c r="M62" s="663">
        <v>198</v>
      </c>
      <c r="N62" s="663"/>
      <c r="O62" s="663"/>
      <c r="P62" s="676"/>
      <c r="Q62" s="664"/>
    </row>
    <row r="63" spans="1:17" ht="14.4" customHeight="1" x14ac:dyDescent="0.3">
      <c r="A63" s="659" t="s">
        <v>4680</v>
      </c>
      <c r="B63" s="660" t="s">
        <v>4681</v>
      </c>
      <c r="C63" s="660" t="s">
        <v>3735</v>
      </c>
      <c r="D63" s="660" t="s">
        <v>4744</v>
      </c>
      <c r="E63" s="660" t="s">
        <v>4745</v>
      </c>
      <c r="F63" s="663"/>
      <c r="G63" s="663"/>
      <c r="H63" s="663"/>
      <c r="I63" s="663"/>
      <c r="J63" s="663">
        <v>4</v>
      </c>
      <c r="K63" s="663">
        <v>524</v>
      </c>
      <c r="L63" s="663"/>
      <c r="M63" s="663">
        <v>131</v>
      </c>
      <c r="N63" s="663">
        <v>1</v>
      </c>
      <c r="O63" s="663">
        <v>132</v>
      </c>
      <c r="P63" s="676"/>
      <c r="Q63" s="664">
        <v>132</v>
      </c>
    </row>
    <row r="64" spans="1:17" ht="14.4" customHeight="1" x14ac:dyDescent="0.3">
      <c r="A64" s="659" t="s">
        <v>4680</v>
      </c>
      <c r="B64" s="660" t="s">
        <v>4681</v>
      </c>
      <c r="C64" s="660" t="s">
        <v>3735</v>
      </c>
      <c r="D64" s="660" t="s">
        <v>4746</v>
      </c>
      <c r="E64" s="660" t="s">
        <v>4747</v>
      </c>
      <c r="F64" s="663">
        <v>1</v>
      </c>
      <c r="G64" s="663">
        <v>573</v>
      </c>
      <c r="H64" s="663">
        <v>1</v>
      </c>
      <c r="I64" s="663">
        <v>573</v>
      </c>
      <c r="J64" s="663"/>
      <c r="K64" s="663"/>
      <c r="L64" s="663"/>
      <c r="M64" s="663"/>
      <c r="N64" s="663"/>
      <c r="O64" s="663"/>
      <c r="P64" s="676"/>
      <c r="Q64" s="664"/>
    </row>
    <row r="65" spans="1:17" ht="14.4" customHeight="1" x14ac:dyDescent="0.3">
      <c r="A65" s="659" t="s">
        <v>4680</v>
      </c>
      <c r="B65" s="660" t="s">
        <v>4681</v>
      </c>
      <c r="C65" s="660" t="s">
        <v>3735</v>
      </c>
      <c r="D65" s="660" t="s">
        <v>4748</v>
      </c>
      <c r="E65" s="660" t="s">
        <v>4749</v>
      </c>
      <c r="F65" s="663">
        <v>1131</v>
      </c>
      <c r="G65" s="663">
        <v>32799</v>
      </c>
      <c r="H65" s="663">
        <v>1</v>
      </c>
      <c r="I65" s="663">
        <v>29</v>
      </c>
      <c r="J65" s="663">
        <v>1159</v>
      </c>
      <c r="K65" s="663">
        <v>33976</v>
      </c>
      <c r="L65" s="663">
        <v>1.0358852404036709</v>
      </c>
      <c r="M65" s="663">
        <v>29.31492666091458</v>
      </c>
      <c r="N65" s="663">
        <v>1167</v>
      </c>
      <c r="O65" s="663">
        <v>35010</v>
      </c>
      <c r="P65" s="676">
        <v>1.067410591786335</v>
      </c>
      <c r="Q65" s="664">
        <v>30</v>
      </c>
    </row>
    <row r="66" spans="1:17" ht="14.4" customHeight="1" x14ac:dyDescent="0.3">
      <c r="A66" s="659" t="s">
        <v>4680</v>
      </c>
      <c r="B66" s="660" t="s">
        <v>4681</v>
      </c>
      <c r="C66" s="660" t="s">
        <v>3735</v>
      </c>
      <c r="D66" s="660" t="s">
        <v>4750</v>
      </c>
      <c r="E66" s="660" t="s">
        <v>4751</v>
      </c>
      <c r="F66" s="663">
        <v>1</v>
      </c>
      <c r="G66" s="663">
        <v>50</v>
      </c>
      <c r="H66" s="663">
        <v>1</v>
      </c>
      <c r="I66" s="663">
        <v>50</v>
      </c>
      <c r="J66" s="663">
        <v>1</v>
      </c>
      <c r="K66" s="663">
        <v>50</v>
      </c>
      <c r="L66" s="663">
        <v>1</v>
      </c>
      <c r="M66" s="663">
        <v>50</v>
      </c>
      <c r="N66" s="663"/>
      <c r="O66" s="663"/>
      <c r="P66" s="676"/>
      <c r="Q66" s="664"/>
    </row>
    <row r="67" spans="1:17" ht="14.4" customHeight="1" x14ac:dyDescent="0.3">
      <c r="A67" s="659" t="s">
        <v>4680</v>
      </c>
      <c r="B67" s="660" t="s">
        <v>4681</v>
      </c>
      <c r="C67" s="660" t="s">
        <v>3735</v>
      </c>
      <c r="D67" s="660" t="s">
        <v>4752</v>
      </c>
      <c r="E67" s="660" t="s">
        <v>4753</v>
      </c>
      <c r="F67" s="663">
        <v>1044</v>
      </c>
      <c r="G67" s="663">
        <v>12528</v>
      </c>
      <c r="H67" s="663">
        <v>1</v>
      </c>
      <c r="I67" s="663">
        <v>12</v>
      </c>
      <c r="J67" s="663">
        <v>1058</v>
      </c>
      <c r="K67" s="663">
        <v>12648</v>
      </c>
      <c r="L67" s="663">
        <v>1.0095785440613028</v>
      </c>
      <c r="M67" s="663">
        <v>11.954631379962192</v>
      </c>
      <c r="N67" s="663">
        <v>1070</v>
      </c>
      <c r="O67" s="663">
        <v>12840</v>
      </c>
      <c r="P67" s="676">
        <v>1.024904214559387</v>
      </c>
      <c r="Q67" s="664">
        <v>12</v>
      </c>
    </row>
    <row r="68" spans="1:17" ht="14.4" customHeight="1" x14ac:dyDescent="0.3">
      <c r="A68" s="659" t="s">
        <v>4680</v>
      </c>
      <c r="B68" s="660" t="s">
        <v>4681</v>
      </c>
      <c r="C68" s="660" t="s">
        <v>3735</v>
      </c>
      <c r="D68" s="660" t="s">
        <v>4754</v>
      </c>
      <c r="E68" s="660" t="s">
        <v>4755</v>
      </c>
      <c r="F68" s="663">
        <v>4</v>
      </c>
      <c r="G68" s="663">
        <v>724</v>
      </c>
      <c r="H68" s="663">
        <v>1</v>
      </c>
      <c r="I68" s="663">
        <v>181</v>
      </c>
      <c r="J68" s="663">
        <v>11</v>
      </c>
      <c r="K68" s="663">
        <v>1996</v>
      </c>
      <c r="L68" s="663">
        <v>2.7569060773480665</v>
      </c>
      <c r="M68" s="663">
        <v>181.45454545454547</v>
      </c>
      <c r="N68" s="663">
        <v>10</v>
      </c>
      <c r="O68" s="663">
        <v>1820</v>
      </c>
      <c r="P68" s="676">
        <v>2.5138121546961325</v>
      </c>
      <c r="Q68" s="664">
        <v>182</v>
      </c>
    </row>
    <row r="69" spans="1:17" ht="14.4" customHeight="1" x14ac:dyDescent="0.3">
      <c r="A69" s="659" t="s">
        <v>4680</v>
      </c>
      <c r="B69" s="660" t="s">
        <v>4681</v>
      </c>
      <c r="C69" s="660" t="s">
        <v>3735</v>
      </c>
      <c r="D69" s="660" t="s">
        <v>4756</v>
      </c>
      <c r="E69" s="660" t="s">
        <v>4757</v>
      </c>
      <c r="F69" s="663">
        <v>129</v>
      </c>
      <c r="G69" s="663">
        <v>9159</v>
      </c>
      <c r="H69" s="663">
        <v>1</v>
      </c>
      <c r="I69" s="663">
        <v>71</v>
      </c>
      <c r="J69" s="663">
        <v>100</v>
      </c>
      <c r="K69" s="663">
        <v>6986</v>
      </c>
      <c r="L69" s="663">
        <v>0.76274702478436507</v>
      </c>
      <c r="M69" s="663">
        <v>69.86</v>
      </c>
      <c r="N69" s="663">
        <v>78</v>
      </c>
      <c r="O69" s="663">
        <v>5616</v>
      </c>
      <c r="P69" s="676">
        <v>0.61316737635113006</v>
      </c>
      <c r="Q69" s="664">
        <v>72</v>
      </c>
    </row>
    <row r="70" spans="1:17" ht="14.4" customHeight="1" x14ac:dyDescent="0.3">
      <c r="A70" s="659" t="s">
        <v>4680</v>
      </c>
      <c r="B70" s="660" t="s">
        <v>4681</v>
      </c>
      <c r="C70" s="660" t="s">
        <v>3735</v>
      </c>
      <c r="D70" s="660" t="s">
        <v>4758</v>
      </c>
      <c r="E70" s="660" t="s">
        <v>4759</v>
      </c>
      <c r="F70" s="663">
        <v>4</v>
      </c>
      <c r="G70" s="663">
        <v>728</v>
      </c>
      <c r="H70" s="663">
        <v>1</v>
      </c>
      <c r="I70" s="663">
        <v>182</v>
      </c>
      <c r="J70" s="663">
        <v>7</v>
      </c>
      <c r="K70" s="663">
        <v>1278</v>
      </c>
      <c r="L70" s="663">
        <v>1.7554945054945055</v>
      </c>
      <c r="M70" s="663">
        <v>182.57142857142858</v>
      </c>
      <c r="N70" s="663">
        <v>9</v>
      </c>
      <c r="O70" s="663">
        <v>1647</v>
      </c>
      <c r="P70" s="676">
        <v>2.2623626373626373</v>
      </c>
      <c r="Q70" s="664">
        <v>183</v>
      </c>
    </row>
    <row r="71" spans="1:17" ht="14.4" customHeight="1" x14ac:dyDescent="0.3">
      <c r="A71" s="659" t="s">
        <v>4680</v>
      </c>
      <c r="B71" s="660" t="s">
        <v>4681</v>
      </c>
      <c r="C71" s="660" t="s">
        <v>3735</v>
      </c>
      <c r="D71" s="660" t="s">
        <v>4760</v>
      </c>
      <c r="E71" s="660" t="s">
        <v>4761</v>
      </c>
      <c r="F71" s="663"/>
      <c r="G71" s="663"/>
      <c r="H71" s="663"/>
      <c r="I71" s="663"/>
      <c r="J71" s="663">
        <v>5</v>
      </c>
      <c r="K71" s="663">
        <v>3767</v>
      </c>
      <c r="L71" s="663"/>
      <c r="M71" s="663">
        <v>753.4</v>
      </c>
      <c r="N71" s="663"/>
      <c r="O71" s="663"/>
      <c r="P71" s="676"/>
      <c r="Q71" s="664"/>
    </row>
    <row r="72" spans="1:17" ht="14.4" customHeight="1" x14ac:dyDescent="0.3">
      <c r="A72" s="659" t="s">
        <v>4680</v>
      </c>
      <c r="B72" s="660" t="s">
        <v>4681</v>
      </c>
      <c r="C72" s="660" t="s">
        <v>3735</v>
      </c>
      <c r="D72" s="660" t="s">
        <v>4762</v>
      </c>
      <c r="E72" s="660" t="s">
        <v>4763</v>
      </c>
      <c r="F72" s="663">
        <v>547</v>
      </c>
      <c r="G72" s="663">
        <v>80409</v>
      </c>
      <c r="H72" s="663">
        <v>1</v>
      </c>
      <c r="I72" s="663">
        <v>147</v>
      </c>
      <c r="J72" s="663">
        <v>511</v>
      </c>
      <c r="K72" s="663">
        <v>75031</v>
      </c>
      <c r="L72" s="663">
        <v>0.93311693964605957</v>
      </c>
      <c r="M72" s="663">
        <v>146.83170254403132</v>
      </c>
      <c r="N72" s="663">
        <v>597</v>
      </c>
      <c r="O72" s="663">
        <v>88356</v>
      </c>
      <c r="P72" s="676">
        <v>1.0988322202738499</v>
      </c>
      <c r="Q72" s="664">
        <v>148</v>
      </c>
    </row>
    <row r="73" spans="1:17" ht="14.4" customHeight="1" x14ac:dyDescent="0.3">
      <c r="A73" s="659" t="s">
        <v>4680</v>
      </c>
      <c r="B73" s="660" t="s">
        <v>4681</v>
      </c>
      <c r="C73" s="660" t="s">
        <v>3735</v>
      </c>
      <c r="D73" s="660" t="s">
        <v>4764</v>
      </c>
      <c r="E73" s="660" t="s">
        <v>4765</v>
      </c>
      <c r="F73" s="663">
        <v>1147</v>
      </c>
      <c r="G73" s="663">
        <v>33263</v>
      </c>
      <c r="H73" s="663">
        <v>1</v>
      </c>
      <c r="I73" s="663">
        <v>29</v>
      </c>
      <c r="J73" s="663">
        <v>1176</v>
      </c>
      <c r="K73" s="663">
        <v>34472</v>
      </c>
      <c r="L73" s="663">
        <v>1.0363466915191053</v>
      </c>
      <c r="M73" s="663">
        <v>29.312925170068027</v>
      </c>
      <c r="N73" s="663">
        <v>1194</v>
      </c>
      <c r="O73" s="663">
        <v>35820</v>
      </c>
      <c r="P73" s="676">
        <v>1.0768722003427231</v>
      </c>
      <c r="Q73" s="664">
        <v>30</v>
      </c>
    </row>
    <row r="74" spans="1:17" ht="14.4" customHeight="1" x14ac:dyDescent="0.3">
      <c r="A74" s="659" t="s">
        <v>4680</v>
      </c>
      <c r="B74" s="660" t="s">
        <v>4681</v>
      </c>
      <c r="C74" s="660" t="s">
        <v>3735</v>
      </c>
      <c r="D74" s="660" t="s">
        <v>4766</v>
      </c>
      <c r="E74" s="660" t="s">
        <v>4767</v>
      </c>
      <c r="F74" s="663">
        <v>140</v>
      </c>
      <c r="G74" s="663">
        <v>4340</v>
      </c>
      <c r="H74" s="663">
        <v>1</v>
      </c>
      <c r="I74" s="663">
        <v>31</v>
      </c>
      <c r="J74" s="663">
        <v>152</v>
      </c>
      <c r="K74" s="663">
        <v>4588</v>
      </c>
      <c r="L74" s="663">
        <v>1.0571428571428572</v>
      </c>
      <c r="M74" s="663">
        <v>30.184210526315791</v>
      </c>
      <c r="N74" s="663">
        <v>143</v>
      </c>
      <c r="O74" s="663">
        <v>4433</v>
      </c>
      <c r="P74" s="676">
        <v>1.0214285714285714</v>
      </c>
      <c r="Q74" s="664">
        <v>31</v>
      </c>
    </row>
    <row r="75" spans="1:17" ht="14.4" customHeight="1" x14ac:dyDescent="0.3">
      <c r="A75" s="659" t="s">
        <v>4680</v>
      </c>
      <c r="B75" s="660" t="s">
        <v>4681</v>
      </c>
      <c r="C75" s="660" t="s">
        <v>3735</v>
      </c>
      <c r="D75" s="660" t="s">
        <v>4768</v>
      </c>
      <c r="E75" s="660" t="s">
        <v>4769</v>
      </c>
      <c r="F75" s="663">
        <v>195</v>
      </c>
      <c r="G75" s="663">
        <v>5265</v>
      </c>
      <c r="H75" s="663">
        <v>1</v>
      </c>
      <c r="I75" s="663">
        <v>27</v>
      </c>
      <c r="J75" s="663">
        <v>200</v>
      </c>
      <c r="K75" s="663">
        <v>5292</v>
      </c>
      <c r="L75" s="663">
        <v>1.0051282051282051</v>
      </c>
      <c r="M75" s="663">
        <v>26.46</v>
      </c>
      <c r="N75" s="663">
        <v>198</v>
      </c>
      <c r="O75" s="663">
        <v>5346</v>
      </c>
      <c r="P75" s="676">
        <v>1.0153846153846153</v>
      </c>
      <c r="Q75" s="664">
        <v>27</v>
      </c>
    </row>
    <row r="76" spans="1:17" ht="14.4" customHeight="1" x14ac:dyDescent="0.3">
      <c r="A76" s="659" t="s">
        <v>4680</v>
      </c>
      <c r="B76" s="660" t="s">
        <v>4681</v>
      </c>
      <c r="C76" s="660" t="s">
        <v>3735</v>
      </c>
      <c r="D76" s="660" t="s">
        <v>4770</v>
      </c>
      <c r="E76" s="660" t="s">
        <v>4771</v>
      </c>
      <c r="F76" s="663">
        <v>1</v>
      </c>
      <c r="G76" s="663">
        <v>253</v>
      </c>
      <c r="H76" s="663">
        <v>1</v>
      </c>
      <c r="I76" s="663">
        <v>253</v>
      </c>
      <c r="J76" s="663"/>
      <c r="K76" s="663"/>
      <c r="L76" s="663"/>
      <c r="M76" s="663"/>
      <c r="N76" s="663"/>
      <c r="O76" s="663"/>
      <c r="P76" s="676"/>
      <c r="Q76" s="664"/>
    </row>
    <row r="77" spans="1:17" ht="14.4" customHeight="1" x14ac:dyDescent="0.3">
      <c r="A77" s="659" t="s">
        <v>4680</v>
      </c>
      <c r="B77" s="660" t="s">
        <v>4681</v>
      </c>
      <c r="C77" s="660" t="s">
        <v>3735</v>
      </c>
      <c r="D77" s="660" t="s">
        <v>4772</v>
      </c>
      <c r="E77" s="660" t="s">
        <v>4773</v>
      </c>
      <c r="F77" s="663">
        <v>2</v>
      </c>
      <c r="G77" s="663">
        <v>322</v>
      </c>
      <c r="H77" s="663">
        <v>1</v>
      </c>
      <c r="I77" s="663">
        <v>161</v>
      </c>
      <c r="J77" s="663">
        <v>12</v>
      </c>
      <c r="K77" s="663">
        <v>1936</v>
      </c>
      <c r="L77" s="663">
        <v>6.012422360248447</v>
      </c>
      <c r="M77" s="663">
        <v>161.33333333333334</v>
      </c>
      <c r="N77" s="663">
        <v>8</v>
      </c>
      <c r="O77" s="663">
        <v>1296</v>
      </c>
      <c r="P77" s="676">
        <v>4.024844720496894</v>
      </c>
      <c r="Q77" s="664">
        <v>162</v>
      </c>
    </row>
    <row r="78" spans="1:17" ht="14.4" customHeight="1" x14ac:dyDescent="0.3">
      <c r="A78" s="659" t="s">
        <v>4680</v>
      </c>
      <c r="B78" s="660" t="s">
        <v>4681</v>
      </c>
      <c r="C78" s="660" t="s">
        <v>3735</v>
      </c>
      <c r="D78" s="660" t="s">
        <v>4774</v>
      </c>
      <c r="E78" s="660" t="s">
        <v>4775</v>
      </c>
      <c r="F78" s="663">
        <v>1</v>
      </c>
      <c r="G78" s="663">
        <v>22</v>
      </c>
      <c r="H78" s="663">
        <v>1</v>
      </c>
      <c r="I78" s="663">
        <v>22</v>
      </c>
      <c r="J78" s="663"/>
      <c r="K78" s="663"/>
      <c r="L78" s="663"/>
      <c r="M78" s="663"/>
      <c r="N78" s="663">
        <v>1</v>
      </c>
      <c r="O78" s="663">
        <v>22</v>
      </c>
      <c r="P78" s="676">
        <v>1</v>
      </c>
      <c r="Q78" s="664">
        <v>22</v>
      </c>
    </row>
    <row r="79" spans="1:17" ht="14.4" customHeight="1" x14ac:dyDescent="0.3">
      <c r="A79" s="659" t="s">
        <v>4680</v>
      </c>
      <c r="B79" s="660" t="s">
        <v>4681</v>
      </c>
      <c r="C79" s="660" t="s">
        <v>3735</v>
      </c>
      <c r="D79" s="660" t="s">
        <v>4776</v>
      </c>
      <c r="E79" s="660" t="s">
        <v>4777</v>
      </c>
      <c r="F79" s="663">
        <v>1</v>
      </c>
      <c r="G79" s="663">
        <v>854</v>
      </c>
      <c r="H79" s="663">
        <v>1</v>
      </c>
      <c r="I79" s="663">
        <v>854</v>
      </c>
      <c r="J79" s="663">
        <v>9</v>
      </c>
      <c r="K79" s="663">
        <v>7701</v>
      </c>
      <c r="L79" s="663">
        <v>9.0175644028103044</v>
      </c>
      <c r="M79" s="663">
        <v>855.66666666666663</v>
      </c>
      <c r="N79" s="663">
        <v>7</v>
      </c>
      <c r="O79" s="663">
        <v>6034</v>
      </c>
      <c r="P79" s="676">
        <v>7.0655737704918034</v>
      </c>
      <c r="Q79" s="664">
        <v>862</v>
      </c>
    </row>
    <row r="80" spans="1:17" ht="14.4" customHeight="1" x14ac:dyDescent="0.3">
      <c r="A80" s="659" t="s">
        <v>4680</v>
      </c>
      <c r="B80" s="660" t="s">
        <v>4681</v>
      </c>
      <c r="C80" s="660" t="s">
        <v>3735</v>
      </c>
      <c r="D80" s="660" t="s">
        <v>4778</v>
      </c>
      <c r="E80" s="660" t="s">
        <v>4779</v>
      </c>
      <c r="F80" s="663">
        <v>285</v>
      </c>
      <c r="G80" s="663">
        <v>7125</v>
      </c>
      <c r="H80" s="663">
        <v>1</v>
      </c>
      <c r="I80" s="663">
        <v>25</v>
      </c>
      <c r="J80" s="663">
        <v>240</v>
      </c>
      <c r="K80" s="663">
        <v>5800</v>
      </c>
      <c r="L80" s="663">
        <v>0.81403508771929822</v>
      </c>
      <c r="M80" s="663">
        <v>24.166666666666668</v>
      </c>
      <c r="N80" s="663">
        <v>248</v>
      </c>
      <c r="O80" s="663">
        <v>6200</v>
      </c>
      <c r="P80" s="676">
        <v>0.87017543859649127</v>
      </c>
      <c r="Q80" s="664">
        <v>25</v>
      </c>
    </row>
    <row r="81" spans="1:17" ht="14.4" customHeight="1" x14ac:dyDescent="0.3">
      <c r="A81" s="659" t="s">
        <v>4680</v>
      </c>
      <c r="B81" s="660" t="s">
        <v>4681</v>
      </c>
      <c r="C81" s="660" t="s">
        <v>3735</v>
      </c>
      <c r="D81" s="660" t="s">
        <v>4780</v>
      </c>
      <c r="E81" s="660" t="s">
        <v>4781</v>
      </c>
      <c r="F81" s="663"/>
      <c r="G81" s="663"/>
      <c r="H81" s="663"/>
      <c r="I81" s="663"/>
      <c r="J81" s="663"/>
      <c r="K81" s="663"/>
      <c r="L81" s="663"/>
      <c r="M81" s="663"/>
      <c r="N81" s="663">
        <v>1</v>
      </c>
      <c r="O81" s="663">
        <v>33</v>
      </c>
      <c r="P81" s="676"/>
      <c r="Q81" s="664">
        <v>33</v>
      </c>
    </row>
    <row r="82" spans="1:17" ht="14.4" customHeight="1" x14ac:dyDescent="0.3">
      <c r="A82" s="659" t="s">
        <v>4680</v>
      </c>
      <c r="B82" s="660" t="s">
        <v>4681</v>
      </c>
      <c r="C82" s="660" t="s">
        <v>3735</v>
      </c>
      <c r="D82" s="660" t="s">
        <v>4782</v>
      </c>
      <c r="E82" s="660" t="s">
        <v>4783</v>
      </c>
      <c r="F82" s="663">
        <v>1</v>
      </c>
      <c r="G82" s="663">
        <v>79</v>
      </c>
      <c r="H82" s="663">
        <v>1</v>
      </c>
      <c r="I82" s="663">
        <v>79</v>
      </c>
      <c r="J82" s="663">
        <v>1</v>
      </c>
      <c r="K82" s="663">
        <v>79</v>
      </c>
      <c r="L82" s="663">
        <v>1</v>
      </c>
      <c r="M82" s="663">
        <v>79</v>
      </c>
      <c r="N82" s="663"/>
      <c r="O82" s="663"/>
      <c r="P82" s="676"/>
      <c r="Q82" s="664"/>
    </row>
    <row r="83" spans="1:17" ht="14.4" customHeight="1" x14ac:dyDescent="0.3">
      <c r="A83" s="659" t="s">
        <v>4680</v>
      </c>
      <c r="B83" s="660" t="s">
        <v>4681</v>
      </c>
      <c r="C83" s="660" t="s">
        <v>3735</v>
      </c>
      <c r="D83" s="660" t="s">
        <v>4784</v>
      </c>
      <c r="E83" s="660" t="s">
        <v>4785</v>
      </c>
      <c r="F83" s="663">
        <v>2</v>
      </c>
      <c r="G83" s="663">
        <v>52</v>
      </c>
      <c r="H83" s="663">
        <v>1</v>
      </c>
      <c r="I83" s="663">
        <v>26</v>
      </c>
      <c r="J83" s="663">
        <v>5</v>
      </c>
      <c r="K83" s="663">
        <v>78</v>
      </c>
      <c r="L83" s="663">
        <v>1.5</v>
      </c>
      <c r="M83" s="663">
        <v>15.6</v>
      </c>
      <c r="N83" s="663">
        <v>5</v>
      </c>
      <c r="O83" s="663">
        <v>130</v>
      </c>
      <c r="P83" s="676">
        <v>2.5</v>
      </c>
      <c r="Q83" s="664">
        <v>26</v>
      </c>
    </row>
    <row r="84" spans="1:17" ht="14.4" customHeight="1" x14ac:dyDescent="0.3">
      <c r="A84" s="659" t="s">
        <v>4680</v>
      </c>
      <c r="B84" s="660" t="s">
        <v>4681</v>
      </c>
      <c r="C84" s="660" t="s">
        <v>3735</v>
      </c>
      <c r="D84" s="660" t="s">
        <v>4786</v>
      </c>
      <c r="E84" s="660" t="s">
        <v>4787</v>
      </c>
      <c r="F84" s="663">
        <v>4</v>
      </c>
      <c r="G84" s="663">
        <v>336</v>
      </c>
      <c r="H84" s="663">
        <v>1</v>
      </c>
      <c r="I84" s="663">
        <v>84</v>
      </c>
      <c r="J84" s="663">
        <v>10</v>
      </c>
      <c r="K84" s="663">
        <v>672</v>
      </c>
      <c r="L84" s="663">
        <v>2</v>
      </c>
      <c r="M84" s="663">
        <v>67.2</v>
      </c>
      <c r="N84" s="663">
        <v>14</v>
      </c>
      <c r="O84" s="663">
        <v>1176</v>
      </c>
      <c r="P84" s="676">
        <v>3.5</v>
      </c>
      <c r="Q84" s="664">
        <v>84</v>
      </c>
    </row>
    <row r="85" spans="1:17" ht="14.4" customHeight="1" x14ac:dyDescent="0.3">
      <c r="A85" s="659" t="s">
        <v>4680</v>
      </c>
      <c r="B85" s="660" t="s">
        <v>4681</v>
      </c>
      <c r="C85" s="660" t="s">
        <v>3735</v>
      </c>
      <c r="D85" s="660" t="s">
        <v>4788</v>
      </c>
      <c r="E85" s="660" t="s">
        <v>4789</v>
      </c>
      <c r="F85" s="663">
        <v>6</v>
      </c>
      <c r="G85" s="663">
        <v>1044</v>
      </c>
      <c r="H85" s="663">
        <v>1</v>
      </c>
      <c r="I85" s="663">
        <v>174</v>
      </c>
      <c r="J85" s="663">
        <v>14</v>
      </c>
      <c r="K85" s="663">
        <v>2442</v>
      </c>
      <c r="L85" s="663">
        <v>2.3390804597701149</v>
      </c>
      <c r="M85" s="663">
        <v>174.42857142857142</v>
      </c>
      <c r="N85" s="663">
        <v>10</v>
      </c>
      <c r="O85" s="663">
        <v>1750</v>
      </c>
      <c r="P85" s="676">
        <v>1.6762452107279693</v>
      </c>
      <c r="Q85" s="664">
        <v>175</v>
      </c>
    </row>
    <row r="86" spans="1:17" ht="14.4" customHeight="1" x14ac:dyDescent="0.3">
      <c r="A86" s="659" t="s">
        <v>4680</v>
      </c>
      <c r="B86" s="660" t="s">
        <v>4681</v>
      </c>
      <c r="C86" s="660" t="s">
        <v>3735</v>
      </c>
      <c r="D86" s="660" t="s">
        <v>4790</v>
      </c>
      <c r="E86" s="660" t="s">
        <v>4791</v>
      </c>
      <c r="F86" s="663">
        <v>1</v>
      </c>
      <c r="G86" s="663">
        <v>250</v>
      </c>
      <c r="H86" s="663">
        <v>1</v>
      </c>
      <c r="I86" s="663">
        <v>250</v>
      </c>
      <c r="J86" s="663">
        <v>1</v>
      </c>
      <c r="K86" s="663">
        <v>250</v>
      </c>
      <c r="L86" s="663">
        <v>1</v>
      </c>
      <c r="M86" s="663">
        <v>250</v>
      </c>
      <c r="N86" s="663"/>
      <c r="O86" s="663"/>
      <c r="P86" s="676"/>
      <c r="Q86" s="664"/>
    </row>
    <row r="87" spans="1:17" ht="14.4" customHeight="1" x14ac:dyDescent="0.3">
      <c r="A87" s="659" t="s">
        <v>4680</v>
      </c>
      <c r="B87" s="660" t="s">
        <v>4681</v>
      </c>
      <c r="C87" s="660" t="s">
        <v>3735</v>
      </c>
      <c r="D87" s="660" t="s">
        <v>4792</v>
      </c>
      <c r="E87" s="660" t="s">
        <v>4793</v>
      </c>
      <c r="F87" s="663">
        <v>1</v>
      </c>
      <c r="G87" s="663">
        <v>15</v>
      </c>
      <c r="H87" s="663">
        <v>1</v>
      </c>
      <c r="I87" s="663">
        <v>15</v>
      </c>
      <c r="J87" s="663">
        <v>1</v>
      </c>
      <c r="K87" s="663">
        <v>15</v>
      </c>
      <c r="L87" s="663">
        <v>1</v>
      </c>
      <c r="M87" s="663">
        <v>15</v>
      </c>
      <c r="N87" s="663">
        <v>1</v>
      </c>
      <c r="O87" s="663">
        <v>15</v>
      </c>
      <c r="P87" s="676">
        <v>1</v>
      </c>
      <c r="Q87" s="664">
        <v>15</v>
      </c>
    </row>
    <row r="88" spans="1:17" ht="14.4" customHeight="1" x14ac:dyDescent="0.3">
      <c r="A88" s="659" t="s">
        <v>4680</v>
      </c>
      <c r="B88" s="660" t="s">
        <v>4681</v>
      </c>
      <c r="C88" s="660" t="s">
        <v>3735</v>
      </c>
      <c r="D88" s="660" t="s">
        <v>4794</v>
      </c>
      <c r="E88" s="660" t="s">
        <v>4795</v>
      </c>
      <c r="F88" s="663">
        <v>21</v>
      </c>
      <c r="G88" s="663">
        <v>483</v>
      </c>
      <c r="H88" s="663">
        <v>1</v>
      </c>
      <c r="I88" s="663">
        <v>23</v>
      </c>
      <c r="J88" s="663">
        <v>17</v>
      </c>
      <c r="K88" s="663">
        <v>345</v>
      </c>
      <c r="L88" s="663">
        <v>0.7142857142857143</v>
      </c>
      <c r="M88" s="663">
        <v>20.294117647058822</v>
      </c>
      <c r="N88" s="663">
        <v>21</v>
      </c>
      <c r="O88" s="663">
        <v>483</v>
      </c>
      <c r="P88" s="676">
        <v>1</v>
      </c>
      <c r="Q88" s="664">
        <v>23</v>
      </c>
    </row>
    <row r="89" spans="1:17" ht="14.4" customHeight="1" x14ac:dyDescent="0.3">
      <c r="A89" s="659" t="s">
        <v>4680</v>
      </c>
      <c r="B89" s="660" t="s">
        <v>4681</v>
      </c>
      <c r="C89" s="660" t="s">
        <v>3735</v>
      </c>
      <c r="D89" s="660" t="s">
        <v>4796</v>
      </c>
      <c r="E89" s="660" t="s">
        <v>4797</v>
      </c>
      <c r="F89" s="663">
        <v>1</v>
      </c>
      <c r="G89" s="663">
        <v>249</v>
      </c>
      <c r="H89" s="663">
        <v>1</v>
      </c>
      <c r="I89" s="663">
        <v>249</v>
      </c>
      <c r="J89" s="663"/>
      <c r="K89" s="663"/>
      <c r="L89" s="663"/>
      <c r="M89" s="663"/>
      <c r="N89" s="663"/>
      <c r="O89" s="663"/>
      <c r="P89" s="676"/>
      <c r="Q89" s="664"/>
    </row>
    <row r="90" spans="1:17" ht="14.4" customHeight="1" x14ac:dyDescent="0.3">
      <c r="A90" s="659" t="s">
        <v>4680</v>
      </c>
      <c r="B90" s="660" t="s">
        <v>4681</v>
      </c>
      <c r="C90" s="660" t="s">
        <v>3735</v>
      </c>
      <c r="D90" s="660" t="s">
        <v>4798</v>
      </c>
      <c r="E90" s="660" t="s">
        <v>4799</v>
      </c>
      <c r="F90" s="663">
        <v>1084</v>
      </c>
      <c r="G90" s="663">
        <v>24932</v>
      </c>
      <c r="H90" s="663">
        <v>1</v>
      </c>
      <c r="I90" s="663">
        <v>23</v>
      </c>
      <c r="J90" s="663">
        <v>1100</v>
      </c>
      <c r="K90" s="663">
        <v>25208</v>
      </c>
      <c r="L90" s="663">
        <v>1.0110701107011071</v>
      </c>
      <c r="M90" s="663">
        <v>22.916363636363638</v>
      </c>
      <c r="N90" s="663">
        <v>1133</v>
      </c>
      <c r="O90" s="663">
        <v>26059</v>
      </c>
      <c r="P90" s="676">
        <v>1.0452029520295203</v>
      </c>
      <c r="Q90" s="664">
        <v>23</v>
      </c>
    </row>
    <row r="91" spans="1:17" ht="14.4" customHeight="1" x14ac:dyDescent="0.3">
      <c r="A91" s="659" t="s">
        <v>4680</v>
      </c>
      <c r="B91" s="660" t="s">
        <v>4681</v>
      </c>
      <c r="C91" s="660" t="s">
        <v>3735</v>
      </c>
      <c r="D91" s="660" t="s">
        <v>4800</v>
      </c>
      <c r="E91" s="660" t="s">
        <v>4801</v>
      </c>
      <c r="F91" s="663">
        <v>1</v>
      </c>
      <c r="G91" s="663">
        <v>331</v>
      </c>
      <c r="H91" s="663">
        <v>1</v>
      </c>
      <c r="I91" s="663">
        <v>331</v>
      </c>
      <c r="J91" s="663"/>
      <c r="K91" s="663"/>
      <c r="L91" s="663"/>
      <c r="M91" s="663"/>
      <c r="N91" s="663">
        <v>1</v>
      </c>
      <c r="O91" s="663">
        <v>331</v>
      </c>
      <c r="P91" s="676">
        <v>1</v>
      </c>
      <c r="Q91" s="664">
        <v>331</v>
      </c>
    </row>
    <row r="92" spans="1:17" ht="14.4" customHeight="1" x14ac:dyDescent="0.3">
      <c r="A92" s="659" t="s">
        <v>4680</v>
      </c>
      <c r="B92" s="660" t="s">
        <v>4681</v>
      </c>
      <c r="C92" s="660" t="s">
        <v>3735</v>
      </c>
      <c r="D92" s="660" t="s">
        <v>4802</v>
      </c>
      <c r="E92" s="660" t="s">
        <v>4803</v>
      </c>
      <c r="F92" s="663">
        <v>13</v>
      </c>
      <c r="G92" s="663">
        <v>377</v>
      </c>
      <c r="H92" s="663">
        <v>1</v>
      </c>
      <c r="I92" s="663">
        <v>29</v>
      </c>
      <c r="J92" s="663">
        <v>27</v>
      </c>
      <c r="K92" s="663">
        <v>725</v>
      </c>
      <c r="L92" s="663">
        <v>1.9230769230769231</v>
      </c>
      <c r="M92" s="663">
        <v>26.851851851851851</v>
      </c>
      <c r="N92" s="663">
        <v>11</v>
      </c>
      <c r="O92" s="663">
        <v>319</v>
      </c>
      <c r="P92" s="676">
        <v>0.84615384615384615</v>
      </c>
      <c r="Q92" s="664">
        <v>29</v>
      </c>
    </row>
    <row r="93" spans="1:17" ht="14.4" customHeight="1" x14ac:dyDescent="0.3">
      <c r="A93" s="659" t="s">
        <v>4680</v>
      </c>
      <c r="B93" s="660" t="s">
        <v>4681</v>
      </c>
      <c r="C93" s="660" t="s">
        <v>3735</v>
      </c>
      <c r="D93" s="660" t="s">
        <v>4804</v>
      </c>
      <c r="E93" s="660" t="s">
        <v>4805</v>
      </c>
      <c r="F93" s="663">
        <v>4</v>
      </c>
      <c r="G93" s="663">
        <v>704</v>
      </c>
      <c r="H93" s="663">
        <v>1</v>
      </c>
      <c r="I93" s="663">
        <v>176</v>
      </c>
      <c r="J93" s="663">
        <v>12</v>
      </c>
      <c r="K93" s="663">
        <v>1767</v>
      </c>
      <c r="L93" s="663">
        <v>2.5099431818181817</v>
      </c>
      <c r="M93" s="663">
        <v>147.25</v>
      </c>
      <c r="N93" s="663">
        <v>12</v>
      </c>
      <c r="O93" s="663">
        <v>2124</v>
      </c>
      <c r="P93" s="676">
        <v>3.0170454545454546</v>
      </c>
      <c r="Q93" s="664">
        <v>177</v>
      </c>
    </row>
    <row r="94" spans="1:17" ht="14.4" customHeight="1" x14ac:dyDescent="0.3">
      <c r="A94" s="659" t="s">
        <v>4680</v>
      </c>
      <c r="B94" s="660" t="s">
        <v>4681</v>
      </c>
      <c r="C94" s="660" t="s">
        <v>3735</v>
      </c>
      <c r="D94" s="660" t="s">
        <v>4806</v>
      </c>
      <c r="E94" s="660" t="s">
        <v>4807</v>
      </c>
      <c r="F94" s="663">
        <v>2</v>
      </c>
      <c r="G94" s="663">
        <v>38</v>
      </c>
      <c r="H94" s="663">
        <v>1</v>
      </c>
      <c r="I94" s="663">
        <v>19</v>
      </c>
      <c r="J94" s="663">
        <v>1</v>
      </c>
      <c r="K94" s="663">
        <v>19</v>
      </c>
      <c r="L94" s="663">
        <v>0.5</v>
      </c>
      <c r="M94" s="663">
        <v>19</v>
      </c>
      <c r="N94" s="663">
        <v>2</v>
      </c>
      <c r="O94" s="663">
        <v>38</v>
      </c>
      <c r="P94" s="676">
        <v>1</v>
      </c>
      <c r="Q94" s="664">
        <v>19</v>
      </c>
    </row>
    <row r="95" spans="1:17" ht="14.4" customHeight="1" x14ac:dyDescent="0.3">
      <c r="A95" s="659" t="s">
        <v>4680</v>
      </c>
      <c r="B95" s="660" t="s">
        <v>4681</v>
      </c>
      <c r="C95" s="660" t="s">
        <v>3735</v>
      </c>
      <c r="D95" s="660" t="s">
        <v>4808</v>
      </c>
      <c r="E95" s="660" t="s">
        <v>4809</v>
      </c>
      <c r="F95" s="663">
        <v>5</v>
      </c>
      <c r="G95" s="663">
        <v>100</v>
      </c>
      <c r="H95" s="663">
        <v>1</v>
      </c>
      <c r="I95" s="663">
        <v>20</v>
      </c>
      <c r="J95" s="663">
        <v>22</v>
      </c>
      <c r="K95" s="663">
        <v>400</v>
      </c>
      <c r="L95" s="663">
        <v>4</v>
      </c>
      <c r="M95" s="663">
        <v>18.181818181818183</v>
      </c>
      <c r="N95" s="663">
        <v>14</v>
      </c>
      <c r="O95" s="663">
        <v>280</v>
      </c>
      <c r="P95" s="676">
        <v>2.8</v>
      </c>
      <c r="Q95" s="664">
        <v>20</v>
      </c>
    </row>
    <row r="96" spans="1:17" ht="14.4" customHeight="1" x14ac:dyDescent="0.3">
      <c r="A96" s="659" t="s">
        <v>4680</v>
      </c>
      <c r="B96" s="660" t="s">
        <v>4681</v>
      </c>
      <c r="C96" s="660" t="s">
        <v>3735</v>
      </c>
      <c r="D96" s="660" t="s">
        <v>4810</v>
      </c>
      <c r="E96" s="660" t="s">
        <v>4811</v>
      </c>
      <c r="F96" s="663">
        <v>2</v>
      </c>
      <c r="G96" s="663">
        <v>368</v>
      </c>
      <c r="H96" s="663">
        <v>1</v>
      </c>
      <c r="I96" s="663">
        <v>184</v>
      </c>
      <c r="J96" s="663"/>
      <c r="K96" s="663"/>
      <c r="L96" s="663"/>
      <c r="M96" s="663"/>
      <c r="N96" s="663"/>
      <c r="O96" s="663"/>
      <c r="P96" s="676"/>
      <c r="Q96" s="664"/>
    </row>
    <row r="97" spans="1:17" ht="14.4" customHeight="1" x14ac:dyDescent="0.3">
      <c r="A97" s="659" t="s">
        <v>4680</v>
      </c>
      <c r="B97" s="660" t="s">
        <v>4681</v>
      </c>
      <c r="C97" s="660" t="s">
        <v>3735</v>
      </c>
      <c r="D97" s="660" t="s">
        <v>4812</v>
      </c>
      <c r="E97" s="660" t="s">
        <v>4813</v>
      </c>
      <c r="F97" s="663">
        <v>2</v>
      </c>
      <c r="G97" s="663">
        <v>532</v>
      </c>
      <c r="H97" s="663">
        <v>1</v>
      </c>
      <c r="I97" s="663">
        <v>266</v>
      </c>
      <c r="J97" s="663"/>
      <c r="K97" s="663"/>
      <c r="L97" s="663"/>
      <c r="M97" s="663"/>
      <c r="N97" s="663"/>
      <c r="O97" s="663"/>
      <c r="P97" s="676"/>
      <c r="Q97" s="664"/>
    </row>
    <row r="98" spans="1:17" ht="14.4" customHeight="1" x14ac:dyDescent="0.3">
      <c r="A98" s="659" t="s">
        <v>4680</v>
      </c>
      <c r="B98" s="660" t="s">
        <v>4681</v>
      </c>
      <c r="C98" s="660" t="s">
        <v>3735</v>
      </c>
      <c r="D98" s="660" t="s">
        <v>4814</v>
      </c>
      <c r="E98" s="660" t="s">
        <v>4815</v>
      </c>
      <c r="F98" s="663">
        <v>2</v>
      </c>
      <c r="G98" s="663">
        <v>322</v>
      </c>
      <c r="H98" s="663">
        <v>1</v>
      </c>
      <c r="I98" s="663">
        <v>161</v>
      </c>
      <c r="J98" s="663">
        <v>12</v>
      </c>
      <c r="K98" s="663">
        <v>1936</v>
      </c>
      <c r="L98" s="663">
        <v>6.012422360248447</v>
      </c>
      <c r="M98" s="663">
        <v>161.33333333333334</v>
      </c>
      <c r="N98" s="663">
        <v>8</v>
      </c>
      <c r="O98" s="663">
        <v>1296</v>
      </c>
      <c r="P98" s="676">
        <v>4.024844720496894</v>
      </c>
      <c r="Q98" s="664">
        <v>162</v>
      </c>
    </row>
    <row r="99" spans="1:17" ht="14.4" customHeight="1" x14ac:dyDescent="0.3">
      <c r="A99" s="659" t="s">
        <v>4680</v>
      </c>
      <c r="B99" s="660" t="s">
        <v>4681</v>
      </c>
      <c r="C99" s="660" t="s">
        <v>3735</v>
      </c>
      <c r="D99" s="660" t="s">
        <v>4816</v>
      </c>
      <c r="E99" s="660" t="s">
        <v>4817</v>
      </c>
      <c r="F99" s="663">
        <v>1</v>
      </c>
      <c r="G99" s="663">
        <v>78</v>
      </c>
      <c r="H99" s="663">
        <v>1</v>
      </c>
      <c r="I99" s="663">
        <v>78</v>
      </c>
      <c r="J99" s="663"/>
      <c r="K99" s="663"/>
      <c r="L99" s="663"/>
      <c r="M99" s="663"/>
      <c r="N99" s="663"/>
      <c r="O99" s="663"/>
      <c r="P99" s="676"/>
      <c r="Q99" s="664"/>
    </row>
    <row r="100" spans="1:17" ht="14.4" customHeight="1" x14ac:dyDescent="0.3">
      <c r="A100" s="659" t="s">
        <v>4680</v>
      </c>
      <c r="B100" s="660" t="s">
        <v>4681</v>
      </c>
      <c r="C100" s="660" t="s">
        <v>3735</v>
      </c>
      <c r="D100" s="660" t="s">
        <v>4818</v>
      </c>
      <c r="E100" s="660" t="s">
        <v>4819</v>
      </c>
      <c r="F100" s="663">
        <v>2</v>
      </c>
      <c r="G100" s="663">
        <v>42</v>
      </c>
      <c r="H100" s="663">
        <v>1</v>
      </c>
      <c r="I100" s="663">
        <v>21</v>
      </c>
      <c r="J100" s="663">
        <v>1</v>
      </c>
      <c r="K100" s="663">
        <v>21</v>
      </c>
      <c r="L100" s="663">
        <v>0.5</v>
      </c>
      <c r="M100" s="663">
        <v>21</v>
      </c>
      <c r="N100" s="663"/>
      <c r="O100" s="663"/>
      <c r="P100" s="676"/>
      <c r="Q100" s="664"/>
    </row>
    <row r="101" spans="1:17" ht="14.4" customHeight="1" x14ac:dyDescent="0.3">
      <c r="A101" s="659" t="s">
        <v>4680</v>
      </c>
      <c r="B101" s="660" t="s">
        <v>4681</v>
      </c>
      <c r="C101" s="660" t="s">
        <v>3735</v>
      </c>
      <c r="D101" s="660" t="s">
        <v>4820</v>
      </c>
      <c r="E101" s="660" t="s">
        <v>4821</v>
      </c>
      <c r="F101" s="663">
        <v>25</v>
      </c>
      <c r="G101" s="663">
        <v>550</v>
      </c>
      <c r="H101" s="663">
        <v>1</v>
      </c>
      <c r="I101" s="663">
        <v>22</v>
      </c>
      <c r="J101" s="663">
        <v>17</v>
      </c>
      <c r="K101" s="663">
        <v>330</v>
      </c>
      <c r="L101" s="663">
        <v>0.6</v>
      </c>
      <c r="M101" s="663">
        <v>19.411764705882351</v>
      </c>
      <c r="N101" s="663">
        <v>22</v>
      </c>
      <c r="O101" s="663">
        <v>484</v>
      </c>
      <c r="P101" s="676">
        <v>0.88</v>
      </c>
      <c r="Q101" s="664">
        <v>22</v>
      </c>
    </row>
    <row r="102" spans="1:17" ht="14.4" customHeight="1" x14ac:dyDescent="0.3">
      <c r="A102" s="659" t="s">
        <v>4680</v>
      </c>
      <c r="B102" s="660" t="s">
        <v>4681</v>
      </c>
      <c r="C102" s="660" t="s">
        <v>3735</v>
      </c>
      <c r="D102" s="660" t="s">
        <v>4822</v>
      </c>
      <c r="E102" s="660" t="s">
        <v>4823</v>
      </c>
      <c r="F102" s="663">
        <v>2</v>
      </c>
      <c r="G102" s="663">
        <v>990</v>
      </c>
      <c r="H102" s="663">
        <v>1</v>
      </c>
      <c r="I102" s="663">
        <v>495</v>
      </c>
      <c r="J102" s="663"/>
      <c r="K102" s="663"/>
      <c r="L102" s="663"/>
      <c r="M102" s="663"/>
      <c r="N102" s="663">
        <v>1</v>
      </c>
      <c r="O102" s="663">
        <v>495</v>
      </c>
      <c r="P102" s="676">
        <v>0.5</v>
      </c>
      <c r="Q102" s="664">
        <v>495</v>
      </c>
    </row>
    <row r="103" spans="1:17" ht="14.4" customHeight="1" x14ac:dyDescent="0.3">
      <c r="A103" s="659" t="s">
        <v>4680</v>
      </c>
      <c r="B103" s="660" t="s">
        <v>4681</v>
      </c>
      <c r="C103" s="660" t="s">
        <v>3735</v>
      </c>
      <c r="D103" s="660" t="s">
        <v>4824</v>
      </c>
      <c r="E103" s="660" t="s">
        <v>4825</v>
      </c>
      <c r="F103" s="663"/>
      <c r="G103" s="663"/>
      <c r="H103" s="663"/>
      <c r="I103" s="663"/>
      <c r="J103" s="663">
        <v>9</v>
      </c>
      <c r="K103" s="663">
        <v>2844</v>
      </c>
      <c r="L103" s="663"/>
      <c r="M103" s="663">
        <v>316</v>
      </c>
      <c r="N103" s="663"/>
      <c r="O103" s="663"/>
      <c r="P103" s="676"/>
      <c r="Q103" s="664"/>
    </row>
    <row r="104" spans="1:17" ht="14.4" customHeight="1" x14ac:dyDescent="0.3">
      <c r="A104" s="659" t="s">
        <v>4680</v>
      </c>
      <c r="B104" s="660" t="s">
        <v>4681</v>
      </c>
      <c r="C104" s="660" t="s">
        <v>3735</v>
      </c>
      <c r="D104" s="660" t="s">
        <v>4826</v>
      </c>
      <c r="E104" s="660" t="s">
        <v>4827</v>
      </c>
      <c r="F104" s="663"/>
      <c r="G104" s="663"/>
      <c r="H104" s="663"/>
      <c r="I104" s="663"/>
      <c r="J104" s="663">
        <v>9</v>
      </c>
      <c r="K104" s="663">
        <v>5026</v>
      </c>
      <c r="L104" s="663"/>
      <c r="M104" s="663">
        <v>558.44444444444446</v>
      </c>
      <c r="N104" s="663"/>
      <c r="O104" s="663"/>
      <c r="P104" s="676"/>
      <c r="Q104" s="664"/>
    </row>
    <row r="105" spans="1:17" ht="14.4" customHeight="1" x14ac:dyDescent="0.3">
      <c r="A105" s="659" t="s">
        <v>4680</v>
      </c>
      <c r="B105" s="660" t="s">
        <v>4681</v>
      </c>
      <c r="C105" s="660" t="s">
        <v>3735</v>
      </c>
      <c r="D105" s="660" t="s">
        <v>4828</v>
      </c>
      <c r="E105" s="660" t="s">
        <v>4829</v>
      </c>
      <c r="F105" s="663">
        <v>1</v>
      </c>
      <c r="G105" s="663">
        <v>166</v>
      </c>
      <c r="H105" s="663">
        <v>1</v>
      </c>
      <c r="I105" s="663">
        <v>166</v>
      </c>
      <c r="J105" s="663">
        <v>6</v>
      </c>
      <c r="K105" s="663">
        <v>997</v>
      </c>
      <c r="L105" s="663">
        <v>6.0060240963855422</v>
      </c>
      <c r="M105" s="663">
        <v>166.16666666666666</v>
      </c>
      <c r="N105" s="663">
        <v>11</v>
      </c>
      <c r="O105" s="663">
        <v>1837</v>
      </c>
      <c r="P105" s="676">
        <v>11.066265060240964</v>
      </c>
      <c r="Q105" s="664">
        <v>167</v>
      </c>
    </row>
    <row r="106" spans="1:17" ht="14.4" customHeight="1" x14ac:dyDescent="0.3">
      <c r="A106" s="659" t="s">
        <v>4680</v>
      </c>
      <c r="B106" s="660" t="s">
        <v>4681</v>
      </c>
      <c r="C106" s="660" t="s">
        <v>3735</v>
      </c>
      <c r="D106" s="660" t="s">
        <v>4830</v>
      </c>
      <c r="E106" s="660" t="s">
        <v>4831</v>
      </c>
      <c r="F106" s="663">
        <v>1</v>
      </c>
      <c r="G106" s="663">
        <v>127</v>
      </c>
      <c r="H106" s="663">
        <v>1</v>
      </c>
      <c r="I106" s="663">
        <v>127</v>
      </c>
      <c r="J106" s="663"/>
      <c r="K106" s="663"/>
      <c r="L106" s="663"/>
      <c r="M106" s="663"/>
      <c r="N106" s="663"/>
      <c r="O106" s="663"/>
      <c r="P106" s="676"/>
      <c r="Q106" s="664"/>
    </row>
    <row r="107" spans="1:17" ht="14.4" customHeight="1" x14ac:dyDescent="0.3">
      <c r="A107" s="659" t="s">
        <v>4680</v>
      </c>
      <c r="B107" s="660" t="s">
        <v>4681</v>
      </c>
      <c r="C107" s="660" t="s">
        <v>3735</v>
      </c>
      <c r="D107" s="660" t="s">
        <v>4832</v>
      </c>
      <c r="E107" s="660" t="s">
        <v>4833</v>
      </c>
      <c r="F107" s="663"/>
      <c r="G107" s="663"/>
      <c r="H107" s="663"/>
      <c r="I107" s="663"/>
      <c r="J107" s="663"/>
      <c r="K107" s="663"/>
      <c r="L107" s="663"/>
      <c r="M107" s="663"/>
      <c r="N107" s="663">
        <v>1</v>
      </c>
      <c r="O107" s="663">
        <v>310</v>
      </c>
      <c r="P107" s="676"/>
      <c r="Q107" s="664">
        <v>310</v>
      </c>
    </row>
    <row r="108" spans="1:17" ht="14.4" customHeight="1" x14ac:dyDescent="0.3">
      <c r="A108" s="659" t="s">
        <v>4680</v>
      </c>
      <c r="B108" s="660" t="s">
        <v>4681</v>
      </c>
      <c r="C108" s="660" t="s">
        <v>3735</v>
      </c>
      <c r="D108" s="660" t="s">
        <v>4834</v>
      </c>
      <c r="E108" s="660" t="s">
        <v>4835</v>
      </c>
      <c r="F108" s="663">
        <v>2</v>
      </c>
      <c r="G108" s="663">
        <v>46</v>
      </c>
      <c r="H108" s="663">
        <v>1</v>
      </c>
      <c r="I108" s="663">
        <v>23</v>
      </c>
      <c r="J108" s="663">
        <v>1</v>
      </c>
      <c r="K108" s="663">
        <v>23</v>
      </c>
      <c r="L108" s="663">
        <v>0.5</v>
      </c>
      <c r="M108" s="663">
        <v>23</v>
      </c>
      <c r="N108" s="663">
        <v>1</v>
      </c>
      <c r="O108" s="663">
        <v>23</v>
      </c>
      <c r="P108" s="676">
        <v>0.5</v>
      </c>
      <c r="Q108" s="664">
        <v>23</v>
      </c>
    </row>
    <row r="109" spans="1:17" ht="14.4" customHeight="1" x14ac:dyDescent="0.3">
      <c r="A109" s="659" t="s">
        <v>4680</v>
      </c>
      <c r="B109" s="660" t="s">
        <v>4681</v>
      </c>
      <c r="C109" s="660" t="s">
        <v>3735</v>
      </c>
      <c r="D109" s="660" t="s">
        <v>4836</v>
      </c>
      <c r="E109" s="660" t="s">
        <v>4837</v>
      </c>
      <c r="F109" s="663"/>
      <c r="G109" s="663"/>
      <c r="H109" s="663"/>
      <c r="I109" s="663"/>
      <c r="J109" s="663">
        <v>1</v>
      </c>
      <c r="K109" s="663">
        <v>131</v>
      </c>
      <c r="L109" s="663"/>
      <c r="M109" s="663">
        <v>131</v>
      </c>
      <c r="N109" s="663">
        <v>1</v>
      </c>
      <c r="O109" s="663">
        <v>132</v>
      </c>
      <c r="P109" s="676"/>
      <c r="Q109" s="664">
        <v>132</v>
      </c>
    </row>
    <row r="110" spans="1:17" ht="14.4" customHeight="1" x14ac:dyDescent="0.3">
      <c r="A110" s="659" t="s">
        <v>4680</v>
      </c>
      <c r="B110" s="660" t="s">
        <v>4681</v>
      </c>
      <c r="C110" s="660" t="s">
        <v>3735</v>
      </c>
      <c r="D110" s="660" t="s">
        <v>4838</v>
      </c>
      <c r="E110" s="660" t="s">
        <v>4839</v>
      </c>
      <c r="F110" s="663"/>
      <c r="G110" s="663"/>
      <c r="H110" s="663"/>
      <c r="I110" s="663"/>
      <c r="J110" s="663">
        <v>3</v>
      </c>
      <c r="K110" s="663">
        <v>875</v>
      </c>
      <c r="L110" s="663"/>
      <c r="M110" s="663">
        <v>291.66666666666669</v>
      </c>
      <c r="N110" s="663">
        <v>6</v>
      </c>
      <c r="O110" s="663">
        <v>1758</v>
      </c>
      <c r="P110" s="676"/>
      <c r="Q110" s="664">
        <v>293</v>
      </c>
    </row>
    <row r="111" spans="1:17" ht="14.4" customHeight="1" x14ac:dyDescent="0.3">
      <c r="A111" s="659" t="s">
        <v>4680</v>
      </c>
      <c r="B111" s="660" t="s">
        <v>4681</v>
      </c>
      <c r="C111" s="660" t="s">
        <v>3735</v>
      </c>
      <c r="D111" s="660" t="s">
        <v>4840</v>
      </c>
      <c r="E111" s="660" t="s">
        <v>4841</v>
      </c>
      <c r="F111" s="663">
        <v>7</v>
      </c>
      <c r="G111" s="663">
        <v>315</v>
      </c>
      <c r="H111" s="663">
        <v>1</v>
      </c>
      <c r="I111" s="663">
        <v>45</v>
      </c>
      <c r="J111" s="663">
        <v>4</v>
      </c>
      <c r="K111" s="663">
        <v>90</v>
      </c>
      <c r="L111" s="663">
        <v>0.2857142857142857</v>
      </c>
      <c r="M111" s="663">
        <v>22.5</v>
      </c>
      <c r="N111" s="663">
        <v>2</v>
      </c>
      <c r="O111" s="663">
        <v>90</v>
      </c>
      <c r="P111" s="676">
        <v>0.2857142857142857</v>
      </c>
      <c r="Q111" s="664">
        <v>45</v>
      </c>
    </row>
    <row r="112" spans="1:17" ht="14.4" customHeight="1" x14ac:dyDescent="0.3">
      <c r="A112" s="659" t="s">
        <v>4680</v>
      </c>
      <c r="B112" s="660" t="s">
        <v>4681</v>
      </c>
      <c r="C112" s="660" t="s">
        <v>3735</v>
      </c>
      <c r="D112" s="660" t="s">
        <v>4842</v>
      </c>
      <c r="E112" s="660" t="s">
        <v>4843</v>
      </c>
      <c r="F112" s="663"/>
      <c r="G112" s="663"/>
      <c r="H112" s="663"/>
      <c r="I112" s="663"/>
      <c r="J112" s="663">
        <v>96</v>
      </c>
      <c r="K112" s="663">
        <v>4324</v>
      </c>
      <c r="L112" s="663"/>
      <c r="M112" s="663">
        <v>45.041666666666664</v>
      </c>
      <c r="N112" s="663">
        <v>77</v>
      </c>
      <c r="O112" s="663">
        <v>3542</v>
      </c>
      <c r="P112" s="676"/>
      <c r="Q112" s="664">
        <v>46</v>
      </c>
    </row>
    <row r="113" spans="1:17" ht="14.4" customHeight="1" x14ac:dyDescent="0.3">
      <c r="A113" s="659" t="s">
        <v>4680</v>
      </c>
      <c r="B113" s="660" t="s">
        <v>4681</v>
      </c>
      <c r="C113" s="660" t="s">
        <v>3735</v>
      </c>
      <c r="D113" s="660" t="s">
        <v>4844</v>
      </c>
      <c r="E113" s="660" t="s">
        <v>4845</v>
      </c>
      <c r="F113" s="663">
        <v>1</v>
      </c>
      <c r="G113" s="663">
        <v>308</v>
      </c>
      <c r="H113" s="663">
        <v>1</v>
      </c>
      <c r="I113" s="663">
        <v>308</v>
      </c>
      <c r="J113" s="663">
        <v>1</v>
      </c>
      <c r="K113" s="663">
        <v>308</v>
      </c>
      <c r="L113" s="663">
        <v>1</v>
      </c>
      <c r="M113" s="663">
        <v>308</v>
      </c>
      <c r="N113" s="663"/>
      <c r="O113" s="663"/>
      <c r="P113" s="676"/>
      <c r="Q113" s="664"/>
    </row>
    <row r="114" spans="1:17" ht="14.4" customHeight="1" x14ac:dyDescent="0.3">
      <c r="A114" s="659" t="s">
        <v>4680</v>
      </c>
      <c r="B114" s="660" t="s">
        <v>4681</v>
      </c>
      <c r="C114" s="660" t="s">
        <v>3735</v>
      </c>
      <c r="D114" s="660" t="s">
        <v>4846</v>
      </c>
      <c r="E114" s="660" t="s">
        <v>4847</v>
      </c>
      <c r="F114" s="663">
        <v>1</v>
      </c>
      <c r="G114" s="663">
        <v>528</v>
      </c>
      <c r="H114" s="663">
        <v>1</v>
      </c>
      <c r="I114" s="663">
        <v>528</v>
      </c>
      <c r="J114" s="663"/>
      <c r="K114" s="663"/>
      <c r="L114" s="663"/>
      <c r="M114" s="663"/>
      <c r="N114" s="663"/>
      <c r="O114" s="663"/>
      <c r="P114" s="676"/>
      <c r="Q114" s="664"/>
    </row>
    <row r="115" spans="1:17" ht="14.4" customHeight="1" x14ac:dyDescent="0.3">
      <c r="A115" s="659" t="s">
        <v>4680</v>
      </c>
      <c r="B115" s="660" t="s">
        <v>4681</v>
      </c>
      <c r="C115" s="660" t="s">
        <v>3735</v>
      </c>
      <c r="D115" s="660" t="s">
        <v>4848</v>
      </c>
      <c r="E115" s="660" t="s">
        <v>4849</v>
      </c>
      <c r="F115" s="663">
        <v>3</v>
      </c>
      <c r="G115" s="663">
        <v>90</v>
      </c>
      <c r="H115" s="663">
        <v>1</v>
      </c>
      <c r="I115" s="663">
        <v>30</v>
      </c>
      <c r="J115" s="663">
        <v>1</v>
      </c>
      <c r="K115" s="663">
        <v>31</v>
      </c>
      <c r="L115" s="663">
        <v>0.34444444444444444</v>
      </c>
      <c r="M115" s="663">
        <v>31</v>
      </c>
      <c r="N115" s="663">
        <v>5</v>
      </c>
      <c r="O115" s="663">
        <v>155</v>
      </c>
      <c r="P115" s="676">
        <v>1.7222222222222223</v>
      </c>
      <c r="Q115" s="664">
        <v>31</v>
      </c>
    </row>
    <row r="116" spans="1:17" ht="14.4" customHeight="1" x14ac:dyDescent="0.3">
      <c r="A116" s="659" t="s">
        <v>4680</v>
      </c>
      <c r="B116" s="660" t="s">
        <v>4681</v>
      </c>
      <c r="C116" s="660" t="s">
        <v>3735</v>
      </c>
      <c r="D116" s="660" t="s">
        <v>4850</v>
      </c>
      <c r="E116" s="660" t="s">
        <v>4851</v>
      </c>
      <c r="F116" s="663"/>
      <c r="G116" s="663"/>
      <c r="H116" s="663"/>
      <c r="I116" s="663"/>
      <c r="J116" s="663"/>
      <c r="K116" s="663"/>
      <c r="L116" s="663"/>
      <c r="M116" s="663"/>
      <c r="N116" s="663">
        <v>1</v>
      </c>
      <c r="O116" s="663">
        <v>26</v>
      </c>
      <c r="P116" s="676"/>
      <c r="Q116" s="664">
        <v>26</v>
      </c>
    </row>
    <row r="117" spans="1:17" ht="14.4" customHeight="1" x14ac:dyDescent="0.3">
      <c r="A117" s="659" t="s">
        <v>4680</v>
      </c>
      <c r="B117" s="660" t="s">
        <v>4681</v>
      </c>
      <c r="C117" s="660" t="s">
        <v>3735</v>
      </c>
      <c r="D117" s="660" t="s">
        <v>4852</v>
      </c>
      <c r="E117" s="660" t="s">
        <v>4853</v>
      </c>
      <c r="F117" s="663">
        <v>2</v>
      </c>
      <c r="G117" s="663">
        <v>710</v>
      </c>
      <c r="H117" s="663">
        <v>1</v>
      </c>
      <c r="I117" s="663">
        <v>355</v>
      </c>
      <c r="J117" s="663"/>
      <c r="K117" s="663"/>
      <c r="L117" s="663"/>
      <c r="M117" s="663"/>
      <c r="N117" s="663"/>
      <c r="O117" s="663"/>
      <c r="P117" s="676"/>
      <c r="Q117" s="664"/>
    </row>
    <row r="118" spans="1:17" ht="14.4" customHeight="1" x14ac:dyDescent="0.3">
      <c r="A118" s="659" t="s">
        <v>4680</v>
      </c>
      <c r="B118" s="660" t="s">
        <v>4681</v>
      </c>
      <c r="C118" s="660" t="s">
        <v>3735</v>
      </c>
      <c r="D118" s="660" t="s">
        <v>4854</v>
      </c>
      <c r="E118" s="660" t="s">
        <v>4855</v>
      </c>
      <c r="F118" s="663">
        <v>1</v>
      </c>
      <c r="G118" s="663">
        <v>1752</v>
      </c>
      <c r="H118" s="663">
        <v>1</v>
      </c>
      <c r="I118" s="663">
        <v>1752</v>
      </c>
      <c r="J118" s="663"/>
      <c r="K118" s="663"/>
      <c r="L118" s="663"/>
      <c r="M118" s="663"/>
      <c r="N118" s="663"/>
      <c r="O118" s="663"/>
      <c r="P118" s="676"/>
      <c r="Q118" s="664"/>
    </row>
    <row r="119" spans="1:17" ht="14.4" customHeight="1" x14ac:dyDescent="0.3">
      <c r="A119" s="659" t="s">
        <v>4680</v>
      </c>
      <c r="B119" s="660" t="s">
        <v>4681</v>
      </c>
      <c r="C119" s="660" t="s">
        <v>3735</v>
      </c>
      <c r="D119" s="660" t="s">
        <v>4856</v>
      </c>
      <c r="E119" s="660" t="s">
        <v>4857</v>
      </c>
      <c r="F119" s="663"/>
      <c r="G119" s="663"/>
      <c r="H119" s="663"/>
      <c r="I119" s="663"/>
      <c r="J119" s="663">
        <v>1</v>
      </c>
      <c r="K119" s="663">
        <v>405</v>
      </c>
      <c r="L119" s="663"/>
      <c r="M119" s="663">
        <v>405</v>
      </c>
      <c r="N119" s="663">
        <v>1</v>
      </c>
      <c r="O119" s="663">
        <v>406</v>
      </c>
      <c r="P119" s="676"/>
      <c r="Q119" s="664">
        <v>406</v>
      </c>
    </row>
    <row r="120" spans="1:17" ht="14.4" customHeight="1" x14ac:dyDescent="0.3">
      <c r="A120" s="659" t="s">
        <v>4858</v>
      </c>
      <c r="B120" s="660" t="s">
        <v>4470</v>
      </c>
      <c r="C120" s="660" t="s">
        <v>3732</v>
      </c>
      <c r="D120" s="660" t="s">
        <v>4859</v>
      </c>
      <c r="E120" s="660" t="s">
        <v>4860</v>
      </c>
      <c r="F120" s="663">
        <v>4</v>
      </c>
      <c r="G120" s="663">
        <v>3993.66</v>
      </c>
      <c r="H120" s="663">
        <v>1</v>
      </c>
      <c r="I120" s="663">
        <v>998.41499999999996</v>
      </c>
      <c r="J120" s="663"/>
      <c r="K120" s="663"/>
      <c r="L120" s="663"/>
      <c r="M120" s="663"/>
      <c r="N120" s="663"/>
      <c r="O120" s="663"/>
      <c r="P120" s="676"/>
      <c r="Q120" s="664"/>
    </row>
    <row r="121" spans="1:17" ht="14.4" customHeight="1" x14ac:dyDescent="0.3">
      <c r="A121" s="659" t="s">
        <v>4858</v>
      </c>
      <c r="B121" s="660" t="s">
        <v>4470</v>
      </c>
      <c r="C121" s="660" t="s">
        <v>3732</v>
      </c>
      <c r="D121" s="660" t="s">
        <v>4861</v>
      </c>
      <c r="E121" s="660" t="s">
        <v>4860</v>
      </c>
      <c r="F121" s="663">
        <v>2</v>
      </c>
      <c r="G121" s="663">
        <v>3991.84</v>
      </c>
      <c r="H121" s="663">
        <v>1</v>
      </c>
      <c r="I121" s="663">
        <v>1995.92</v>
      </c>
      <c r="J121" s="663">
        <v>2.5</v>
      </c>
      <c r="K121" s="663">
        <v>5000.66</v>
      </c>
      <c r="L121" s="663">
        <v>1.2527205499218406</v>
      </c>
      <c r="M121" s="663">
        <v>2000.2639999999999</v>
      </c>
      <c r="N121" s="663">
        <v>9.5</v>
      </c>
      <c r="O121" s="663">
        <v>16257.03</v>
      </c>
      <c r="P121" s="676">
        <v>4.0725655336887252</v>
      </c>
      <c r="Q121" s="664">
        <v>1711.2663157894738</v>
      </c>
    </row>
    <row r="122" spans="1:17" ht="14.4" customHeight="1" x14ac:dyDescent="0.3">
      <c r="A122" s="659" t="s">
        <v>4858</v>
      </c>
      <c r="B122" s="660" t="s">
        <v>4470</v>
      </c>
      <c r="C122" s="660" t="s">
        <v>3732</v>
      </c>
      <c r="D122" s="660" t="s">
        <v>4862</v>
      </c>
      <c r="E122" s="660" t="s">
        <v>4863</v>
      </c>
      <c r="F122" s="663">
        <v>1.32</v>
      </c>
      <c r="G122" s="663">
        <v>3511.2599999999998</v>
      </c>
      <c r="H122" s="663">
        <v>1</v>
      </c>
      <c r="I122" s="663">
        <v>2660.045454545454</v>
      </c>
      <c r="J122" s="663">
        <v>6.5200000000000005</v>
      </c>
      <c r="K122" s="663">
        <v>17417.88</v>
      </c>
      <c r="L122" s="663">
        <v>4.9605782539601178</v>
      </c>
      <c r="M122" s="663">
        <v>2671.4539877300613</v>
      </c>
      <c r="N122" s="663">
        <v>2.71</v>
      </c>
      <c r="O122" s="663">
        <v>6924.86</v>
      </c>
      <c r="P122" s="676">
        <v>1.9721866224660094</v>
      </c>
      <c r="Q122" s="664">
        <v>2555.2988929889298</v>
      </c>
    </row>
    <row r="123" spans="1:17" ht="14.4" customHeight="1" x14ac:dyDescent="0.3">
      <c r="A123" s="659" t="s">
        <v>4858</v>
      </c>
      <c r="B123" s="660" t="s">
        <v>4470</v>
      </c>
      <c r="C123" s="660" t="s">
        <v>3732</v>
      </c>
      <c r="D123" s="660" t="s">
        <v>4864</v>
      </c>
      <c r="E123" s="660" t="s">
        <v>4863</v>
      </c>
      <c r="F123" s="663">
        <v>2.4000000000000004</v>
      </c>
      <c r="G123" s="663">
        <v>15958.979999999998</v>
      </c>
      <c r="H123" s="663">
        <v>1</v>
      </c>
      <c r="I123" s="663">
        <v>6649.574999999998</v>
      </c>
      <c r="J123" s="663">
        <v>4.4000000000000004</v>
      </c>
      <c r="K123" s="663">
        <v>29385.840000000004</v>
      </c>
      <c r="L123" s="663">
        <v>1.8413357244635939</v>
      </c>
      <c r="M123" s="663">
        <v>6678.6</v>
      </c>
      <c r="N123" s="663">
        <v>4.2</v>
      </c>
      <c r="O123" s="663">
        <v>26830.65</v>
      </c>
      <c r="P123" s="676">
        <v>1.6812258678186203</v>
      </c>
      <c r="Q123" s="664">
        <v>6388.25</v>
      </c>
    </row>
    <row r="124" spans="1:17" ht="14.4" customHeight="1" x14ac:dyDescent="0.3">
      <c r="A124" s="659" t="s">
        <v>4858</v>
      </c>
      <c r="B124" s="660" t="s">
        <v>4470</v>
      </c>
      <c r="C124" s="660" t="s">
        <v>3732</v>
      </c>
      <c r="D124" s="660" t="s">
        <v>4865</v>
      </c>
      <c r="E124" s="660" t="s">
        <v>4633</v>
      </c>
      <c r="F124" s="663">
        <v>5.6000000000000005</v>
      </c>
      <c r="G124" s="663">
        <v>5507.55</v>
      </c>
      <c r="H124" s="663">
        <v>1</v>
      </c>
      <c r="I124" s="663">
        <v>983.49107142857133</v>
      </c>
      <c r="J124" s="663">
        <v>4.1999999999999993</v>
      </c>
      <c r="K124" s="663">
        <v>4153.88</v>
      </c>
      <c r="L124" s="663">
        <v>0.75421557679912121</v>
      </c>
      <c r="M124" s="663">
        <v>989.0190476190478</v>
      </c>
      <c r="N124" s="663">
        <v>8</v>
      </c>
      <c r="O124" s="663">
        <v>7610.69</v>
      </c>
      <c r="P124" s="676">
        <v>1.3818648945538397</v>
      </c>
      <c r="Q124" s="664">
        <v>951.33624999999995</v>
      </c>
    </row>
    <row r="125" spans="1:17" ht="14.4" customHeight="1" x14ac:dyDescent="0.3">
      <c r="A125" s="659" t="s">
        <v>4858</v>
      </c>
      <c r="B125" s="660" t="s">
        <v>4470</v>
      </c>
      <c r="C125" s="660" t="s">
        <v>3732</v>
      </c>
      <c r="D125" s="660" t="s">
        <v>4866</v>
      </c>
      <c r="E125" s="660" t="s">
        <v>4867</v>
      </c>
      <c r="F125" s="663">
        <v>2.3199999999999998</v>
      </c>
      <c r="G125" s="663">
        <v>24879.570000000003</v>
      </c>
      <c r="H125" s="663">
        <v>1</v>
      </c>
      <c r="I125" s="663">
        <v>10723.952586206899</v>
      </c>
      <c r="J125" s="663">
        <v>3.3899999999999997</v>
      </c>
      <c r="K125" s="663">
        <v>35043.770000000004</v>
      </c>
      <c r="L125" s="663">
        <v>1.4085359996173568</v>
      </c>
      <c r="M125" s="663">
        <v>10337.395280235991</v>
      </c>
      <c r="N125" s="663">
        <v>1.6500000000000001</v>
      </c>
      <c r="O125" s="663">
        <v>16315.030000000002</v>
      </c>
      <c r="P125" s="676">
        <v>0.65576012768709424</v>
      </c>
      <c r="Q125" s="664">
        <v>9887.8969696969707</v>
      </c>
    </row>
    <row r="126" spans="1:17" ht="14.4" customHeight="1" x14ac:dyDescent="0.3">
      <c r="A126" s="659" t="s">
        <v>4858</v>
      </c>
      <c r="B126" s="660" t="s">
        <v>4470</v>
      </c>
      <c r="C126" s="660" t="s">
        <v>3732</v>
      </c>
      <c r="D126" s="660" t="s">
        <v>4868</v>
      </c>
      <c r="E126" s="660" t="s">
        <v>4867</v>
      </c>
      <c r="F126" s="663">
        <v>0.2</v>
      </c>
      <c r="G126" s="663">
        <v>1289.99</v>
      </c>
      <c r="H126" s="663">
        <v>1</v>
      </c>
      <c r="I126" s="663">
        <v>6449.95</v>
      </c>
      <c r="J126" s="663">
        <v>0.1</v>
      </c>
      <c r="K126" s="663">
        <v>650.65</v>
      </c>
      <c r="L126" s="663">
        <v>0.50438375491282872</v>
      </c>
      <c r="M126" s="663">
        <v>6506.4999999999991</v>
      </c>
      <c r="N126" s="663"/>
      <c r="O126" s="663"/>
      <c r="P126" s="676"/>
      <c r="Q126" s="664"/>
    </row>
    <row r="127" spans="1:17" ht="14.4" customHeight="1" x14ac:dyDescent="0.3">
      <c r="A127" s="659" t="s">
        <v>4858</v>
      </c>
      <c r="B127" s="660" t="s">
        <v>4470</v>
      </c>
      <c r="C127" s="660" t="s">
        <v>3732</v>
      </c>
      <c r="D127" s="660" t="s">
        <v>4869</v>
      </c>
      <c r="E127" s="660"/>
      <c r="F127" s="663">
        <v>0.14000000000000001</v>
      </c>
      <c r="G127" s="663">
        <v>1613.27</v>
      </c>
      <c r="H127" s="663">
        <v>1</v>
      </c>
      <c r="I127" s="663">
        <v>11523.357142857141</v>
      </c>
      <c r="J127" s="663"/>
      <c r="K127" s="663"/>
      <c r="L127" s="663"/>
      <c r="M127" s="663"/>
      <c r="N127" s="663"/>
      <c r="O127" s="663"/>
      <c r="P127" s="676"/>
      <c r="Q127" s="664"/>
    </row>
    <row r="128" spans="1:17" ht="14.4" customHeight="1" x14ac:dyDescent="0.3">
      <c r="A128" s="659" t="s">
        <v>4858</v>
      </c>
      <c r="B128" s="660" t="s">
        <v>4470</v>
      </c>
      <c r="C128" s="660" t="s">
        <v>3732</v>
      </c>
      <c r="D128" s="660" t="s">
        <v>4870</v>
      </c>
      <c r="E128" s="660" t="s">
        <v>4871</v>
      </c>
      <c r="F128" s="663">
        <v>12.5</v>
      </c>
      <c r="G128" s="663">
        <v>12173.29</v>
      </c>
      <c r="H128" s="663">
        <v>1</v>
      </c>
      <c r="I128" s="663">
        <v>973.86320000000012</v>
      </c>
      <c r="J128" s="663">
        <v>20.5</v>
      </c>
      <c r="K128" s="663">
        <v>19992.009999999998</v>
      </c>
      <c r="L128" s="663">
        <v>1.6422848712221592</v>
      </c>
      <c r="M128" s="663">
        <v>975.21999999999991</v>
      </c>
      <c r="N128" s="663">
        <v>20.5</v>
      </c>
      <c r="O128" s="663">
        <v>19122.810000000001</v>
      </c>
      <c r="P128" s="676">
        <v>1.57088264552968</v>
      </c>
      <c r="Q128" s="664">
        <v>932.82</v>
      </c>
    </row>
    <row r="129" spans="1:17" ht="14.4" customHeight="1" x14ac:dyDescent="0.3">
      <c r="A129" s="659" t="s">
        <v>4858</v>
      </c>
      <c r="B129" s="660" t="s">
        <v>4470</v>
      </c>
      <c r="C129" s="660" t="s">
        <v>3732</v>
      </c>
      <c r="D129" s="660" t="s">
        <v>4872</v>
      </c>
      <c r="E129" s="660" t="s">
        <v>4873</v>
      </c>
      <c r="F129" s="663">
        <v>3.11</v>
      </c>
      <c r="G129" s="663">
        <v>33852.050000000003</v>
      </c>
      <c r="H129" s="663">
        <v>1</v>
      </c>
      <c r="I129" s="663">
        <v>10884.903536977494</v>
      </c>
      <c r="J129" s="663">
        <v>2.5</v>
      </c>
      <c r="K129" s="663">
        <v>27249.250000000004</v>
      </c>
      <c r="L129" s="663">
        <v>0.80495125110591537</v>
      </c>
      <c r="M129" s="663">
        <v>10899.7</v>
      </c>
      <c r="N129" s="663">
        <v>0.38</v>
      </c>
      <c r="O129" s="663">
        <v>3364.5199999999995</v>
      </c>
      <c r="P129" s="676">
        <v>9.9388958718895873E-2</v>
      </c>
      <c r="Q129" s="664">
        <v>8853.9999999999982</v>
      </c>
    </row>
    <row r="130" spans="1:17" ht="14.4" customHeight="1" x14ac:dyDescent="0.3">
      <c r="A130" s="659" t="s">
        <v>4858</v>
      </c>
      <c r="B130" s="660" t="s">
        <v>4470</v>
      </c>
      <c r="C130" s="660" t="s">
        <v>3732</v>
      </c>
      <c r="D130" s="660" t="s">
        <v>4874</v>
      </c>
      <c r="E130" s="660" t="s">
        <v>4875</v>
      </c>
      <c r="F130" s="663">
        <v>0.1</v>
      </c>
      <c r="G130" s="663">
        <v>193.91</v>
      </c>
      <c r="H130" s="663">
        <v>1</v>
      </c>
      <c r="I130" s="663">
        <v>1939.1</v>
      </c>
      <c r="J130" s="663"/>
      <c r="K130" s="663"/>
      <c r="L130" s="663"/>
      <c r="M130" s="663"/>
      <c r="N130" s="663">
        <v>0.1</v>
      </c>
      <c r="O130" s="663">
        <v>194.93</v>
      </c>
      <c r="P130" s="676">
        <v>1.005260172244856</v>
      </c>
      <c r="Q130" s="664">
        <v>1949.3</v>
      </c>
    </row>
    <row r="131" spans="1:17" ht="14.4" customHeight="1" x14ac:dyDescent="0.3">
      <c r="A131" s="659" t="s">
        <v>4858</v>
      </c>
      <c r="B131" s="660" t="s">
        <v>4470</v>
      </c>
      <c r="C131" s="660" t="s">
        <v>3732</v>
      </c>
      <c r="D131" s="660" t="s">
        <v>4876</v>
      </c>
      <c r="E131" s="660"/>
      <c r="F131" s="663">
        <v>0.06</v>
      </c>
      <c r="G131" s="663">
        <v>65.52</v>
      </c>
      <c r="H131" s="663">
        <v>1</v>
      </c>
      <c r="I131" s="663">
        <v>1092</v>
      </c>
      <c r="J131" s="663"/>
      <c r="K131" s="663"/>
      <c r="L131" s="663"/>
      <c r="M131" s="663"/>
      <c r="N131" s="663"/>
      <c r="O131" s="663"/>
      <c r="P131" s="676"/>
      <c r="Q131" s="664"/>
    </row>
    <row r="132" spans="1:17" ht="14.4" customHeight="1" x14ac:dyDescent="0.3">
      <c r="A132" s="659" t="s">
        <v>4858</v>
      </c>
      <c r="B132" s="660" t="s">
        <v>4470</v>
      </c>
      <c r="C132" s="660" t="s">
        <v>3732</v>
      </c>
      <c r="D132" s="660" t="s">
        <v>4877</v>
      </c>
      <c r="E132" s="660" t="s">
        <v>4873</v>
      </c>
      <c r="F132" s="663"/>
      <c r="G132" s="663"/>
      <c r="H132" s="663"/>
      <c r="I132" s="663"/>
      <c r="J132" s="663">
        <v>2.8</v>
      </c>
      <c r="K132" s="663">
        <v>6116.05</v>
      </c>
      <c r="L132" s="663"/>
      <c r="M132" s="663">
        <v>2184.3035714285716</v>
      </c>
      <c r="N132" s="663">
        <v>10.849999999999998</v>
      </c>
      <c r="O132" s="663">
        <v>19213.190000000002</v>
      </c>
      <c r="P132" s="676"/>
      <c r="Q132" s="664">
        <v>1770.8009216589867</v>
      </c>
    </row>
    <row r="133" spans="1:17" ht="14.4" customHeight="1" x14ac:dyDescent="0.3">
      <c r="A133" s="659" t="s">
        <v>4858</v>
      </c>
      <c r="B133" s="660" t="s">
        <v>4470</v>
      </c>
      <c r="C133" s="660" t="s">
        <v>3732</v>
      </c>
      <c r="D133" s="660" t="s">
        <v>4878</v>
      </c>
      <c r="E133" s="660" t="s">
        <v>4873</v>
      </c>
      <c r="F133" s="663"/>
      <c r="G133" s="663"/>
      <c r="H133" s="663"/>
      <c r="I133" s="663"/>
      <c r="J133" s="663"/>
      <c r="K133" s="663"/>
      <c r="L133" s="663"/>
      <c r="M133" s="663"/>
      <c r="N133" s="663">
        <v>0.37</v>
      </c>
      <c r="O133" s="663">
        <v>12962.279999999999</v>
      </c>
      <c r="P133" s="676"/>
      <c r="Q133" s="664">
        <v>35033.189189189186</v>
      </c>
    </row>
    <row r="134" spans="1:17" ht="14.4" customHeight="1" x14ac:dyDescent="0.3">
      <c r="A134" s="659" t="s">
        <v>4858</v>
      </c>
      <c r="B134" s="660" t="s">
        <v>4470</v>
      </c>
      <c r="C134" s="660" t="s">
        <v>3888</v>
      </c>
      <c r="D134" s="660" t="s">
        <v>4879</v>
      </c>
      <c r="E134" s="660" t="s">
        <v>4880</v>
      </c>
      <c r="F134" s="663">
        <v>1</v>
      </c>
      <c r="G134" s="663">
        <v>1408.42</v>
      </c>
      <c r="H134" s="663">
        <v>1</v>
      </c>
      <c r="I134" s="663">
        <v>1408.42</v>
      </c>
      <c r="J134" s="663">
        <v>1</v>
      </c>
      <c r="K134" s="663">
        <v>1408.42</v>
      </c>
      <c r="L134" s="663">
        <v>1</v>
      </c>
      <c r="M134" s="663">
        <v>1408.42</v>
      </c>
      <c r="N134" s="663"/>
      <c r="O134" s="663"/>
      <c r="P134" s="676"/>
      <c r="Q134" s="664"/>
    </row>
    <row r="135" spans="1:17" ht="14.4" customHeight="1" x14ac:dyDescent="0.3">
      <c r="A135" s="659" t="s">
        <v>4858</v>
      </c>
      <c r="B135" s="660" t="s">
        <v>4470</v>
      </c>
      <c r="C135" s="660" t="s">
        <v>3888</v>
      </c>
      <c r="D135" s="660" t="s">
        <v>4881</v>
      </c>
      <c r="E135" s="660" t="s">
        <v>4880</v>
      </c>
      <c r="F135" s="663"/>
      <c r="G135" s="663"/>
      <c r="H135" s="663"/>
      <c r="I135" s="663"/>
      <c r="J135" s="663">
        <v>2</v>
      </c>
      <c r="K135" s="663">
        <v>3414.62</v>
      </c>
      <c r="L135" s="663"/>
      <c r="M135" s="663">
        <v>1707.31</v>
      </c>
      <c r="N135" s="663">
        <v>1</v>
      </c>
      <c r="O135" s="663">
        <v>1707.31</v>
      </c>
      <c r="P135" s="676"/>
      <c r="Q135" s="664">
        <v>1707.31</v>
      </c>
    </row>
    <row r="136" spans="1:17" ht="14.4" customHeight="1" x14ac:dyDescent="0.3">
      <c r="A136" s="659" t="s">
        <v>4858</v>
      </c>
      <c r="B136" s="660" t="s">
        <v>4470</v>
      </c>
      <c r="C136" s="660" t="s">
        <v>3888</v>
      </c>
      <c r="D136" s="660" t="s">
        <v>4882</v>
      </c>
      <c r="E136" s="660" t="s">
        <v>4880</v>
      </c>
      <c r="F136" s="663">
        <v>16</v>
      </c>
      <c r="G136" s="663">
        <v>33060.799999999996</v>
      </c>
      <c r="H136" s="663">
        <v>1</v>
      </c>
      <c r="I136" s="663">
        <v>2066.2999999999997</v>
      </c>
      <c r="J136" s="663">
        <v>16</v>
      </c>
      <c r="K136" s="663">
        <v>33060.800000000003</v>
      </c>
      <c r="L136" s="663">
        <v>1.0000000000000002</v>
      </c>
      <c r="M136" s="663">
        <v>2066.3000000000002</v>
      </c>
      <c r="N136" s="663">
        <v>9</v>
      </c>
      <c r="O136" s="663">
        <v>18596.7</v>
      </c>
      <c r="P136" s="676">
        <v>0.56250000000000011</v>
      </c>
      <c r="Q136" s="664">
        <v>2066.3000000000002</v>
      </c>
    </row>
    <row r="137" spans="1:17" ht="14.4" customHeight="1" x14ac:dyDescent="0.3">
      <c r="A137" s="659" t="s">
        <v>4858</v>
      </c>
      <c r="B137" s="660" t="s">
        <v>4470</v>
      </c>
      <c r="C137" s="660" t="s">
        <v>3888</v>
      </c>
      <c r="D137" s="660" t="s">
        <v>4883</v>
      </c>
      <c r="E137" s="660" t="s">
        <v>4884</v>
      </c>
      <c r="F137" s="663">
        <v>1</v>
      </c>
      <c r="G137" s="663">
        <v>1932.09</v>
      </c>
      <c r="H137" s="663">
        <v>1</v>
      </c>
      <c r="I137" s="663">
        <v>1932.09</v>
      </c>
      <c r="J137" s="663">
        <v>1</v>
      </c>
      <c r="K137" s="663">
        <v>1932.09</v>
      </c>
      <c r="L137" s="663">
        <v>1</v>
      </c>
      <c r="M137" s="663">
        <v>1932.09</v>
      </c>
      <c r="N137" s="663"/>
      <c r="O137" s="663"/>
      <c r="P137" s="676"/>
      <c r="Q137" s="664"/>
    </row>
    <row r="138" spans="1:17" ht="14.4" customHeight="1" x14ac:dyDescent="0.3">
      <c r="A138" s="659" t="s">
        <v>4858</v>
      </c>
      <c r="B138" s="660" t="s">
        <v>4470</v>
      </c>
      <c r="C138" s="660" t="s">
        <v>3888</v>
      </c>
      <c r="D138" s="660" t="s">
        <v>4885</v>
      </c>
      <c r="E138" s="660" t="s">
        <v>4886</v>
      </c>
      <c r="F138" s="663">
        <v>19</v>
      </c>
      <c r="G138" s="663">
        <v>19527.439999999999</v>
      </c>
      <c r="H138" s="663">
        <v>1</v>
      </c>
      <c r="I138" s="663">
        <v>1027.76</v>
      </c>
      <c r="J138" s="663">
        <v>17</v>
      </c>
      <c r="K138" s="663">
        <v>17471.920000000002</v>
      </c>
      <c r="L138" s="663">
        <v>0.89473684210526327</v>
      </c>
      <c r="M138" s="663">
        <v>1027.7600000000002</v>
      </c>
      <c r="N138" s="663">
        <v>11</v>
      </c>
      <c r="O138" s="663">
        <v>11305.36</v>
      </c>
      <c r="P138" s="676">
        <v>0.57894736842105265</v>
      </c>
      <c r="Q138" s="664">
        <v>1027.76</v>
      </c>
    </row>
    <row r="139" spans="1:17" ht="14.4" customHeight="1" x14ac:dyDescent="0.3">
      <c r="A139" s="659" t="s">
        <v>4858</v>
      </c>
      <c r="B139" s="660" t="s">
        <v>4470</v>
      </c>
      <c r="C139" s="660" t="s">
        <v>3888</v>
      </c>
      <c r="D139" s="660" t="s">
        <v>4887</v>
      </c>
      <c r="E139" s="660" t="s">
        <v>4886</v>
      </c>
      <c r="F139" s="663"/>
      <c r="G139" s="663"/>
      <c r="H139" s="663"/>
      <c r="I139" s="663"/>
      <c r="J139" s="663">
        <v>1</v>
      </c>
      <c r="K139" s="663">
        <v>2141.85</v>
      </c>
      <c r="L139" s="663"/>
      <c r="M139" s="663">
        <v>2141.85</v>
      </c>
      <c r="N139" s="663"/>
      <c r="O139" s="663"/>
      <c r="P139" s="676"/>
      <c r="Q139" s="664"/>
    </row>
    <row r="140" spans="1:17" ht="14.4" customHeight="1" x14ac:dyDescent="0.3">
      <c r="A140" s="659" t="s">
        <v>4858</v>
      </c>
      <c r="B140" s="660" t="s">
        <v>4470</v>
      </c>
      <c r="C140" s="660" t="s">
        <v>3888</v>
      </c>
      <c r="D140" s="660" t="s">
        <v>4888</v>
      </c>
      <c r="E140" s="660" t="s">
        <v>4889</v>
      </c>
      <c r="F140" s="663">
        <v>9</v>
      </c>
      <c r="G140" s="663">
        <v>156150</v>
      </c>
      <c r="H140" s="663">
        <v>1</v>
      </c>
      <c r="I140" s="663">
        <v>17350</v>
      </c>
      <c r="J140" s="663">
        <v>14</v>
      </c>
      <c r="K140" s="663">
        <v>242900</v>
      </c>
      <c r="L140" s="663">
        <v>1.5555555555555556</v>
      </c>
      <c r="M140" s="663">
        <v>17350</v>
      </c>
      <c r="N140" s="663">
        <v>7</v>
      </c>
      <c r="O140" s="663">
        <v>121450</v>
      </c>
      <c r="P140" s="676">
        <v>0.77777777777777779</v>
      </c>
      <c r="Q140" s="664">
        <v>17350</v>
      </c>
    </row>
    <row r="141" spans="1:17" ht="14.4" customHeight="1" x14ac:dyDescent="0.3">
      <c r="A141" s="659" t="s">
        <v>4858</v>
      </c>
      <c r="B141" s="660" t="s">
        <v>4470</v>
      </c>
      <c r="C141" s="660" t="s">
        <v>3888</v>
      </c>
      <c r="D141" s="660" t="s">
        <v>4890</v>
      </c>
      <c r="E141" s="660" t="s">
        <v>4891</v>
      </c>
      <c r="F141" s="663">
        <v>7</v>
      </c>
      <c r="G141" s="663">
        <v>23200.03</v>
      </c>
      <c r="H141" s="663">
        <v>1</v>
      </c>
      <c r="I141" s="663">
        <v>3314.29</v>
      </c>
      <c r="J141" s="663">
        <v>9</v>
      </c>
      <c r="K141" s="663">
        <v>29828.61</v>
      </c>
      <c r="L141" s="663">
        <v>1.2857142857142858</v>
      </c>
      <c r="M141" s="663">
        <v>3314.29</v>
      </c>
      <c r="N141" s="663">
        <v>1</v>
      </c>
      <c r="O141" s="663">
        <v>3314.29</v>
      </c>
      <c r="P141" s="676">
        <v>0.14285714285714285</v>
      </c>
      <c r="Q141" s="664">
        <v>3314.29</v>
      </c>
    </row>
    <row r="142" spans="1:17" ht="14.4" customHeight="1" x14ac:dyDescent="0.3">
      <c r="A142" s="659" t="s">
        <v>4858</v>
      </c>
      <c r="B142" s="660" t="s">
        <v>4470</v>
      </c>
      <c r="C142" s="660" t="s">
        <v>3888</v>
      </c>
      <c r="D142" s="660" t="s">
        <v>4892</v>
      </c>
      <c r="E142" s="660" t="s">
        <v>4893</v>
      </c>
      <c r="F142" s="663">
        <v>11</v>
      </c>
      <c r="G142" s="663">
        <v>129492</v>
      </c>
      <c r="H142" s="663">
        <v>1</v>
      </c>
      <c r="I142" s="663">
        <v>11772</v>
      </c>
      <c r="J142" s="663">
        <v>11</v>
      </c>
      <c r="K142" s="663">
        <v>129492</v>
      </c>
      <c r="L142" s="663">
        <v>1</v>
      </c>
      <c r="M142" s="663">
        <v>11772</v>
      </c>
      <c r="N142" s="663">
        <v>8</v>
      </c>
      <c r="O142" s="663">
        <v>94176</v>
      </c>
      <c r="P142" s="676">
        <v>0.72727272727272729</v>
      </c>
      <c r="Q142" s="664">
        <v>11772</v>
      </c>
    </row>
    <row r="143" spans="1:17" ht="14.4" customHeight="1" x14ac:dyDescent="0.3">
      <c r="A143" s="659" t="s">
        <v>4858</v>
      </c>
      <c r="B143" s="660" t="s">
        <v>4470</v>
      </c>
      <c r="C143" s="660" t="s">
        <v>3888</v>
      </c>
      <c r="D143" s="660" t="s">
        <v>4894</v>
      </c>
      <c r="E143" s="660" t="s">
        <v>4895</v>
      </c>
      <c r="F143" s="663"/>
      <c r="G143" s="663"/>
      <c r="H143" s="663"/>
      <c r="I143" s="663"/>
      <c r="J143" s="663">
        <v>1</v>
      </c>
      <c r="K143" s="663">
        <v>2236.5</v>
      </c>
      <c r="L143" s="663"/>
      <c r="M143" s="663">
        <v>2236.5</v>
      </c>
      <c r="N143" s="663"/>
      <c r="O143" s="663"/>
      <c r="P143" s="676"/>
      <c r="Q143" s="664"/>
    </row>
    <row r="144" spans="1:17" ht="14.4" customHeight="1" x14ac:dyDescent="0.3">
      <c r="A144" s="659" t="s">
        <v>4858</v>
      </c>
      <c r="B144" s="660" t="s">
        <v>4470</v>
      </c>
      <c r="C144" s="660" t="s">
        <v>3888</v>
      </c>
      <c r="D144" s="660" t="s">
        <v>4896</v>
      </c>
      <c r="E144" s="660" t="s">
        <v>4897</v>
      </c>
      <c r="F144" s="663">
        <v>1</v>
      </c>
      <c r="G144" s="663">
        <v>1123.73</v>
      </c>
      <c r="H144" s="663">
        <v>1</v>
      </c>
      <c r="I144" s="663">
        <v>1123.73</v>
      </c>
      <c r="J144" s="663"/>
      <c r="K144" s="663"/>
      <c r="L144" s="663"/>
      <c r="M144" s="663"/>
      <c r="N144" s="663"/>
      <c r="O144" s="663"/>
      <c r="P144" s="676"/>
      <c r="Q144" s="664"/>
    </row>
    <row r="145" spans="1:17" ht="14.4" customHeight="1" x14ac:dyDescent="0.3">
      <c r="A145" s="659" t="s">
        <v>4858</v>
      </c>
      <c r="B145" s="660" t="s">
        <v>4470</v>
      </c>
      <c r="C145" s="660" t="s">
        <v>3888</v>
      </c>
      <c r="D145" s="660" t="s">
        <v>4898</v>
      </c>
      <c r="E145" s="660" t="s">
        <v>4899</v>
      </c>
      <c r="F145" s="663"/>
      <c r="G145" s="663"/>
      <c r="H145" s="663"/>
      <c r="I145" s="663"/>
      <c r="J145" s="663"/>
      <c r="K145" s="663"/>
      <c r="L145" s="663"/>
      <c r="M145" s="663"/>
      <c r="N145" s="663">
        <v>6</v>
      </c>
      <c r="O145" s="663">
        <v>121873.2</v>
      </c>
      <c r="P145" s="676"/>
      <c r="Q145" s="664">
        <v>20312.2</v>
      </c>
    </row>
    <row r="146" spans="1:17" ht="14.4" customHeight="1" x14ac:dyDescent="0.3">
      <c r="A146" s="659" t="s">
        <v>4858</v>
      </c>
      <c r="B146" s="660" t="s">
        <v>4470</v>
      </c>
      <c r="C146" s="660" t="s">
        <v>3888</v>
      </c>
      <c r="D146" s="660" t="s">
        <v>4900</v>
      </c>
      <c r="E146" s="660" t="s">
        <v>4901</v>
      </c>
      <c r="F146" s="663">
        <v>1</v>
      </c>
      <c r="G146" s="663">
        <v>605.65</v>
      </c>
      <c r="H146" s="663">
        <v>1</v>
      </c>
      <c r="I146" s="663">
        <v>605.65</v>
      </c>
      <c r="J146" s="663"/>
      <c r="K146" s="663"/>
      <c r="L146" s="663"/>
      <c r="M146" s="663"/>
      <c r="N146" s="663"/>
      <c r="O146" s="663"/>
      <c r="P146" s="676"/>
      <c r="Q146" s="664"/>
    </row>
    <row r="147" spans="1:17" ht="14.4" customHeight="1" x14ac:dyDescent="0.3">
      <c r="A147" s="659" t="s">
        <v>4858</v>
      </c>
      <c r="B147" s="660" t="s">
        <v>4470</v>
      </c>
      <c r="C147" s="660" t="s">
        <v>3888</v>
      </c>
      <c r="D147" s="660" t="s">
        <v>4902</v>
      </c>
      <c r="E147" s="660" t="s">
        <v>4903</v>
      </c>
      <c r="F147" s="663">
        <v>20</v>
      </c>
      <c r="G147" s="663">
        <v>16623.2</v>
      </c>
      <c r="H147" s="663">
        <v>1</v>
      </c>
      <c r="I147" s="663">
        <v>831.16000000000008</v>
      </c>
      <c r="J147" s="663">
        <v>17</v>
      </c>
      <c r="K147" s="663">
        <v>14129.72</v>
      </c>
      <c r="L147" s="663">
        <v>0.85</v>
      </c>
      <c r="M147" s="663">
        <v>831.16</v>
      </c>
      <c r="N147" s="663">
        <v>12</v>
      </c>
      <c r="O147" s="663">
        <v>9973.92</v>
      </c>
      <c r="P147" s="676">
        <v>0.6</v>
      </c>
      <c r="Q147" s="664">
        <v>831.16</v>
      </c>
    </row>
    <row r="148" spans="1:17" ht="14.4" customHeight="1" x14ac:dyDescent="0.3">
      <c r="A148" s="659" t="s">
        <v>4858</v>
      </c>
      <c r="B148" s="660" t="s">
        <v>4470</v>
      </c>
      <c r="C148" s="660" t="s">
        <v>3888</v>
      </c>
      <c r="D148" s="660" t="s">
        <v>4904</v>
      </c>
      <c r="E148" s="660" t="s">
        <v>4903</v>
      </c>
      <c r="F148" s="663"/>
      <c r="G148" s="663"/>
      <c r="H148" s="663"/>
      <c r="I148" s="663"/>
      <c r="J148" s="663">
        <v>1</v>
      </c>
      <c r="K148" s="663">
        <v>888.06</v>
      </c>
      <c r="L148" s="663"/>
      <c r="M148" s="663">
        <v>888.06</v>
      </c>
      <c r="N148" s="663"/>
      <c r="O148" s="663"/>
      <c r="P148" s="676"/>
      <c r="Q148" s="664"/>
    </row>
    <row r="149" spans="1:17" ht="14.4" customHeight="1" x14ac:dyDescent="0.3">
      <c r="A149" s="659" t="s">
        <v>4858</v>
      </c>
      <c r="B149" s="660" t="s">
        <v>4470</v>
      </c>
      <c r="C149" s="660" t="s">
        <v>3888</v>
      </c>
      <c r="D149" s="660" t="s">
        <v>4905</v>
      </c>
      <c r="E149" s="660" t="s">
        <v>4906</v>
      </c>
      <c r="F149" s="663">
        <v>13</v>
      </c>
      <c r="G149" s="663">
        <v>50684.4</v>
      </c>
      <c r="H149" s="663">
        <v>1</v>
      </c>
      <c r="I149" s="663">
        <v>3898.8</v>
      </c>
      <c r="J149" s="663"/>
      <c r="K149" s="663"/>
      <c r="L149" s="663"/>
      <c r="M149" s="663"/>
      <c r="N149" s="663"/>
      <c r="O149" s="663"/>
      <c r="P149" s="676"/>
      <c r="Q149" s="664"/>
    </row>
    <row r="150" spans="1:17" ht="14.4" customHeight="1" x14ac:dyDescent="0.3">
      <c r="A150" s="659" t="s">
        <v>4858</v>
      </c>
      <c r="B150" s="660" t="s">
        <v>4470</v>
      </c>
      <c r="C150" s="660" t="s">
        <v>3888</v>
      </c>
      <c r="D150" s="660" t="s">
        <v>4907</v>
      </c>
      <c r="E150" s="660" t="s">
        <v>4908</v>
      </c>
      <c r="F150" s="663">
        <v>26</v>
      </c>
      <c r="G150" s="663">
        <v>572000</v>
      </c>
      <c r="H150" s="663">
        <v>1</v>
      </c>
      <c r="I150" s="663">
        <v>22000</v>
      </c>
      <c r="J150" s="663">
        <v>43</v>
      </c>
      <c r="K150" s="663">
        <v>946000</v>
      </c>
      <c r="L150" s="663">
        <v>1.6538461538461537</v>
      </c>
      <c r="M150" s="663">
        <v>22000</v>
      </c>
      <c r="N150" s="663">
        <v>23</v>
      </c>
      <c r="O150" s="663">
        <v>506000</v>
      </c>
      <c r="P150" s="676">
        <v>0.88461538461538458</v>
      </c>
      <c r="Q150" s="664">
        <v>22000</v>
      </c>
    </row>
    <row r="151" spans="1:17" ht="14.4" customHeight="1" x14ac:dyDescent="0.3">
      <c r="A151" s="659" t="s">
        <v>4858</v>
      </c>
      <c r="B151" s="660" t="s">
        <v>4470</v>
      </c>
      <c r="C151" s="660" t="s">
        <v>3888</v>
      </c>
      <c r="D151" s="660" t="s">
        <v>4909</v>
      </c>
      <c r="E151" s="660"/>
      <c r="F151" s="663"/>
      <c r="G151" s="663"/>
      <c r="H151" s="663"/>
      <c r="I151" s="663"/>
      <c r="J151" s="663">
        <v>1</v>
      </c>
      <c r="K151" s="663">
        <v>15571.36</v>
      </c>
      <c r="L151" s="663"/>
      <c r="M151" s="663">
        <v>15571.36</v>
      </c>
      <c r="N151" s="663"/>
      <c r="O151" s="663"/>
      <c r="P151" s="676"/>
      <c r="Q151" s="664"/>
    </row>
    <row r="152" spans="1:17" ht="14.4" customHeight="1" x14ac:dyDescent="0.3">
      <c r="A152" s="659" t="s">
        <v>4858</v>
      </c>
      <c r="B152" s="660" t="s">
        <v>4470</v>
      </c>
      <c r="C152" s="660" t="s">
        <v>3888</v>
      </c>
      <c r="D152" s="660" t="s">
        <v>4910</v>
      </c>
      <c r="E152" s="660" t="s">
        <v>4911</v>
      </c>
      <c r="F152" s="663"/>
      <c r="G152" s="663"/>
      <c r="H152" s="663"/>
      <c r="I152" s="663"/>
      <c r="J152" s="663"/>
      <c r="K152" s="663"/>
      <c r="L152" s="663"/>
      <c r="M152" s="663"/>
      <c r="N152" s="663">
        <v>7</v>
      </c>
      <c r="O152" s="663">
        <v>25512.06</v>
      </c>
      <c r="P152" s="676"/>
      <c r="Q152" s="664">
        <v>3644.5800000000004</v>
      </c>
    </row>
    <row r="153" spans="1:17" ht="14.4" customHeight="1" x14ac:dyDescent="0.3">
      <c r="A153" s="659" t="s">
        <v>4858</v>
      </c>
      <c r="B153" s="660" t="s">
        <v>4470</v>
      </c>
      <c r="C153" s="660" t="s">
        <v>3888</v>
      </c>
      <c r="D153" s="660" t="s">
        <v>4912</v>
      </c>
      <c r="E153" s="660" t="s">
        <v>4913</v>
      </c>
      <c r="F153" s="663"/>
      <c r="G153" s="663"/>
      <c r="H153" s="663"/>
      <c r="I153" s="663"/>
      <c r="J153" s="663">
        <v>1</v>
      </c>
      <c r="K153" s="663">
        <v>1305.82</v>
      </c>
      <c r="L153" s="663"/>
      <c r="M153" s="663">
        <v>1305.82</v>
      </c>
      <c r="N153" s="663"/>
      <c r="O153" s="663"/>
      <c r="P153" s="676"/>
      <c r="Q153" s="664"/>
    </row>
    <row r="154" spans="1:17" ht="14.4" customHeight="1" x14ac:dyDescent="0.3">
      <c r="A154" s="659" t="s">
        <v>4858</v>
      </c>
      <c r="B154" s="660" t="s">
        <v>4470</v>
      </c>
      <c r="C154" s="660" t="s">
        <v>3888</v>
      </c>
      <c r="D154" s="660" t="s">
        <v>4914</v>
      </c>
      <c r="E154" s="660" t="s">
        <v>4915</v>
      </c>
      <c r="F154" s="663">
        <v>13</v>
      </c>
      <c r="G154" s="663">
        <v>321750</v>
      </c>
      <c r="H154" s="663">
        <v>1</v>
      </c>
      <c r="I154" s="663">
        <v>24750</v>
      </c>
      <c r="J154" s="663">
        <v>20</v>
      </c>
      <c r="K154" s="663">
        <v>495000</v>
      </c>
      <c r="L154" s="663">
        <v>1.5384615384615385</v>
      </c>
      <c r="M154" s="663">
        <v>24750</v>
      </c>
      <c r="N154" s="663">
        <v>14</v>
      </c>
      <c r="O154" s="663">
        <v>346500</v>
      </c>
      <c r="P154" s="676">
        <v>1.0769230769230769</v>
      </c>
      <c r="Q154" s="664">
        <v>24750</v>
      </c>
    </row>
    <row r="155" spans="1:17" ht="14.4" customHeight="1" x14ac:dyDescent="0.3">
      <c r="A155" s="659" t="s">
        <v>4858</v>
      </c>
      <c r="B155" s="660" t="s">
        <v>4470</v>
      </c>
      <c r="C155" s="660" t="s">
        <v>3888</v>
      </c>
      <c r="D155" s="660" t="s">
        <v>4916</v>
      </c>
      <c r="E155" s="660" t="s">
        <v>4917</v>
      </c>
      <c r="F155" s="663">
        <v>5</v>
      </c>
      <c r="G155" s="663">
        <v>1795.5000000000002</v>
      </c>
      <c r="H155" s="663">
        <v>1</v>
      </c>
      <c r="I155" s="663">
        <v>359.1</v>
      </c>
      <c r="J155" s="663">
        <v>3</v>
      </c>
      <c r="K155" s="663">
        <v>1077.3000000000002</v>
      </c>
      <c r="L155" s="663">
        <v>0.6</v>
      </c>
      <c r="M155" s="663">
        <v>359.10000000000008</v>
      </c>
      <c r="N155" s="663">
        <v>4</v>
      </c>
      <c r="O155" s="663">
        <v>1436.4</v>
      </c>
      <c r="P155" s="676">
        <v>0.79999999999999993</v>
      </c>
      <c r="Q155" s="664">
        <v>359.1</v>
      </c>
    </row>
    <row r="156" spans="1:17" ht="14.4" customHeight="1" x14ac:dyDescent="0.3">
      <c r="A156" s="659" t="s">
        <v>4858</v>
      </c>
      <c r="B156" s="660" t="s">
        <v>4470</v>
      </c>
      <c r="C156" s="660" t="s">
        <v>3888</v>
      </c>
      <c r="D156" s="660" t="s">
        <v>4918</v>
      </c>
      <c r="E156" s="660" t="s">
        <v>4919</v>
      </c>
      <c r="F156" s="663">
        <v>8</v>
      </c>
      <c r="G156" s="663">
        <v>104624</v>
      </c>
      <c r="H156" s="663">
        <v>1</v>
      </c>
      <c r="I156" s="663">
        <v>13078</v>
      </c>
      <c r="J156" s="663">
        <v>8</v>
      </c>
      <c r="K156" s="663">
        <v>104624</v>
      </c>
      <c r="L156" s="663">
        <v>1</v>
      </c>
      <c r="M156" s="663">
        <v>13078</v>
      </c>
      <c r="N156" s="663">
        <v>4</v>
      </c>
      <c r="O156" s="663">
        <v>52312</v>
      </c>
      <c r="P156" s="676">
        <v>0.5</v>
      </c>
      <c r="Q156" s="664">
        <v>13078</v>
      </c>
    </row>
    <row r="157" spans="1:17" ht="14.4" customHeight="1" x14ac:dyDescent="0.3">
      <c r="A157" s="659" t="s">
        <v>4858</v>
      </c>
      <c r="B157" s="660" t="s">
        <v>4470</v>
      </c>
      <c r="C157" s="660" t="s">
        <v>3888</v>
      </c>
      <c r="D157" s="660" t="s">
        <v>4920</v>
      </c>
      <c r="E157" s="660" t="s">
        <v>4921</v>
      </c>
      <c r="F157" s="663">
        <v>8</v>
      </c>
      <c r="G157" s="663">
        <v>127896</v>
      </c>
      <c r="H157" s="663">
        <v>1</v>
      </c>
      <c r="I157" s="663">
        <v>15987</v>
      </c>
      <c r="J157" s="663">
        <v>10</v>
      </c>
      <c r="K157" s="663">
        <v>159870</v>
      </c>
      <c r="L157" s="663">
        <v>1.25</v>
      </c>
      <c r="M157" s="663">
        <v>15987</v>
      </c>
      <c r="N157" s="663">
        <v>5</v>
      </c>
      <c r="O157" s="663">
        <v>79935</v>
      </c>
      <c r="P157" s="676">
        <v>0.625</v>
      </c>
      <c r="Q157" s="664">
        <v>15987</v>
      </c>
    </row>
    <row r="158" spans="1:17" ht="14.4" customHeight="1" x14ac:dyDescent="0.3">
      <c r="A158" s="659" t="s">
        <v>4858</v>
      </c>
      <c r="B158" s="660" t="s">
        <v>4470</v>
      </c>
      <c r="C158" s="660" t="s">
        <v>3888</v>
      </c>
      <c r="D158" s="660" t="s">
        <v>4922</v>
      </c>
      <c r="E158" s="660" t="s">
        <v>4923</v>
      </c>
      <c r="F158" s="663">
        <v>8</v>
      </c>
      <c r="G158" s="663">
        <v>279680</v>
      </c>
      <c r="H158" s="663">
        <v>1</v>
      </c>
      <c r="I158" s="663">
        <v>34960</v>
      </c>
      <c r="J158" s="663">
        <v>10</v>
      </c>
      <c r="K158" s="663">
        <v>349600</v>
      </c>
      <c r="L158" s="663">
        <v>1.25</v>
      </c>
      <c r="M158" s="663">
        <v>34960</v>
      </c>
      <c r="N158" s="663">
        <v>8</v>
      </c>
      <c r="O158" s="663">
        <v>279680</v>
      </c>
      <c r="P158" s="676">
        <v>1</v>
      </c>
      <c r="Q158" s="664">
        <v>34960</v>
      </c>
    </row>
    <row r="159" spans="1:17" ht="14.4" customHeight="1" x14ac:dyDescent="0.3">
      <c r="A159" s="659" t="s">
        <v>4858</v>
      </c>
      <c r="B159" s="660" t="s">
        <v>4470</v>
      </c>
      <c r="C159" s="660" t="s">
        <v>3888</v>
      </c>
      <c r="D159" s="660" t="s">
        <v>4924</v>
      </c>
      <c r="E159" s="660" t="s">
        <v>4925</v>
      </c>
      <c r="F159" s="663">
        <v>1</v>
      </c>
      <c r="G159" s="663">
        <v>893.9</v>
      </c>
      <c r="H159" s="663">
        <v>1</v>
      </c>
      <c r="I159" s="663">
        <v>893.9</v>
      </c>
      <c r="J159" s="663"/>
      <c r="K159" s="663"/>
      <c r="L159" s="663"/>
      <c r="M159" s="663"/>
      <c r="N159" s="663"/>
      <c r="O159" s="663"/>
      <c r="P159" s="676"/>
      <c r="Q159" s="664"/>
    </row>
    <row r="160" spans="1:17" ht="14.4" customHeight="1" x14ac:dyDescent="0.3">
      <c r="A160" s="659" t="s">
        <v>4858</v>
      </c>
      <c r="B160" s="660" t="s">
        <v>4470</v>
      </c>
      <c r="C160" s="660" t="s">
        <v>3888</v>
      </c>
      <c r="D160" s="660" t="s">
        <v>4926</v>
      </c>
      <c r="E160" s="660" t="s">
        <v>4927</v>
      </c>
      <c r="F160" s="663">
        <v>6</v>
      </c>
      <c r="G160" s="663">
        <v>100990.14</v>
      </c>
      <c r="H160" s="663">
        <v>1</v>
      </c>
      <c r="I160" s="663">
        <v>16831.689999999999</v>
      </c>
      <c r="J160" s="663">
        <v>3</v>
      </c>
      <c r="K160" s="663">
        <v>50495.069999999992</v>
      </c>
      <c r="L160" s="663">
        <v>0.49999999999999994</v>
      </c>
      <c r="M160" s="663">
        <v>16831.689999999999</v>
      </c>
      <c r="N160" s="663"/>
      <c r="O160" s="663"/>
      <c r="P160" s="676"/>
      <c r="Q160" s="664"/>
    </row>
    <row r="161" spans="1:17" ht="14.4" customHeight="1" x14ac:dyDescent="0.3">
      <c r="A161" s="659" t="s">
        <v>4858</v>
      </c>
      <c r="B161" s="660" t="s">
        <v>4470</v>
      </c>
      <c r="C161" s="660" t="s">
        <v>3888</v>
      </c>
      <c r="D161" s="660" t="s">
        <v>4928</v>
      </c>
      <c r="E161" s="660" t="s">
        <v>4929</v>
      </c>
      <c r="F161" s="663"/>
      <c r="G161" s="663"/>
      <c r="H161" s="663"/>
      <c r="I161" s="663"/>
      <c r="J161" s="663">
        <v>3</v>
      </c>
      <c r="K161" s="663">
        <v>31935.03</v>
      </c>
      <c r="L161" s="663"/>
      <c r="M161" s="663">
        <v>10645.01</v>
      </c>
      <c r="N161" s="663"/>
      <c r="O161" s="663"/>
      <c r="P161" s="676"/>
      <c r="Q161" s="664"/>
    </row>
    <row r="162" spans="1:17" ht="14.4" customHeight="1" x14ac:dyDescent="0.3">
      <c r="A162" s="659" t="s">
        <v>4858</v>
      </c>
      <c r="B162" s="660" t="s">
        <v>4470</v>
      </c>
      <c r="C162" s="660" t="s">
        <v>3888</v>
      </c>
      <c r="D162" s="660" t="s">
        <v>4930</v>
      </c>
      <c r="E162" s="660" t="s">
        <v>4931</v>
      </c>
      <c r="F162" s="663"/>
      <c r="G162" s="663"/>
      <c r="H162" s="663"/>
      <c r="I162" s="663"/>
      <c r="J162" s="663">
        <v>6</v>
      </c>
      <c r="K162" s="663">
        <v>39522.78</v>
      </c>
      <c r="L162" s="663"/>
      <c r="M162" s="663">
        <v>6587.13</v>
      </c>
      <c r="N162" s="663">
        <v>5</v>
      </c>
      <c r="O162" s="663">
        <v>32935.65</v>
      </c>
      <c r="P162" s="676"/>
      <c r="Q162" s="664">
        <v>6587.13</v>
      </c>
    </row>
    <row r="163" spans="1:17" ht="14.4" customHeight="1" x14ac:dyDescent="0.3">
      <c r="A163" s="659" t="s">
        <v>4858</v>
      </c>
      <c r="B163" s="660" t="s">
        <v>4470</v>
      </c>
      <c r="C163" s="660" t="s">
        <v>3888</v>
      </c>
      <c r="D163" s="660" t="s">
        <v>4932</v>
      </c>
      <c r="E163" s="660" t="s">
        <v>4933</v>
      </c>
      <c r="F163" s="663"/>
      <c r="G163" s="663"/>
      <c r="H163" s="663"/>
      <c r="I163" s="663"/>
      <c r="J163" s="663">
        <v>1</v>
      </c>
      <c r="K163" s="663">
        <v>1841.62</v>
      </c>
      <c r="L163" s="663"/>
      <c r="M163" s="663">
        <v>1841.62</v>
      </c>
      <c r="N163" s="663"/>
      <c r="O163" s="663"/>
      <c r="P163" s="676"/>
      <c r="Q163" s="664"/>
    </row>
    <row r="164" spans="1:17" ht="14.4" customHeight="1" x14ac:dyDescent="0.3">
      <c r="A164" s="659" t="s">
        <v>4858</v>
      </c>
      <c r="B164" s="660" t="s">
        <v>4470</v>
      </c>
      <c r="C164" s="660" t="s">
        <v>3888</v>
      </c>
      <c r="D164" s="660" t="s">
        <v>4934</v>
      </c>
      <c r="E164" s="660" t="s">
        <v>4935</v>
      </c>
      <c r="F164" s="663"/>
      <c r="G164" s="663"/>
      <c r="H164" s="663"/>
      <c r="I164" s="663"/>
      <c r="J164" s="663">
        <v>1</v>
      </c>
      <c r="K164" s="663">
        <v>31629.82</v>
      </c>
      <c r="L164" s="663"/>
      <c r="M164" s="663">
        <v>31629.82</v>
      </c>
      <c r="N164" s="663"/>
      <c r="O164" s="663"/>
      <c r="P164" s="676"/>
      <c r="Q164" s="664"/>
    </row>
    <row r="165" spans="1:17" ht="14.4" customHeight="1" x14ac:dyDescent="0.3">
      <c r="A165" s="659" t="s">
        <v>4858</v>
      </c>
      <c r="B165" s="660" t="s">
        <v>4470</v>
      </c>
      <c r="C165" s="660" t="s">
        <v>3888</v>
      </c>
      <c r="D165" s="660" t="s">
        <v>4936</v>
      </c>
      <c r="E165" s="660" t="s">
        <v>4937</v>
      </c>
      <c r="F165" s="663">
        <v>3</v>
      </c>
      <c r="G165" s="663">
        <v>242809.2</v>
      </c>
      <c r="H165" s="663">
        <v>1</v>
      </c>
      <c r="I165" s="663">
        <v>80936.400000000009</v>
      </c>
      <c r="J165" s="663">
        <v>2</v>
      </c>
      <c r="K165" s="663">
        <v>161872.79999999999</v>
      </c>
      <c r="L165" s="663">
        <v>0.66666666666666663</v>
      </c>
      <c r="M165" s="663">
        <v>80936.399999999994</v>
      </c>
      <c r="N165" s="663"/>
      <c r="O165" s="663"/>
      <c r="P165" s="676"/>
      <c r="Q165" s="664"/>
    </row>
    <row r="166" spans="1:17" ht="14.4" customHeight="1" x14ac:dyDescent="0.3">
      <c r="A166" s="659" t="s">
        <v>4858</v>
      </c>
      <c r="B166" s="660" t="s">
        <v>4470</v>
      </c>
      <c r="C166" s="660" t="s">
        <v>3888</v>
      </c>
      <c r="D166" s="660" t="s">
        <v>4938</v>
      </c>
      <c r="E166" s="660" t="s">
        <v>4939</v>
      </c>
      <c r="F166" s="663"/>
      <c r="G166" s="663"/>
      <c r="H166" s="663"/>
      <c r="I166" s="663"/>
      <c r="J166" s="663">
        <v>18</v>
      </c>
      <c r="K166" s="663">
        <v>78480</v>
      </c>
      <c r="L166" s="663"/>
      <c r="M166" s="663">
        <v>4360</v>
      </c>
      <c r="N166" s="663">
        <v>11</v>
      </c>
      <c r="O166" s="663">
        <v>47960</v>
      </c>
      <c r="P166" s="676"/>
      <c r="Q166" s="664">
        <v>4360</v>
      </c>
    </row>
    <row r="167" spans="1:17" ht="14.4" customHeight="1" x14ac:dyDescent="0.3">
      <c r="A167" s="659" t="s">
        <v>4858</v>
      </c>
      <c r="B167" s="660" t="s">
        <v>4470</v>
      </c>
      <c r="C167" s="660" t="s">
        <v>3888</v>
      </c>
      <c r="D167" s="660" t="s">
        <v>4940</v>
      </c>
      <c r="E167" s="660" t="s">
        <v>4941</v>
      </c>
      <c r="F167" s="663"/>
      <c r="G167" s="663"/>
      <c r="H167" s="663"/>
      <c r="I167" s="663"/>
      <c r="J167" s="663">
        <v>1</v>
      </c>
      <c r="K167" s="663">
        <v>19969</v>
      </c>
      <c r="L167" s="663"/>
      <c r="M167" s="663">
        <v>19969</v>
      </c>
      <c r="N167" s="663"/>
      <c r="O167" s="663"/>
      <c r="P167" s="676"/>
      <c r="Q167" s="664"/>
    </row>
    <row r="168" spans="1:17" ht="14.4" customHeight="1" x14ac:dyDescent="0.3">
      <c r="A168" s="659" t="s">
        <v>4858</v>
      </c>
      <c r="B168" s="660" t="s">
        <v>4470</v>
      </c>
      <c r="C168" s="660" t="s">
        <v>3888</v>
      </c>
      <c r="D168" s="660" t="s">
        <v>4942</v>
      </c>
      <c r="E168" s="660" t="s">
        <v>4889</v>
      </c>
      <c r="F168" s="663">
        <v>1</v>
      </c>
      <c r="G168" s="663">
        <v>15675</v>
      </c>
      <c r="H168" s="663">
        <v>1</v>
      </c>
      <c r="I168" s="663">
        <v>15675</v>
      </c>
      <c r="J168" s="663"/>
      <c r="K168" s="663"/>
      <c r="L168" s="663"/>
      <c r="M168" s="663"/>
      <c r="N168" s="663">
        <v>1</v>
      </c>
      <c r="O168" s="663">
        <v>15675</v>
      </c>
      <c r="P168" s="676">
        <v>1</v>
      </c>
      <c r="Q168" s="664">
        <v>15675</v>
      </c>
    </row>
    <row r="169" spans="1:17" ht="14.4" customHeight="1" x14ac:dyDescent="0.3">
      <c r="A169" s="659" t="s">
        <v>4858</v>
      </c>
      <c r="B169" s="660" t="s">
        <v>4470</v>
      </c>
      <c r="C169" s="660" t="s">
        <v>3888</v>
      </c>
      <c r="D169" s="660" t="s">
        <v>4943</v>
      </c>
      <c r="E169" s="660" t="s">
        <v>4944</v>
      </c>
      <c r="F169" s="663"/>
      <c r="G169" s="663"/>
      <c r="H169" s="663"/>
      <c r="I169" s="663"/>
      <c r="J169" s="663">
        <v>1</v>
      </c>
      <c r="K169" s="663">
        <v>4890.29</v>
      </c>
      <c r="L169" s="663"/>
      <c r="M169" s="663">
        <v>4890.29</v>
      </c>
      <c r="N169" s="663"/>
      <c r="O169" s="663"/>
      <c r="P169" s="676"/>
      <c r="Q169" s="664"/>
    </row>
    <row r="170" spans="1:17" ht="14.4" customHeight="1" x14ac:dyDescent="0.3">
      <c r="A170" s="659" t="s">
        <v>4858</v>
      </c>
      <c r="B170" s="660" t="s">
        <v>4470</v>
      </c>
      <c r="C170" s="660" t="s">
        <v>3888</v>
      </c>
      <c r="D170" s="660" t="s">
        <v>4945</v>
      </c>
      <c r="E170" s="660" t="s">
        <v>4946</v>
      </c>
      <c r="F170" s="663"/>
      <c r="G170" s="663"/>
      <c r="H170" s="663"/>
      <c r="I170" s="663"/>
      <c r="J170" s="663">
        <v>1</v>
      </c>
      <c r="K170" s="663">
        <v>21368</v>
      </c>
      <c r="L170" s="663"/>
      <c r="M170" s="663">
        <v>21368</v>
      </c>
      <c r="N170" s="663"/>
      <c r="O170" s="663"/>
      <c r="P170" s="676"/>
      <c r="Q170" s="664"/>
    </row>
    <row r="171" spans="1:17" ht="14.4" customHeight="1" x14ac:dyDescent="0.3">
      <c r="A171" s="659" t="s">
        <v>4858</v>
      </c>
      <c r="B171" s="660" t="s">
        <v>4470</v>
      </c>
      <c r="C171" s="660" t="s">
        <v>3888</v>
      </c>
      <c r="D171" s="660" t="s">
        <v>4947</v>
      </c>
      <c r="E171" s="660" t="s">
        <v>4948</v>
      </c>
      <c r="F171" s="663">
        <v>1</v>
      </c>
      <c r="G171" s="663">
        <v>11015.5</v>
      </c>
      <c r="H171" s="663">
        <v>1</v>
      </c>
      <c r="I171" s="663">
        <v>11015.5</v>
      </c>
      <c r="J171" s="663"/>
      <c r="K171" s="663"/>
      <c r="L171" s="663"/>
      <c r="M171" s="663"/>
      <c r="N171" s="663"/>
      <c r="O171" s="663"/>
      <c r="P171" s="676"/>
      <c r="Q171" s="664"/>
    </row>
    <row r="172" spans="1:17" ht="14.4" customHeight="1" x14ac:dyDescent="0.3">
      <c r="A172" s="659" t="s">
        <v>4858</v>
      </c>
      <c r="B172" s="660" t="s">
        <v>4470</v>
      </c>
      <c r="C172" s="660" t="s">
        <v>3888</v>
      </c>
      <c r="D172" s="660" t="s">
        <v>4949</v>
      </c>
      <c r="E172" s="660" t="s">
        <v>4950</v>
      </c>
      <c r="F172" s="663"/>
      <c r="G172" s="663"/>
      <c r="H172" s="663"/>
      <c r="I172" s="663"/>
      <c r="J172" s="663">
        <v>1</v>
      </c>
      <c r="K172" s="663">
        <v>17747.73</v>
      </c>
      <c r="L172" s="663"/>
      <c r="M172" s="663">
        <v>17747.73</v>
      </c>
      <c r="N172" s="663"/>
      <c r="O172" s="663"/>
      <c r="P172" s="676"/>
      <c r="Q172" s="664"/>
    </row>
    <row r="173" spans="1:17" ht="14.4" customHeight="1" x14ac:dyDescent="0.3">
      <c r="A173" s="659" t="s">
        <v>4858</v>
      </c>
      <c r="B173" s="660" t="s">
        <v>4470</v>
      </c>
      <c r="C173" s="660" t="s">
        <v>3735</v>
      </c>
      <c r="D173" s="660" t="s">
        <v>4951</v>
      </c>
      <c r="E173" s="660" t="s">
        <v>4952</v>
      </c>
      <c r="F173" s="663">
        <v>2</v>
      </c>
      <c r="G173" s="663">
        <v>410</v>
      </c>
      <c r="H173" s="663">
        <v>1</v>
      </c>
      <c r="I173" s="663">
        <v>205</v>
      </c>
      <c r="J173" s="663">
        <v>1</v>
      </c>
      <c r="K173" s="663">
        <v>205</v>
      </c>
      <c r="L173" s="663">
        <v>0.5</v>
      </c>
      <c r="M173" s="663">
        <v>205</v>
      </c>
      <c r="N173" s="663">
        <v>2</v>
      </c>
      <c r="O173" s="663">
        <v>414</v>
      </c>
      <c r="P173" s="676">
        <v>1.0097560975609756</v>
      </c>
      <c r="Q173" s="664">
        <v>207</v>
      </c>
    </row>
    <row r="174" spans="1:17" ht="14.4" customHeight="1" x14ac:dyDescent="0.3">
      <c r="A174" s="659" t="s">
        <v>4858</v>
      </c>
      <c r="B174" s="660" t="s">
        <v>4470</v>
      </c>
      <c r="C174" s="660" t="s">
        <v>3735</v>
      </c>
      <c r="D174" s="660" t="s">
        <v>4953</v>
      </c>
      <c r="E174" s="660" t="s">
        <v>4954</v>
      </c>
      <c r="F174" s="663">
        <v>167</v>
      </c>
      <c r="G174" s="663">
        <v>25050</v>
      </c>
      <c r="H174" s="663">
        <v>1</v>
      </c>
      <c r="I174" s="663">
        <v>150</v>
      </c>
      <c r="J174" s="663">
        <v>111</v>
      </c>
      <c r="K174" s="663">
        <v>16688</v>
      </c>
      <c r="L174" s="663">
        <v>0.66618762475049897</v>
      </c>
      <c r="M174" s="663">
        <v>150.34234234234233</v>
      </c>
      <c r="N174" s="663">
        <v>91</v>
      </c>
      <c r="O174" s="663">
        <v>13741</v>
      </c>
      <c r="P174" s="676">
        <v>0.54854291417165668</v>
      </c>
      <c r="Q174" s="664">
        <v>151</v>
      </c>
    </row>
    <row r="175" spans="1:17" ht="14.4" customHeight="1" x14ac:dyDescent="0.3">
      <c r="A175" s="659" t="s">
        <v>4858</v>
      </c>
      <c r="B175" s="660" t="s">
        <v>4470</v>
      </c>
      <c r="C175" s="660" t="s">
        <v>3735</v>
      </c>
      <c r="D175" s="660" t="s">
        <v>4955</v>
      </c>
      <c r="E175" s="660" t="s">
        <v>4956</v>
      </c>
      <c r="F175" s="663">
        <v>316</v>
      </c>
      <c r="G175" s="663">
        <v>57512</v>
      </c>
      <c r="H175" s="663">
        <v>1</v>
      </c>
      <c r="I175" s="663">
        <v>182</v>
      </c>
      <c r="J175" s="663">
        <v>393</v>
      </c>
      <c r="K175" s="663">
        <v>71687</v>
      </c>
      <c r="L175" s="663">
        <v>1.2464703018500487</v>
      </c>
      <c r="M175" s="663">
        <v>182.40966921119593</v>
      </c>
      <c r="N175" s="663">
        <v>272</v>
      </c>
      <c r="O175" s="663">
        <v>49776</v>
      </c>
      <c r="P175" s="676">
        <v>0.86548894143830857</v>
      </c>
      <c r="Q175" s="664">
        <v>183</v>
      </c>
    </row>
    <row r="176" spans="1:17" ht="14.4" customHeight="1" x14ac:dyDescent="0.3">
      <c r="A176" s="659" t="s">
        <v>4858</v>
      </c>
      <c r="B176" s="660" t="s">
        <v>4470</v>
      </c>
      <c r="C176" s="660" t="s">
        <v>3735</v>
      </c>
      <c r="D176" s="660" t="s">
        <v>4957</v>
      </c>
      <c r="E176" s="660" t="s">
        <v>4958</v>
      </c>
      <c r="F176" s="663">
        <v>17</v>
      </c>
      <c r="G176" s="663">
        <v>2108</v>
      </c>
      <c r="H176" s="663">
        <v>1</v>
      </c>
      <c r="I176" s="663">
        <v>124</v>
      </c>
      <c r="J176" s="663">
        <v>6</v>
      </c>
      <c r="K176" s="663">
        <v>746</v>
      </c>
      <c r="L176" s="663">
        <v>0.35388994307400379</v>
      </c>
      <c r="M176" s="663">
        <v>124.33333333333333</v>
      </c>
      <c r="N176" s="663">
        <v>10</v>
      </c>
      <c r="O176" s="663">
        <v>1250</v>
      </c>
      <c r="P176" s="676">
        <v>0.59297912713472489</v>
      </c>
      <c r="Q176" s="664">
        <v>125</v>
      </c>
    </row>
    <row r="177" spans="1:17" ht="14.4" customHeight="1" x14ac:dyDescent="0.3">
      <c r="A177" s="659" t="s">
        <v>4858</v>
      </c>
      <c r="B177" s="660" t="s">
        <v>4470</v>
      </c>
      <c r="C177" s="660" t="s">
        <v>3735</v>
      </c>
      <c r="D177" s="660" t="s">
        <v>4959</v>
      </c>
      <c r="E177" s="660" t="s">
        <v>4960</v>
      </c>
      <c r="F177" s="663">
        <v>13</v>
      </c>
      <c r="G177" s="663">
        <v>2821</v>
      </c>
      <c r="H177" s="663">
        <v>1</v>
      </c>
      <c r="I177" s="663">
        <v>217</v>
      </c>
      <c r="J177" s="663">
        <v>13</v>
      </c>
      <c r="K177" s="663">
        <v>2826</v>
      </c>
      <c r="L177" s="663">
        <v>1.0017724211272598</v>
      </c>
      <c r="M177" s="663">
        <v>217.38461538461539</v>
      </c>
      <c r="N177" s="663">
        <v>26</v>
      </c>
      <c r="O177" s="663">
        <v>5694</v>
      </c>
      <c r="P177" s="676">
        <v>2.0184331797235022</v>
      </c>
      <c r="Q177" s="664">
        <v>219</v>
      </c>
    </row>
    <row r="178" spans="1:17" ht="14.4" customHeight="1" x14ac:dyDescent="0.3">
      <c r="A178" s="659" t="s">
        <v>4858</v>
      </c>
      <c r="B178" s="660" t="s">
        <v>4470</v>
      </c>
      <c r="C178" s="660" t="s">
        <v>3735</v>
      </c>
      <c r="D178" s="660" t="s">
        <v>4961</v>
      </c>
      <c r="E178" s="660" t="s">
        <v>4962</v>
      </c>
      <c r="F178" s="663">
        <v>5</v>
      </c>
      <c r="G178" s="663">
        <v>1085</v>
      </c>
      <c r="H178" s="663">
        <v>1</v>
      </c>
      <c r="I178" s="663">
        <v>217</v>
      </c>
      <c r="J178" s="663">
        <v>5</v>
      </c>
      <c r="K178" s="663">
        <v>1086</v>
      </c>
      <c r="L178" s="663">
        <v>1.0009216589861751</v>
      </c>
      <c r="M178" s="663">
        <v>217.2</v>
      </c>
      <c r="N178" s="663">
        <v>4</v>
      </c>
      <c r="O178" s="663">
        <v>876</v>
      </c>
      <c r="P178" s="676">
        <v>0.80737327188940089</v>
      </c>
      <c r="Q178" s="664">
        <v>219</v>
      </c>
    </row>
    <row r="179" spans="1:17" ht="14.4" customHeight="1" x14ac:dyDescent="0.3">
      <c r="A179" s="659" t="s">
        <v>4858</v>
      </c>
      <c r="B179" s="660" t="s">
        <v>4470</v>
      </c>
      <c r="C179" s="660" t="s">
        <v>3735</v>
      </c>
      <c r="D179" s="660" t="s">
        <v>4963</v>
      </c>
      <c r="E179" s="660" t="s">
        <v>4964</v>
      </c>
      <c r="F179" s="663">
        <v>3</v>
      </c>
      <c r="G179" s="663">
        <v>657</v>
      </c>
      <c r="H179" s="663">
        <v>1</v>
      </c>
      <c r="I179" s="663">
        <v>219</v>
      </c>
      <c r="J179" s="663">
        <v>2</v>
      </c>
      <c r="K179" s="663">
        <v>439</v>
      </c>
      <c r="L179" s="663">
        <v>0.66818873668188739</v>
      </c>
      <c r="M179" s="663">
        <v>219.5</v>
      </c>
      <c r="N179" s="663">
        <v>9</v>
      </c>
      <c r="O179" s="663">
        <v>1989</v>
      </c>
      <c r="P179" s="676">
        <v>3.0273972602739727</v>
      </c>
      <c r="Q179" s="664">
        <v>221</v>
      </c>
    </row>
    <row r="180" spans="1:17" ht="14.4" customHeight="1" x14ac:dyDescent="0.3">
      <c r="A180" s="659" t="s">
        <v>4858</v>
      </c>
      <c r="B180" s="660" t="s">
        <v>4470</v>
      </c>
      <c r="C180" s="660" t="s">
        <v>3735</v>
      </c>
      <c r="D180" s="660" t="s">
        <v>4965</v>
      </c>
      <c r="E180" s="660" t="s">
        <v>4966</v>
      </c>
      <c r="F180" s="663">
        <v>1</v>
      </c>
      <c r="G180" s="663">
        <v>326</v>
      </c>
      <c r="H180" s="663">
        <v>1</v>
      </c>
      <c r="I180" s="663">
        <v>326</v>
      </c>
      <c r="J180" s="663"/>
      <c r="K180" s="663"/>
      <c r="L180" s="663"/>
      <c r="M180" s="663"/>
      <c r="N180" s="663"/>
      <c r="O180" s="663"/>
      <c r="P180" s="676"/>
      <c r="Q180" s="664"/>
    </row>
    <row r="181" spans="1:17" ht="14.4" customHeight="1" x14ac:dyDescent="0.3">
      <c r="A181" s="659" t="s">
        <v>4858</v>
      </c>
      <c r="B181" s="660" t="s">
        <v>4470</v>
      </c>
      <c r="C181" s="660" t="s">
        <v>3735</v>
      </c>
      <c r="D181" s="660" t="s">
        <v>4967</v>
      </c>
      <c r="E181" s="660" t="s">
        <v>4968</v>
      </c>
      <c r="F181" s="663">
        <v>17</v>
      </c>
      <c r="G181" s="663">
        <v>70159</v>
      </c>
      <c r="H181" s="663">
        <v>1</v>
      </c>
      <c r="I181" s="663">
        <v>4127</v>
      </c>
      <c r="J181" s="663">
        <v>19</v>
      </c>
      <c r="K181" s="663">
        <v>78453</v>
      </c>
      <c r="L181" s="663">
        <v>1.1182171923773143</v>
      </c>
      <c r="M181" s="663">
        <v>4129.105263157895</v>
      </c>
      <c r="N181" s="663">
        <v>10</v>
      </c>
      <c r="O181" s="663">
        <v>41390</v>
      </c>
      <c r="P181" s="676">
        <v>0.58994569477900194</v>
      </c>
      <c r="Q181" s="664">
        <v>4139</v>
      </c>
    </row>
    <row r="182" spans="1:17" ht="14.4" customHeight="1" x14ac:dyDescent="0.3">
      <c r="A182" s="659" t="s">
        <v>4858</v>
      </c>
      <c r="B182" s="660" t="s">
        <v>4470</v>
      </c>
      <c r="C182" s="660" t="s">
        <v>3735</v>
      </c>
      <c r="D182" s="660" t="s">
        <v>4969</v>
      </c>
      <c r="E182" s="660" t="s">
        <v>4970</v>
      </c>
      <c r="F182" s="663">
        <v>54</v>
      </c>
      <c r="G182" s="663">
        <v>206010</v>
      </c>
      <c r="H182" s="663">
        <v>1</v>
      </c>
      <c r="I182" s="663">
        <v>3815</v>
      </c>
      <c r="J182" s="663">
        <v>55</v>
      </c>
      <c r="K182" s="663">
        <v>209909</v>
      </c>
      <c r="L182" s="663">
        <v>1.0189262657152565</v>
      </c>
      <c r="M182" s="663">
        <v>3816.5272727272727</v>
      </c>
      <c r="N182" s="663">
        <v>25</v>
      </c>
      <c r="O182" s="663">
        <v>95600</v>
      </c>
      <c r="P182" s="676">
        <v>0.46405514295422551</v>
      </c>
      <c r="Q182" s="664">
        <v>3824</v>
      </c>
    </row>
    <row r="183" spans="1:17" ht="14.4" customHeight="1" x14ac:dyDescent="0.3">
      <c r="A183" s="659" t="s">
        <v>4858</v>
      </c>
      <c r="B183" s="660" t="s">
        <v>4470</v>
      </c>
      <c r="C183" s="660" t="s">
        <v>3735</v>
      </c>
      <c r="D183" s="660" t="s">
        <v>4971</v>
      </c>
      <c r="E183" s="660" t="s">
        <v>4972</v>
      </c>
      <c r="F183" s="663"/>
      <c r="G183" s="663"/>
      <c r="H183" s="663"/>
      <c r="I183" s="663"/>
      <c r="J183" s="663">
        <v>2</v>
      </c>
      <c r="K183" s="663">
        <v>15670</v>
      </c>
      <c r="L183" s="663"/>
      <c r="M183" s="663">
        <v>7835</v>
      </c>
      <c r="N183" s="663"/>
      <c r="O183" s="663"/>
      <c r="P183" s="676"/>
      <c r="Q183" s="664"/>
    </row>
    <row r="184" spans="1:17" ht="14.4" customHeight="1" x14ac:dyDescent="0.3">
      <c r="A184" s="659" t="s">
        <v>4858</v>
      </c>
      <c r="B184" s="660" t="s">
        <v>4470</v>
      </c>
      <c r="C184" s="660" t="s">
        <v>3735</v>
      </c>
      <c r="D184" s="660" t="s">
        <v>4973</v>
      </c>
      <c r="E184" s="660" t="s">
        <v>4974</v>
      </c>
      <c r="F184" s="663">
        <v>6</v>
      </c>
      <c r="G184" s="663">
        <v>7662</v>
      </c>
      <c r="H184" s="663">
        <v>1</v>
      </c>
      <c r="I184" s="663">
        <v>1277</v>
      </c>
      <c r="J184" s="663">
        <v>4</v>
      </c>
      <c r="K184" s="663">
        <v>5111</v>
      </c>
      <c r="L184" s="663">
        <v>0.66705820934481863</v>
      </c>
      <c r="M184" s="663">
        <v>1277.75</v>
      </c>
      <c r="N184" s="663">
        <v>5</v>
      </c>
      <c r="O184" s="663">
        <v>6405</v>
      </c>
      <c r="P184" s="676">
        <v>0.83594361785434612</v>
      </c>
      <c r="Q184" s="664">
        <v>1281</v>
      </c>
    </row>
    <row r="185" spans="1:17" ht="14.4" customHeight="1" x14ac:dyDescent="0.3">
      <c r="A185" s="659" t="s">
        <v>4858</v>
      </c>
      <c r="B185" s="660" t="s">
        <v>4470</v>
      </c>
      <c r="C185" s="660" t="s">
        <v>3735</v>
      </c>
      <c r="D185" s="660" t="s">
        <v>4975</v>
      </c>
      <c r="E185" s="660" t="s">
        <v>4976</v>
      </c>
      <c r="F185" s="663">
        <v>2</v>
      </c>
      <c r="G185" s="663">
        <v>2328</v>
      </c>
      <c r="H185" s="663">
        <v>1</v>
      </c>
      <c r="I185" s="663">
        <v>1164</v>
      </c>
      <c r="J185" s="663"/>
      <c r="K185" s="663"/>
      <c r="L185" s="663"/>
      <c r="M185" s="663"/>
      <c r="N185" s="663">
        <v>1</v>
      </c>
      <c r="O185" s="663">
        <v>1167</v>
      </c>
      <c r="P185" s="676">
        <v>0.50128865979381443</v>
      </c>
      <c r="Q185" s="664">
        <v>1167</v>
      </c>
    </row>
    <row r="186" spans="1:17" ht="14.4" customHeight="1" x14ac:dyDescent="0.3">
      <c r="A186" s="659" t="s">
        <v>4858</v>
      </c>
      <c r="B186" s="660" t="s">
        <v>4470</v>
      </c>
      <c r="C186" s="660" t="s">
        <v>3735</v>
      </c>
      <c r="D186" s="660" t="s">
        <v>4977</v>
      </c>
      <c r="E186" s="660" t="s">
        <v>4978</v>
      </c>
      <c r="F186" s="663">
        <v>108</v>
      </c>
      <c r="G186" s="663">
        <v>547344</v>
      </c>
      <c r="H186" s="663">
        <v>1</v>
      </c>
      <c r="I186" s="663">
        <v>5068</v>
      </c>
      <c r="J186" s="663">
        <v>160</v>
      </c>
      <c r="K186" s="663">
        <v>811288</v>
      </c>
      <c r="L186" s="663">
        <v>1.4822268993539711</v>
      </c>
      <c r="M186" s="663">
        <v>5070.55</v>
      </c>
      <c r="N186" s="663">
        <v>152</v>
      </c>
      <c r="O186" s="663">
        <v>771552</v>
      </c>
      <c r="P186" s="676">
        <v>1.409629044988161</v>
      </c>
      <c r="Q186" s="664">
        <v>5076</v>
      </c>
    </row>
    <row r="187" spans="1:17" ht="14.4" customHeight="1" x14ac:dyDescent="0.3">
      <c r="A187" s="659" t="s">
        <v>4858</v>
      </c>
      <c r="B187" s="660" t="s">
        <v>4470</v>
      </c>
      <c r="C187" s="660" t="s">
        <v>3735</v>
      </c>
      <c r="D187" s="660" t="s">
        <v>4979</v>
      </c>
      <c r="E187" s="660" t="s">
        <v>4980</v>
      </c>
      <c r="F187" s="663"/>
      <c r="G187" s="663"/>
      <c r="H187" s="663"/>
      <c r="I187" s="663"/>
      <c r="J187" s="663">
        <v>3</v>
      </c>
      <c r="K187" s="663">
        <v>16536</v>
      </c>
      <c r="L187" s="663"/>
      <c r="M187" s="663">
        <v>5512</v>
      </c>
      <c r="N187" s="663">
        <v>1</v>
      </c>
      <c r="O187" s="663">
        <v>5516</v>
      </c>
      <c r="P187" s="676"/>
      <c r="Q187" s="664">
        <v>5516</v>
      </c>
    </row>
    <row r="188" spans="1:17" ht="14.4" customHeight="1" x14ac:dyDescent="0.3">
      <c r="A188" s="659" t="s">
        <v>4858</v>
      </c>
      <c r="B188" s="660" t="s">
        <v>4470</v>
      </c>
      <c r="C188" s="660" t="s">
        <v>3735</v>
      </c>
      <c r="D188" s="660" t="s">
        <v>4207</v>
      </c>
      <c r="E188" s="660" t="s">
        <v>4208</v>
      </c>
      <c r="F188" s="663"/>
      <c r="G188" s="663"/>
      <c r="H188" s="663"/>
      <c r="I188" s="663"/>
      <c r="J188" s="663"/>
      <c r="K188" s="663"/>
      <c r="L188" s="663"/>
      <c r="M188" s="663"/>
      <c r="N188" s="663">
        <v>1</v>
      </c>
      <c r="O188" s="663">
        <v>752</v>
      </c>
      <c r="P188" s="676"/>
      <c r="Q188" s="664">
        <v>752</v>
      </c>
    </row>
    <row r="189" spans="1:17" ht="14.4" customHeight="1" x14ac:dyDescent="0.3">
      <c r="A189" s="659" t="s">
        <v>4858</v>
      </c>
      <c r="B189" s="660" t="s">
        <v>4470</v>
      </c>
      <c r="C189" s="660" t="s">
        <v>3735</v>
      </c>
      <c r="D189" s="660" t="s">
        <v>4981</v>
      </c>
      <c r="E189" s="660" t="s">
        <v>4982</v>
      </c>
      <c r="F189" s="663">
        <v>154</v>
      </c>
      <c r="G189" s="663">
        <v>26642</v>
      </c>
      <c r="H189" s="663">
        <v>1</v>
      </c>
      <c r="I189" s="663">
        <v>173</v>
      </c>
      <c r="J189" s="663">
        <v>172</v>
      </c>
      <c r="K189" s="663">
        <v>29829</v>
      </c>
      <c r="L189" s="663">
        <v>1.119623151415059</v>
      </c>
      <c r="M189" s="663">
        <v>173.42441860465115</v>
      </c>
      <c r="N189" s="663">
        <v>182</v>
      </c>
      <c r="O189" s="663">
        <v>31850</v>
      </c>
      <c r="P189" s="676">
        <v>1.1954808197582765</v>
      </c>
      <c r="Q189" s="664">
        <v>175</v>
      </c>
    </row>
    <row r="190" spans="1:17" ht="14.4" customHeight="1" x14ac:dyDescent="0.3">
      <c r="A190" s="659" t="s">
        <v>4858</v>
      </c>
      <c r="B190" s="660" t="s">
        <v>4470</v>
      </c>
      <c r="C190" s="660" t="s">
        <v>3735</v>
      </c>
      <c r="D190" s="660" t="s">
        <v>4983</v>
      </c>
      <c r="E190" s="660" t="s">
        <v>4984</v>
      </c>
      <c r="F190" s="663">
        <v>306</v>
      </c>
      <c r="G190" s="663">
        <v>610776</v>
      </c>
      <c r="H190" s="663">
        <v>1</v>
      </c>
      <c r="I190" s="663">
        <v>1996</v>
      </c>
      <c r="J190" s="663">
        <v>209</v>
      </c>
      <c r="K190" s="663">
        <v>417395</v>
      </c>
      <c r="L190" s="663">
        <v>0.6833847433428949</v>
      </c>
      <c r="M190" s="663">
        <v>1997.1052631578948</v>
      </c>
      <c r="N190" s="663">
        <v>224</v>
      </c>
      <c r="O190" s="663">
        <v>448224</v>
      </c>
      <c r="P190" s="676">
        <v>0.73385987661597707</v>
      </c>
      <c r="Q190" s="664">
        <v>2001</v>
      </c>
    </row>
    <row r="191" spans="1:17" ht="14.4" customHeight="1" x14ac:dyDescent="0.3">
      <c r="A191" s="659" t="s">
        <v>4858</v>
      </c>
      <c r="B191" s="660" t="s">
        <v>4470</v>
      </c>
      <c r="C191" s="660" t="s">
        <v>3735</v>
      </c>
      <c r="D191" s="660" t="s">
        <v>4985</v>
      </c>
      <c r="E191" s="660" t="s">
        <v>4986</v>
      </c>
      <c r="F191" s="663">
        <v>34</v>
      </c>
      <c r="G191" s="663">
        <v>91528</v>
      </c>
      <c r="H191" s="663">
        <v>1</v>
      </c>
      <c r="I191" s="663">
        <v>2692</v>
      </c>
      <c r="J191" s="663">
        <v>59</v>
      </c>
      <c r="K191" s="663">
        <v>158894</v>
      </c>
      <c r="L191" s="663">
        <v>1.7360152084607989</v>
      </c>
      <c r="M191" s="663">
        <v>2693.1186440677966</v>
      </c>
      <c r="N191" s="663">
        <v>55</v>
      </c>
      <c r="O191" s="663">
        <v>148280</v>
      </c>
      <c r="P191" s="676">
        <v>1.6200506948693296</v>
      </c>
      <c r="Q191" s="664">
        <v>2696</v>
      </c>
    </row>
    <row r="192" spans="1:17" ht="14.4" customHeight="1" x14ac:dyDescent="0.3">
      <c r="A192" s="659" t="s">
        <v>4858</v>
      </c>
      <c r="B192" s="660" t="s">
        <v>4470</v>
      </c>
      <c r="C192" s="660" t="s">
        <v>3735</v>
      </c>
      <c r="D192" s="660" t="s">
        <v>4987</v>
      </c>
      <c r="E192" s="660" t="s">
        <v>4988</v>
      </c>
      <c r="F192" s="663">
        <v>2</v>
      </c>
      <c r="G192" s="663">
        <v>4152</v>
      </c>
      <c r="H192" s="663">
        <v>1</v>
      </c>
      <c r="I192" s="663">
        <v>2076</v>
      </c>
      <c r="J192" s="663">
        <v>2</v>
      </c>
      <c r="K192" s="663">
        <v>4152</v>
      </c>
      <c r="L192" s="663">
        <v>1</v>
      </c>
      <c r="M192" s="663">
        <v>2076</v>
      </c>
      <c r="N192" s="663"/>
      <c r="O192" s="663"/>
      <c r="P192" s="676"/>
      <c r="Q192" s="664"/>
    </row>
    <row r="193" spans="1:17" ht="14.4" customHeight="1" x14ac:dyDescent="0.3">
      <c r="A193" s="659" t="s">
        <v>4858</v>
      </c>
      <c r="B193" s="660" t="s">
        <v>4470</v>
      </c>
      <c r="C193" s="660" t="s">
        <v>3735</v>
      </c>
      <c r="D193" s="660" t="s">
        <v>4989</v>
      </c>
      <c r="E193" s="660" t="s">
        <v>4990</v>
      </c>
      <c r="F193" s="663">
        <v>4</v>
      </c>
      <c r="G193" s="663">
        <v>600</v>
      </c>
      <c r="H193" s="663">
        <v>1</v>
      </c>
      <c r="I193" s="663">
        <v>150</v>
      </c>
      <c r="J193" s="663">
        <v>5</v>
      </c>
      <c r="K193" s="663">
        <v>754</v>
      </c>
      <c r="L193" s="663">
        <v>1.2566666666666666</v>
      </c>
      <c r="M193" s="663">
        <v>150.80000000000001</v>
      </c>
      <c r="N193" s="663">
        <v>7</v>
      </c>
      <c r="O193" s="663">
        <v>1057</v>
      </c>
      <c r="P193" s="676">
        <v>1.7616666666666667</v>
      </c>
      <c r="Q193" s="664">
        <v>151</v>
      </c>
    </row>
    <row r="194" spans="1:17" ht="14.4" customHeight="1" x14ac:dyDescent="0.3">
      <c r="A194" s="659" t="s">
        <v>4858</v>
      </c>
      <c r="B194" s="660" t="s">
        <v>4470</v>
      </c>
      <c r="C194" s="660" t="s">
        <v>3735</v>
      </c>
      <c r="D194" s="660" t="s">
        <v>4991</v>
      </c>
      <c r="E194" s="660" t="s">
        <v>4992</v>
      </c>
      <c r="F194" s="663">
        <v>2</v>
      </c>
      <c r="G194" s="663">
        <v>386</v>
      </c>
      <c r="H194" s="663">
        <v>1</v>
      </c>
      <c r="I194" s="663">
        <v>193</v>
      </c>
      <c r="J194" s="663">
        <v>1</v>
      </c>
      <c r="K194" s="663">
        <v>194</v>
      </c>
      <c r="L194" s="663">
        <v>0.50259067357512954</v>
      </c>
      <c r="M194" s="663">
        <v>194</v>
      </c>
      <c r="N194" s="663">
        <v>11</v>
      </c>
      <c r="O194" s="663">
        <v>2145</v>
      </c>
      <c r="P194" s="676">
        <v>5.5569948186528499</v>
      </c>
      <c r="Q194" s="664">
        <v>195</v>
      </c>
    </row>
    <row r="195" spans="1:17" ht="14.4" customHeight="1" x14ac:dyDescent="0.3">
      <c r="A195" s="659" t="s">
        <v>4858</v>
      </c>
      <c r="B195" s="660" t="s">
        <v>4470</v>
      </c>
      <c r="C195" s="660" t="s">
        <v>3735</v>
      </c>
      <c r="D195" s="660" t="s">
        <v>4993</v>
      </c>
      <c r="E195" s="660" t="s">
        <v>4994</v>
      </c>
      <c r="F195" s="663">
        <v>1398</v>
      </c>
      <c r="G195" s="663">
        <v>276804</v>
      </c>
      <c r="H195" s="663">
        <v>1</v>
      </c>
      <c r="I195" s="663">
        <v>198</v>
      </c>
      <c r="J195" s="663">
        <v>1742</v>
      </c>
      <c r="K195" s="663">
        <v>345634</v>
      </c>
      <c r="L195" s="663">
        <v>1.248659701449401</v>
      </c>
      <c r="M195" s="663">
        <v>198.41216991963262</v>
      </c>
      <c r="N195" s="663">
        <v>2001</v>
      </c>
      <c r="O195" s="663">
        <v>400200</v>
      </c>
      <c r="P195" s="676">
        <v>1.4457883556596003</v>
      </c>
      <c r="Q195" s="664">
        <v>200</v>
      </c>
    </row>
    <row r="196" spans="1:17" ht="14.4" customHeight="1" x14ac:dyDescent="0.3">
      <c r="A196" s="659" t="s">
        <v>4858</v>
      </c>
      <c r="B196" s="660" t="s">
        <v>4470</v>
      </c>
      <c r="C196" s="660" t="s">
        <v>3735</v>
      </c>
      <c r="D196" s="660" t="s">
        <v>4995</v>
      </c>
      <c r="E196" s="660" t="s">
        <v>4996</v>
      </c>
      <c r="F196" s="663">
        <v>9</v>
      </c>
      <c r="G196" s="663">
        <v>1422</v>
      </c>
      <c r="H196" s="663">
        <v>1</v>
      </c>
      <c r="I196" s="663">
        <v>158</v>
      </c>
      <c r="J196" s="663">
        <v>3</v>
      </c>
      <c r="K196" s="663">
        <v>475</v>
      </c>
      <c r="L196" s="663">
        <v>0.33403656821378341</v>
      </c>
      <c r="M196" s="663">
        <v>158.33333333333334</v>
      </c>
      <c r="N196" s="663">
        <v>1</v>
      </c>
      <c r="O196" s="663">
        <v>159</v>
      </c>
      <c r="P196" s="676">
        <v>0.11181434599156118</v>
      </c>
      <c r="Q196" s="664">
        <v>159</v>
      </c>
    </row>
    <row r="197" spans="1:17" ht="14.4" customHeight="1" x14ac:dyDescent="0.3">
      <c r="A197" s="659" t="s">
        <v>4858</v>
      </c>
      <c r="B197" s="660" t="s">
        <v>4470</v>
      </c>
      <c r="C197" s="660" t="s">
        <v>3735</v>
      </c>
      <c r="D197" s="660" t="s">
        <v>4997</v>
      </c>
      <c r="E197" s="660" t="s">
        <v>4998</v>
      </c>
      <c r="F197" s="663">
        <v>86</v>
      </c>
      <c r="G197" s="663">
        <v>182148</v>
      </c>
      <c r="H197" s="663">
        <v>1</v>
      </c>
      <c r="I197" s="663">
        <v>2118</v>
      </c>
      <c r="J197" s="663">
        <v>69</v>
      </c>
      <c r="K197" s="663">
        <v>146241</v>
      </c>
      <c r="L197" s="663">
        <v>0.80286909546083407</v>
      </c>
      <c r="M197" s="663">
        <v>2119.4347826086955</v>
      </c>
      <c r="N197" s="663">
        <v>115</v>
      </c>
      <c r="O197" s="663">
        <v>244145</v>
      </c>
      <c r="P197" s="676">
        <v>1.3403660759382481</v>
      </c>
      <c r="Q197" s="664">
        <v>2123</v>
      </c>
    </row>
    <row r="198" spans="1:17" ht="14.4" customHeight="1" x14ac:dyDescent="0.3">
      <c r="A198" s="659" t="s">
        <v>4858</v>
      </c>
      <c r="B198" s="660" t="s">
        <v>4470</v>
      </c>
      <c r="C198" s="660" t="s">
        <v>3735</v>
      </c>
      <c r="D198" s="660" t="s">
        <v>4999</v>
      </c>
      <c r="E198" s="660" t="s">
        <v>4970</v>
      </c>
      <c r="F198" s="663">
        <v>54</v>
      </c>
      <c r="G198" s="663">
        <v>100656</v>
      </c>
      <c r="H198" s="663">
        <v>1</v>
      </c>
      <c r="I198" s="663">
        <v>1864</v>
      </c>
      <c r="J198" s="663">
        <v>60</v>
      </c>
      <c r="K198" s="663">
        <v>111882</v>
      </c>
      <c r="L198" s="663">
        <v>1.1115283738674298</v>
      </c>
      <c r="M198" s="663">
        <v>1864.7</v>
      </c>
      <c r="N198" s="663">
        <v>27</v>
      </c>
      <c r="O198" s="663">
        <v>50463</v>
      </c>
      <c r="P198" s="676">
        <v>0.50134120171673824</v>
      </c>
      <c r="Q198" s="664">
        <v>1869</v>
      </c>
    </row>
    <row r="199" spans="1:17" ht="14.4" customHeight="1" x14ac:dyDescent="0.3">
      <c r="A199" s="659" t="s">
        <v>4858</v>
      </c>
      <c r="B199" s="660" t="s">
        <v>4470</v>
      </c>
      <c r="C199" s="660" t="s">
        <v>3735</v>
      </c>
      <c r="D199" s="660" t="s">
        <v>5000</v>
      </c>
      <c r="E199" s="660" t="s">
        <v>5001</v>
      </c>
      <c r="F199" s="663">
        <v>1</v>
      </c>
      <c r="G199" s="663">
        <v>158</v>
      </c>
      <c r="H199" s="663">
        <v>1</v>
      </c>
      <c r="I199" s="663">
        <v>158</v>
      </c>
      <c r="J199" s="663"/>
      <c r="K199" s="663"/>
      <c r="L199" s="663"/>
      <c r="M199" s="663"/>
      <c r="N199" s="663">
        <v>2</v>
      </c>
      <c r="O199" s="663">
        <v>318</v>
      </c>
      <c r="P199" s="676">
        <v>2.0126582278481013</v>
      </c>
      <c r="Q199" s="664">
        <v>159</v>
      </c>
    </row>
    <row r="200" spans="1:17" ht="14.4" customHeight="1" x14ac:dyDescent="0.3">
      <c r="A200" s="659" t="s">
        <v>4858</v>
      </c>
      <c r="B200" s="660" t="s">
        <v>4470</v>
      </c>
      <c r="C200" s="660" t="s">
        <v>3735</v>
      </c>
      <c r="D200" s="660" t="s">
        <v>5002</v>
      </c>
      <c r="E200" s="660" t="s">
        <v>5003</v>
      </c>
      <c r="F200" s="663">
        <v>30</v>
      </c>
      <c r="G200" s="663">
        <v>251520</v>
      </c>
      <c r="H200" s="663">
        <v>1</v>
      </c>
      <c r="I200" s="663">
        <v>8384</v>
      </c>
      <c r="J200" s="663">
        <v>37</v>
      </c>
      <c r="K200" s="663">
        <v>310307</v>
      </c>
      <c r="L200" s="663">
        <v>1.2337269402035624</v>
      </c>
      <c r="M200" s="663">
        <v>8386.6756756756749</v>
      </c>
      <c r="N200" s="663">
        <v>15</v>
      </c>
      <c r="O200" s="663">
        <v>125985</v>
      </c>
      <c r="P200" s="676">
        <v>0.50089456106870234</v>
      </c>
      <c r="Q200" s="664">
        <v>8399</v>
      </c>
    </row>
    <row r="201" spans="1:17" ht="14.4" customHeight="1" x14ac:dyDescent="0.3">
      <c r="A201" s="659" t="s">
        <v>4858</v>
      </c>
      <c r="B201" s="660" t="s">
        <v>4470</v>
      </c>
      <c r="C201" s="660" t="s">
        <v>3735</v>
      </c>
      <c r="D201" s="660" t="s">
        <v>5004</v>
      </c>
      <c r="E201" s="660" t="s">
        <v>5005</v>
      </c>
      <c r="F201" s="663"/>
      <c r="G201" s="663"/>
      <c r="H201" s="663"/>
      <c r="I201" s="663"/>
      <c r="J201" s="663">
        <v>1</v>
      </c>
      <c r="K201" s="663">
        <v>1993</v>
      </c>
      <c r="L201" s="663"/>
      <c r="M201" s="663">
        <v>1993</v>
      </c>
      <c r="N201" s="663"/>
      <c r="O201" s="663"/>
      <c r="P201" s="676"/>
      <c r="Q201" s="664"/>
    </row>
    <row r="202" spans="1:17" ht="14.4" customHeight="1" x14ac:dyDescent="0.3">
      <c r="A202" s="659" t="s">
        <v>5006</v>
      </c>
      <c r="B202" s="660" t="s">
        <v>5007</v>
      </c>
      <c r="C202" s="660" t="s">
        <v>3735</v>
      </c>
      <c r="D202" s="660" t="s">
        <v>5008</v>
      </c>
      <c r="E202" s="660" t="s">
        <v>5009</v>
      </c>
      <c r="F202" s="663">
        <v>226</v>
      </c>
      <c r="G202" s="663">
        <v>45878</v>
      </c>
      <c r="H202" s="663">
        <v>1</v>
      </c>
      <c r="I202" s="663">
        <v>203</v>
      </c>
      <c r="J202" s="663">
        <v>285</v>
      </c>
      <c r="K202" s="663">
        <v>55611</v>
      </c>
      <c r="L202" s="663">
        <v>1.2121496141941672</v>
      </c>
      <c r="M202" s="663">
        <v>195.12631578947369</v>
      </c>
      <c r="N202" s="663">
        <v>365</v>
      </c>
      <c r="O202" s="663">
        <v>75190</v>
      </c>
      <c r="P202" s="676">
        <v>1.6389118967696936</v>
      </c>
      <c r="Q202" s="664">
        <v>206</v>
      </c>
    </row>
    <row r="203" spans="1:17" ht="14.4" customHeight="1" x14ac:dyDescent="0.3">
      <c r="A203" s="659" t="s">
        <v>5006</v>
      </c>
      <c r="B203" s="660" t="s">
        <v>5007</v>
      </c>
      <c r="C203" s="660" t="s">
        <v>3735</v>
      </c>
      <c r="D203" s="660" t="s">
        <v>5010</v>
      </c>
      <c r="E203" s="660" t="s">
        <v>5009</v>
      </c>
      <c r="F203" s="663"/>
      <c r="G203" s="663"/>
      <c r="H203" s="663"/>
      <c r="I203" s="663"/>
      <c r="J203" s="663">
        <v>2</v>
      </c>
      <c r="K203" s="663">
        <v>168</v>
      </c>
      <c r="L203" s="663"/>
      <c r="M203" s="663">
        <v>84</v>
      </c>
      <c r="N203" s="663">
        <v>2</v>
      </c>
      <c r="O203" s="663">
        <v>170</v>
      </c>
      <c r="P203" s="676"/>
      <c r="Q203" s="664">
        <v>85</v>
      </c>
    </row>
    <row r="204" spans="1:17" ht="14.4" customHeight="1" x14ac:dyDescent="0.3">
      <c r="A204" s="659" t="s">
        <v>5006</v>
      </c>
      <c r="B204" s="660" t="s">
        <v>5007</v>
      </c>
      <c r="C204" s="660" t="s">
        <v>3735</v>
      </c>
      <c r="D204" s="660" t="s">
        <v>5011</v>
      </c>
      <c r="E204" s="660" t="s">
        <v>5012</v>
      </c>
      <c r="F204" s="663">
        <v>160</v>
      </c>
      <c r="G204" s="663">
        <v>46720</v>
      </c>
      <c r="H204" s="663">
        <v>1</v>
      </c>
      <c r="I204" s="663">
        <v>292</v>
      </c>
      <c r="J204" s="663">
        <v>237</v>
      </c>
      <c r="K204" s="663">
        <v>69372</v>
      </c>
      <c r="L204" s="663">
        <v>1.4848458904109589</v>
      </c>
      <c r="M204" s="663">
        <v>292.70886075949369</v>
      </c>
      <c r="N204" s="663">
        <v>214</v>
      </c>
      <c r="O204" s="663">
        <v>63130</v>
      </c>
      <c r="P204" s="676">
        <v>1.3512414383561644</v>
      </c>
      <c r="Q204" s="664">
        <v>295</v>
      </c>
    </row>
    <row r="205" spans="1:17" ht="14.4" customHeight="1" x14ac:dyDescent="0.3">
      <c r="A205" s="659" t="s">
        <v>5006</v>
      </c>
      <c r="B205" s="660" t="s">
        <v>5007</v>
      </c>
      <c r="C205" s="660" t="s">
        <v>3735</v>
      </c>
      <c r="D205" s="660" t="s">
        <v>5013</v>
      </c>
      <c r="E205" s="660" t="s">
        <v>5014</v>
      </c>
      <c r="F205" s="663">
        <v>6</v>
      </c>
      <c r="G205" s="663">
        <v>558</v>
      </c>
      <c r="H205" s="663">
        <v>1</v>
      </c>
      <c r="I205" s="663">
        <v>93</v>
      </c>
      <c r="J205" s="663">
        <v>3</v>
      </c>
      <c r="K205" s="663">
        <v>279</v>
      </c>
      <c r="L205" s="663">
        <v>0.5</v>
      </c>
      <c r="M205" s="663">
        <v>93</v>
      </c>
      <c r="N205" s="663"/>
      <c r="O205" s="663"/>
      <c r="P205" s="676"/>
      <c r="Q205" s="664"/>
    </row>
    <row r="206" spans="1:17" ht="14.4" customHeight="1" x14ac:dyDescent="0.3">
      <c r="A206" s="659" t="s">
        <v>5006</v>
      </c>
      <c r="B206" s="660" t="s">
        <v>5007</v>
      </c>
      <c r="C206" s="660" t="s">
        <v>3735</v>
      </c>
      <c r="D206" s="660" t="s">
        <v>5015</v>
      </c>
      <c r="E206" s="660" t="s">
        <v>5016</v>
      </c>
      <c r="F206" s="663">
        <v>249</v>
      </c>
      <c r="G206" s="663">
        <v>33366</v>
      </c>
      <c r="H206" s="663">
        <v>1</v>
      </c>
      <c r="I206" s="663">
        <v>134</v>
      </c>
      <c r="J206" s="663">
        <v>229</v>
      </c>
      <c r="K206" s="663">
        <v>30777</v>
      </c>
      <c r="L206" s="663">
        <v>0.92240604207876287</v>
      </c>
      <c r="M206" s="663">
        <v>134.39737991266375</v>
      </c>
      <c r="N206" s="663">
        <v>203</v>
      </c>
      <c r="O206" s="663">
        <v>27405</v>
      </c>
      <c r="P206" s="676">
        <v>0.82134508181981658</v>
      </c>
      <c r="Q206" s="664">
        <v>135</v>
      </c>
    </row>
    <row r="207" spans="1:17" ht="14.4" customHeight="1" x14ac:dyDescent="0.3">
      <c r="A207" s="659" t="s">
        <v>5006</v>
      </c>
      <c r="B207" s="660" t="s">
        <v>5007</v>
      </c>
      <c r="C207" s="660" t="s">
        <v>3735</v>
      </c>
      <c r="D207" s="660" t="s">
        <v>5017</v>
      </c>
      <c r="E207" s="660" t="s">
        <v>5016</v>
      </c>
      <c r="F207" s="663"/>
      <c r="G207" s="663"/>
      <c r="H207" s="663"/>
      <c r="I207" s="663"/>
      <c r="J207" s="663">
        <v>1</v>
      </c>
      <c r="K207" s="663">
        <v>175</v>
      </c>
      <c r="L207" s="663"/>
      <c r="M207" s="663">
        <v>175</v>
      </c>
      <c r="N207" s="663">
        <v>1</v>
      </c>
      <c r="O207" s="663">
        <v>178</v>
      </c>
      <c r="P207" s="676"/>
      <c r="Q207" s="664">
        <v>178</v>
      </c>
    </row>
    <row r="208" spans="1:17" ht="14.4" customHeight="1" x14ac:dyDescent="0.3">
      <c r="A208" s="659" t="s">
        <v>5006</v>
      </c>
      <c r="B208" s="660" t="s">
        <v>5007</v>
      </c>
      <c r="C208" s="660" t="s">
        <v>3735</v>
      </c>
      <c r="D208" s="660" t="s">
        <v>5018</v>
      </c>
      <c r="E208" s="660" t="s">
        <v>5019</v>
      </c>
      <c r="F208" s="663">
        <v>2</v>
      </c>
      <c r="G208" s="663">
        <v>1224</v>
      </c>
      <c r="H208" s="663">
        <v>1</v>
      </c>
      <c r="I208" s="663">
        <v>612</v>
      </c>
      <c r="J208" s="663">
        <v>2</v>
      </c>
      <c r="K208" s="663">
        <v>1224</v>
      </c>
      <c r="L208" s="663">
        <v>1</v>
      </c>
      <c r="M208" s="663">
        <v>612</v>
      </c>
      <c r="N208" s="663"/>
      <c r="O208" s="663"/>
      <c r="P208" s="676"/>
      <c r="Q208" s="664"/>
    </row>
    <row r="209" spans="1:17" ht="14.4" customHeight="1" x14ac:dyDescent="0.3">
      <c r="A209" s="659" t="s">
        <v>5006</v>
      </c>
      <c r="B209" s="660" t="s">
        <v>5007</v>
      </c>
      <c r="C209" s="660" t="s">
        <v>3735</v>
      </c>
      <c r="D209" s="660" t="s">
        <v>5020</v>
      </c>
      <c r="E209" s="660" t="s">
        <v>5021</v>
      </c>
      <c r="F209" s="663">
        <v>8</v>
      </c>
      <c r="G209" s="663">
        <v>1272</v>
      </c>
      <c r="H209" s="663">
        <v>1</v>
      </c>
      <c r="I209" s="663">
        <v>159</v>
      </c>
      <c r="J209" s="663">
        <v>12</v>
      </c>
      <c r="K209" s="663">
        <v>1914</v>
      </c>
      <c r="L209" s="663">
        <v>1.5047169811320755</v>
      </c>
      <c r="M209" s="663">
        <v>159.5</v>
      </c>
      <c r="N209" s="663">
        <v>11</v>
      </c>
      <c r="O209" s="663">
        <v>1771</v>
      </c>
      <c r="P209" s="676">
        <v>1.3922955974842768</v>
      </c>
      <c r="Q209" s="664">
        <v>161</v>
      </c>
    </row>
    <row r="210" spans="1:17" ht="14.4" customHeight="1" x14ac:dyDescent="0.3">
      <c r="A210" s="659" t="s">
        <v>5006</v>
      </c>
      <c r="B210" s="660" t="s">
        <v>5007</v>
      </c>
      <c r="C210" s="660" t="s">
        <v>3735</v>
      </c>
      <c r="D210" s="660" t="s">
        <v>5022</v>
      </c>
      <c r="E210" s="660" t="s">
        <v>5023</v>
      </c>
      <c r="F210" s="663">
        <v>82</v>
      </c>
      <c r="G210" s="663">
        <v>21484</v>
      </c>
      <c r="H210" s="663">
        <v>1</v>
      </c>
      <c r="I210" s="663">
        <v>262</v>
      </c>
      <c r="J210" s="663">
        <v>85</v>
      </c>
      <c r="K210" s="663">
        <v>21842</v>
      </c>
      <c r="L210" s="663">
        <v>1.0166635635822008</v>
      </c>
      <c r="M210" s="663">
        <v>256.96470588235292</v>
      </c>
      <c r="N210" s="663">
        <v>110</v>
      </c>
      <c r="O210" s="663">
        <v>29260</v>
      </c>
      <c r="P210" s="676">
        <v>1.3619437721094769</v>
      </c>
      <c r="Q210" s="664">
        <v>266</v>
      </c>
    </row>
    <row r="211" spans="1:17" ht="14.4" customHeight="1" x14ac:dyDescent="0.3">
      <c r="A211" s="659" t="s">
        <v>5006</v>
      </c>
      <c r="B211" s="660" t="s">
        <v>5007</v>
      </c>
      <c r="C211" s="660" t="s">
        <v>3735</v>
      </c>
      <c r="D211" s="660" t="s">
        <v>5024</v>
      </c>
      <c r="E211" s="660" t="s">
        <v>5025</v>
      </c>
      <c r="F211" s="663">
        <v>77</v>
      </c>
      <c r="G211" s="663">
        <v>10857</v>
      </c>
      <c r="H211" s="663">
        <v>1</v>
      </c>
      <c r="I211" s="663">
        <v>141</v>
      </c>
      <c r="J211" s="663">
        <v>86</v>
      </c>
      <c r="K211" s="663">
        <v>11844</v>
      </c>
      <c r="L211" s="663">
        <v>1.0909090909090908</v>
      </c>
      <c r="M211" s="663">
        <v>137.72093023255815</v>
      </c>
      <c r="N211" s="663">
        <v>126</v>
      </c>
      <c r="O211" s="663">
        <v>17766</v>
      </c>
      <c r="P211" s="676">
        <v>1.6363636363636365</v>
      </c>
      <c r="Q211" s="664">
        <v>141</v>
      </c>
    </row>
    <row r="212" spans="1:17" ht="14.4" customHeight="1" x14ac:dyDescent="0.3">
      <c r="A212" s="659" t="s">
        <v>5006</v>
      </c>
      <c r="B212" s="660" t="s">
        <v>5007</v>
      </c>
      <c r="C212" s="660" t="s">
        <v>3735</v>
      </c>
      <c r="D212" s="660" t="s">
        <v>5026</v>
      </c>
      <c r="E212" s="660" t="s">
        <v>5025</v>
      </c>
      <c r="F212" s="663">
        <v>249</v>
      </c>
      <c r="G212" s="663">
        <v>19422</v>
      </c>
      <c r="H212" s="663">
        <v>1</v>
      </c>
      <c r="I212" s="663">
        <v>78</v>
      </c>
      <c r="J212" s="663">
        <v>229</v>
      </c>
      <c r="K212" s="663">
        <v>17862</v>
      </c>
      <c r="L212" s="663">
        <v>0.91967871485943775</v>
      </c>
      <c r="M212" s="663">
        <v>78</v>
      </c>
      <c r="N212" s="663">
        <v>203</v>
      </c>
      <c r="O212" s="663">
        <v>15834</v>
      </c>
      <c r="P212" s="676">
        <v>0.81526104417670686</v>
      </c>
      <c r="Q212" s="664">
        <v>78</v>
      </c>
    </row>
    <row r="213" spans="1:17" ht="14.4" customHeight="1" x14ac:dyDescent="0.3">
      <c r="A213" s="659" t="s">
        <v>5006</v>
      </c>
      <c r="B213" s="660" t="s">
        <v>5007</v>
      </c>
      <c r="C213" s="660" t="s">
        <v>3735</v>
      </c>
      <c r="D213" s="660" t="s">
        <v>5027</v>
      </c>
      <c r="E213" s="660" t="s">
        <v>5028</v>
      </c>
      <c r="F213" s="663">
        <v>77</v>
      </c>
      <c r="G213" s="663">
        <v>23331</v>
      </c>
      <c r="H213" s="663">
        <v>1</v>
      </c>
      <c r="I213" s="663">
        <v>303</v>
      </c>
      <c r="J213" s="663">
        <v>86</v>
      </c>
      <c r="K213" s="663">
        <v>25551</v>
      </c>
      <c r="L213" s="663">
        <v>1.0951523723800951</v>
      </c>
      <c r="M213" s="663">
        <v>297.10465116279067</v>
      </c>
      <c r="N213" s="663">
        <v>126</v>
      </c>
      <c r="O213" s="663">
        <v>38682</v>
      </c>
      <c r="P213" s="676">
        <v>1.6579657965796579</v>
      </c>
      <c r="Q213" s="664">
        <v>307</v>
      </c>
    </row>
    <row r="214" spans="1:17" ht="14.4" customHeight="1" x14ac:dyDescent="0.3">
      <c r="A214" s="659" t="s">
        <v>5006</v>
      </c>
      <c r="B214" s="660" t="s">
        <v>5007</v>
      </c>
      <c r="C214" s="660" t="s">
        <v>3735</v>
      </c>
      <c r="D214" s="660" t="s">
        <v>5029</v>
      </c>
      <c r="E214" s="660" t="s">
        <v>5030</v>
      </c>
      <c r="F214" s="663">
        <v>227</v>
      </c>
      <c r="G214" s="663">
        <v>36320</v>
      </c>
      <c r="H214" s="663">
        <v>1</v>
      </c>
      <c r="I214" s="663">
        <v>160</v>
      </c>
      <c r="J214" s="663">
        <v>212</v>
      </c>
      <c r="K214" s="663">
        <v>34004</v>
      </c>
      <c r="L214" s="663">
        <v>0.93623348017621144</v>
      </c>
      <c r="M214" s="663">
        <v>160.39622641509433</v>
      </c>
      <c r="N214" s="663">
        <v>186</v>
      </c>
      <c r="O214" s="663">
        <v>29946</v>
      </c>
      <c r="P214" s="676">
        <v>0.82450440528634361</v>
      </c>
      <c r="Q214" s="664">
        <v>161</v>
      </c>
    </row>
    <row r="215" spans="1:17" ht="14.4" customHeight="1" x14ac:dyDescent="0.3">
      <c r="A215" s="659" t="s">
        <v>5006</v>
      </c>
      <c r="B215" s="660" t="s">
        <v>5007</v>
      </c>
      <c r="C215" s="660" t="s">
        <v>3735</v>
      </c>
      <c r="D215" s="660" t="s">
        <v>5031</v>
      </c>
      <c r="E215" s="660" t="s">
        <v>5009</v>
      </c>
      <c r="F215" s="663">
        <v>373</v>
      </c>
      <c r="G215" s="663">
        <v>26110</v>
      </c>
      <c r="H215" s="663">
        <v>1</v>
      </c>
      <c r="I215" s="663">
        <v>70</v>
      </c>
      <c r="J215" s="663">
        <v>362</v>
      </c>
      <c r="K215" s="663">
        <v>25484</v>
      </c>
      <c r="L215" s="663">
        <v>0.97602451168134818</v>
      </c>
      <c r="M215" s="663">
        <v>70.39779005524862</v>
      </c>
      <c r="N215" s="663">
        <v>314</v>
      </c>
      <c r="O215" s="663">
        <v>22294</v>
      </c>
      <c r="P215" s="676">
        <v>0.85384909996170055</v>
      </c>
      <c r="Q215" s="664">
        <v>71</v>
      </c>
    </row>
    <row r="216" spans="1:17" ht="14.4" customHeight="1" x14ac:dyDescent="0.3">
      <c r="A216" s="659" t="s">
        <v>5006</v>
      </c>
      <c r="B216" s="660" t="s">
        <v>5007</v>
      </c>
      <c r="C216" s="660" t="s">
        <v>3735</v>
      </c>
      <c r="D216" s="660" t="s">
        <v>5032</v>
      </c>
      <c r="E216" s="660" t="s">
        <v>5033</v>
      </c>
      <c r="F216" s="663"/>
      <c r="G216" s="663"/>
      <c r="H216" s="663"/>
      <c r="I216" s="663"/>
      <c r="J216" s="663">
        <v>3</v>
      </c>
      <c r="K216" s="663">
        <v>648</v>
      </c>
      <c r="L216" s="663"/>
      <c r="M216" s="663">
        <v>216</v>
      </c>
      <c r="N216" s="663">
        <v>2</v>
      </c>
      <c r="O216" s="663">
        <v>440</v>
      </c>
      <c r="P216" s="676"/>
      <c r="Q216" s="664">
        <v>220</v>
      </c>
    </row>
    <row r="217" spans="1:17" ht="14.4" customHeight="1" x14ac:dyDescent="0.3">
      <c r="A217" s="659" t="s">
        <v>5006</v>
      </c>
      <c r="B217" s="660" t="s">
        <v>5007</v>
      </c>
      <c r="C217" s="660" t="s">
        <v>3735</v>
      </c>
      <c r="D217" s="660" t="s">
        <v>5034</v>
      </c>
      <c r="E217" s="660" t="s">
        <v>5035</v>
      </c>
      <c r="F217" s="663">
        <v>10</v>
      </c>
      <c r="G217" s="663">
        <v>11890</v>
      </c>
      <c r="H217" s="663">
        <v>1</v>
      </c>
      <c r="I217" s="663">
        <v>1189</v>
      </c>
      <c r="J217" s="663">
        <v>19</v>
      </c>
      <c r="K217" s="663">
        <v>22619</v>
      </c>
      <c r="L217" s="663">
        <v>1.9023549201009251</v>
      </c>
      <c r="M217" s="663">
        <v>1190.4736842105262</v>
      </c>
      <c r="N217" s="663">
        <v>14</v>
      </c>
      <c r="O217" s="663">
        <v>16730</v>
      </c>
      <c r="P217" s="676">
        <v>1.4070647603027755</v>
      </c>
      <c r="Q217" s="664">
        <v>1195</v>
      </c>
    </row>
    <row r="218" spans="1:17" ht="14.4" customHeight="1" x14ac:dyDescent="0.3">
      <c r="A218" s="659" t="s">
        <v>5006</v>
      </c>
      <c r="B218" s="660" t="s">
        <v>5007</v>
      </c>
      <c r="C218" s="660" t="s">
        <v>3735</v>
      </c>
      <c r="D218" s="660" t="s">
        <v>5036</v>
      </c>
      <c r="E218" s="660" t="s">
        <v>5037</v>
      </c>
      <c r="F218" s="663">
        <v>9</v>
      </c>
      <c r="G218" s="663">
        <v>972</v>
      </c>
      <c r="H218" s="663">
        <v>1</v>
      </c>
      <c r="I218" s="663">
        <v>108</v>
      </c>
      <c r="J218" s="663">
        <v>12</v>
      </c>
      <c r="K218" s="663">
        <v>1301</v>
      </c>
      <c r="L218" s="663">
        <v>1.3384773662551441</v>
      </c>
      <c r="M218" s="663">
        <v>108.41666666666667</v>
      </c>
      <c r="N218" s="663">
        <v>12</v>
      </c>
      <c r="O218" s="663">
        <v>1320</v>
      </c>
      <c r="P218" s="676">
        <v>1.3580246913580247</v>
      </c>
      <c r="Q218" s="664">
        <v>110</v>
      </c>
    </row>
    <row r="219" spans="1:17" ht="14.4" customHeight="1" x14ac:dyDescent="0.3">
      <c r="A219" s="659" t="s">
        <v>5006</v>
      </c>
      <c r="B219" s="660" t="s">
        <v>5007</v>
      </c>
      <c r="C219" s="660" t="s">
        <v>3735</v>
      </c>
      <c r="D219" s="660" t="s">
        <v>5038</v>
      </c>
      <c r="E219" s="660" t="s">
        <v>5039</v>
      </c>
      <c r="F219" s="663">
        <v>1</v>
      </c>
      <c r="G219" s="663">
        <v>319</v>
      </c>
      <c r="H219" s="663">
        <v>1</v>
      </c>
      <c r="I219" s="663">
        <v>319</v>
      </c>
      <c r="J219" s="663">
        <v>1</v>
      </c>
      <c r="K219" s="663">
        <v>319</v>
      </c>
      <c r="L219" s="663">
        <v>1</v>
      </c>
      <c r="M219" s="663">
        <v>319</v>
      </c>
      <c r="N219" s="663">
        <v>1</v>
      </c>
      <c r="O219" s="663">
        <v>323</v>
      </c>
      <c r="P219" s="676">
        <v>1.0125391849529781</v>
      </c>
      <c r="Q219" s="664">
        <v>323</v>
      </c>
    </row>
    <row r="220" spans="1:17" ht="14.4" customHeight="1" x14ac:dyDescent="0.3">
      <c r="A220" s="659" t="s">
        <v>5006</v>
      </c>
      <c r="B220" s="660" t="s">
        <v>5007</v>
      </c>
      <c r="C220" s="660" t="s">
        <v>3735</v>
      </c>
      <c r="D220" s="660" t="s">
        <v>5040</v>
      </c>
      <c r="E220" s="660" t="s">
        <v>5041</v>
      </c>
      <c r="F220" s="663"/>
      <c r="G220" s="663"/>
      <c r="H220" s="663"/>
      <c r="I220" s="663"/>
      <c r="J220" s="663">
        <v>1</v>
      </c>
      <c r="K220" s="663">
        <v>1020</v>
      </c>
      <c r="L220" s="663"/>
      <c r="M220" s="663">
        <v>1020</v>
      </c>
      <c r="N220" s="663"/>
      <c r="O220" s="663"/>
      <c r="P220" s="676"/>
      <c r="Q220" s="664"/>
    </row>
    <row r="221" spans="1:17" ht="14.4" customHeight="1" x14ac:dyDescent="0.3">
      <c r="A221" s="659" t="s">
        <v>5042</v>
      </c>
      <c r="B221" s="660" t="s">
        <v>5043</v>
      </c>
      <c r="C221" s="660" t="s">
        <v>3735</v>
      </c>
      <c r="D221" s="660" t="s">
        <v>5044</v>
      </c>
      <c r="E221" s="660" t="s">
        <v>5045</v>
      </c>
      <c r="F221" s="663">
        <v>62</v>
      </c>
      <c r="G221" s="663">
        <v>3286</v>
      </c>
      <c r="H221" s="663">
        <v>1</v>
      </c>
      <c r="I221" s="663">
        <v>53</v>
      </c>
      <c r="J221" s="663">
        <v>82</v>
      </c>
      <c r="K221" s="663">
        <v>4376</v>
      </c>
      <c r="L221" s="663">
        <v>1.3317102860620815</v>
      </c>
      <c r="M221" s="663">
        <v>53.365853658536587</v>
      </c>
      <c r="N221" s="663">
        <v>102</v>
      </c>
      <c r="O221" s="663">
        <v>5508</v>
      </c>
      <c r="P221" s="676">
        <v>1.6762020693852708</v>
      </c>
      <c r="Q221" s="664">
        <v>54</v>
      </c>
    </row>
    <row r="222" spans="1:17" ht="14.4" customHeight="1" x14ac:dyDescent="0.3">
      <c r="A222" s="659" t="s">
        <v>5042</v>
      </c>
      <c r="B222" s="660" t="s">
        <v>5043</v>
      </c>
      <c r="C222" s="660" t="s">
        <v>3735</v>
      </c>
      <c r="D222" s="660" t="s">
        <v>5046</v>
      </c>
      <c r="E222" s="660" t="s">
        <v>5047</v>
      </c>
      <c r="F222" s="663">
        <v>14</v>
      </c>
      <c r="G222" s="663">
        <v>1694</v>
      </c>
      <c r="H222" s="663">
        <v>1</v>
      </c>
      <c r="I222" s="663">
        <v>121</v>
      </c>
      <c r="J222" s="663">
        <v>10</v>
      </c>
      <c r="K222" s="663">
        <v>1214</v>
      </c>
      <c r="L222" s="663">
        <v>0.71664698937426208</v>
      </c>
      <c r="M222" s="663">
        <v>121.4</v>
      </c>
      <c r="N222" s="663">
        <v>14</v>
      </c>
      <c r="O222" s="663">
        <v>1722</v>
      </c>
      <c r="P222" s="676">
        <v>1.0165289256198347</v>
      </c>
      <c r="Q222" s="664">
        <v>123</v>
      </c>
    </row>
    <row r="223" spans="1:17" ht="14.4" customHeight="1" x14ac:dyDescent="0.3">
      <c r="A223" s="659" t="s">
        <v>5042</v>
      </c>
      <c r="B223" s="660" t="s">
        <v>5043</v>
      </c>
      <c r="C223" s="660" t="s">
        <v>3735</v>
      </c>
      <c r="D223" s="660" t="s">
        <v>5048</v>
      </c>
      <c r="E223" s="660" t="s">
        <v>5049</v>
      </c>
      <c r="F223" s="663">
        <v>2</v>
      </c>
      <c r="G223" s="663">
        <v>760</v>
      </c>
      <c r="H223" s="663">
        <v>1</v>
      </c>
      <c r="I223" s="663">
        <v>380</v>
      </c>
      <c r="J223" s="663">
        <v>6</v>
      </c>
      <c r="K223" s="663">
        <v>2298</v>
      </c>
      <c r="L223" s="663">
        <v>3.0236842105263158</v>
      </c>
      <c r="M223" s="663">
        <v>383</v>
      </c>
      <c r="N223" s="663">
        <v>1</v>
      </c>
      <c r="O223" s="663">
        <v>384</v>
      </c>
      <c r="P223" s="676">
        <v>0.50526315789473686</v>
      </c>
      <c r="Q223" s="664">
        <v>384</v>
      </c>
    </row>
    <row r="224" spans="1:17" ht="14.4" customHeight="1" x14ac:dyDescent="0.3">
      <c r="A224" s="659" t="s">
        <v>5042</v>
      </c>
      <c r="B224" s="660" t="s">
        <v>5043</v>
      </c>
      <c r="C224" s="660" t="s">
        <v>3735</v>
      </c>
      <c r="D224" s="660" t="s">
        <v>5050</v>
      </c>
      <c r="E224" s="660" t="s">
        <v>5051</v>
      </c>
      <c r="F224" s="663">
        <v>9</v>
      </c>
      <c r="G224" s="663">
        <v>1512</v>
      </c>
      <c r="H224" s="663">
        <v>1</v>
      </c>
      <c r="I224" s="663">
        <v>168</v>
      </c>
      <c r="J224" s="663">
        <v>35</v>
      </c>
      <c r="K224" s="663">
        <v>5925</v>
      </c>
      <c r="L224" s="663">
        <v>3.9186507936507935</v>
      </c>
      <c r="M224" s="663">
        <v>169.28571428571428</v>
      </c>
      <c r="N224" s="663">
        <v>32</v>
      </c>
      <c r="O224" s="663">
        <v>5504</v>
      </c>
      <c r="P224" s="676">
        <v>3.64021164021164</v>
      </c>
      <c r="Q224" s="664">
        <v>172</v>
      </c>
    </row>
    <row r="225" spans="1:17" ht="14.4" customHeight="1" x14ac:dyDescent="0.3">
      <c r="A225" s="659" t="s">
        <v>5042</v>
      </c>
      <c r="B225" s="660" t="s">
        <v>5043</v>
      </c>
      <c r="C225" s="660" t="s">
        <v>3735</v>
      </c>
      <c r="D225" s="660" t="s">
        <v>5052</v>
      </c>
      <c r="E225" s="660" t="s">
        <v>5053</v>
      </c>
      <c r="F225" s="663">
        <v>27</v>
      </c>
      <c r="G225" s="663">
        <v>8532</v>
      </c>
      <c r="H225" s="663">
        <v>1</v>
      </c>
      <c r="I225" s="663">
        <v>316</v>
      </c>
      <c r="J225" s="663">
        <v>18</v>
      </c>
      <c r="K225" s="663">
        <v>5712</v>
      </c>
      <c r="L225" s="663">
        <v>0.66947960618846691</v>
      </c>
      <c r="M225" s="663">
        <v>317.33333333333331</v>
      </c>
      <c r="N225" s="663">
        <v>13</v>
      </c>
      <c r="O225" s="663">
        <v>4186</v>
      </c>
      <c r="P225" s="676">
        <v>0.49062353492733241</v>
      </c>
      <c r="Q225" s="664">
        <v>322</v>
      </c>
    </row>
    <row r="226" spans="1:17" ht="14.4" customHeight="1" x14ac:dyDescent="0.3">
      <c r="A226" s="659" t="s">
        <v>5042</v>
      </c>
      <c r="B226" s="660" t="s">
        <v>5043</v>
      </c>
      <c r="C226" s="660" t="s">
        <v>3735</v>
      </c>
      <c r="D226" s="660" t="s">
        <v>5054</v>
      </c>
      <c r="E226" s="660" t="s">
        <v>5055</v>
      </c>
      <c r="F226" s="663">
        <v>1</v>
      </c>
      <c r="G226" s="663">
        <v>435</v>
      </c>
      <c r="H226" s="663">
        <v>1</v>
      </c>
      <c r="I226" s="663">
        <v>435</v>
      </c>
      <c r="J226" s="663"/>
      <c r="K226" s="663"/>
      <c r="L226" s="663"/>
      <c r="M226" s="663"/>
      <c r="N226" s="663"/>
      <c r="O226" s="663"/>
      <c r="P226" s="676"/>
      <c r="Q226" s="664"/>
    </row>
    <row r="227" spans="1:17" ht="14.4" customHeight="1" x14ac:dyDescent="0.3">
      <c r="A227" s="659" t="s">
        <v>5042</v>
      </c>
      <c r="B227" s="660" t="s">
        <v>5043</v>
      </c>
      <c r="C227" s="660" t="s">
        <v>3735</v>
      </c>
      <c r="D227" s="660" t="s">
        <v>5056</v>
      </c>
      <c r="E227" s="660" t="s">
        <v>5057</v>
      </c>
      <c r="F227" s="663">
        <v>344</v>
      </c>
      <c r="G227" s="663">
        <v>116272</v>
      </c>
      <c r="H227" s="663">
        <v>1</v>
      </c>
      <c r="I227" s="663">
        <v>338</v>
      </c>
      <c r="J227" s="663">
        <v>393</v>
      </c>
      <c r="K227" s="663">
        <v>133134</v>
      </c>
      <c r="L227" s="663">
        <v>1.1450220173386543</v>
      </c>
      <c r="M227" s="663">
        <v>338.76335877862596</v>
      </c>
      <c r="N227" s="663">
        <v>401</v>
      </c>
      <c r="O227" s="663">
        <v>136741</v>
      </c>
      <c r="P227" s="676">
        <v>1.1760441034814917</v>
      </c>
      <c r="Q227" s="664">
        <v>341</v>
      </c>
    </row>
    <row r="228" spans="1:17" ht="14.4" customHeight="1" x14ac:dyDescent="0.3">
      <c r="A228" s="659" t="s">
        <v>5042</v>
      </c>
      <c r="B228" s="660" t="s">
        <v>5043</v>
      </c>
      <c r="C228" s="660" t="s">
        <v>3735</v>
      </c>
      <c r="D228" s="660" t="s">
        <v>5058</v>
      </c>
      <c r="E228" s="660" t="s">
        <v>5059</v>
      </c>
      <c r="F228" s="663">
        <v>2</v>
      </c>
      <c r="G228" s="663">
        <v>216</v>
      </c>
      <c r="H228" s="663">
        <v>1</v>
      </c>
      <c r="I228" s="663">
        <v>108</v>
      </c>
      <c r="J228" s="663"/>
      <c r="K228" s="663"/>
      <c r="L228" s="663"/>
      <c r="M228" s="663"/>
      <c r="N228" s="663">
        <v>1</v>
      </c>
      <c r="O228" s="663">
        <v>109</v>
      </c>
      <c r="P228" s="676">
        <v>0.50462962962962965</v>
      </c>
      <c r="Q228" s="664">
        <v>109</v>
      </c>
    </row>
    <row r="229" spans="1:17" ht="14.4" customHeight="1" x14ac:dyDescent="0.3">
      <c r="A229" s="659" t="s">
        <v>5042</v>
      </c>
      <c r="B229" s="660" t="s">
        <v>5043</v>
      </c>
      <c r="C229" s="660" t="s">
        <v>3735</v>
      </c>
      <c r="D229" s="660" t="s">
        <v>5060</v>
      </c>
      <c r="E229" s="660" t="s">
        <v>5061</v>
      </c>
      <c r="F229" s="663">
        <v>2</v>
      </c>
      <c r="G229" s="663">
        <v>74</v>
      </c>
      <c r="H229" s="663">
        <v>1</v>
      </c>
      <c r="I229" s="663">
        <v>37</v>
      </c>
      <c r="J229" s="663"/>
      <c r="K229" s="663"/>
      <c r="L229" s="663"/>
      <c r="M229" s="663"/>
      <c r="N229" s="663">
        <v>1</v>
      </c>
      <c r="O229" s="663">
        <v>37</v>
      </c>
      <c r="P229" s="676">
        <v>0.5</v>
      </c>
      <c r="Q229" s="664">
        <v>37</v>
      </c>
    </row>
    <row r="230" spans="1:17" ht="14.4" customHeight="1" x14ac:dyDescent="0.3">
      <c r="A230" s="659" t="s">
        <v>5042</v>
      </c>
      <c r="B230" s="660" t="s">
        <v>5043</v>
      </c>
      <c r="C230" s="660" t="s">
        <v>3735</v>
      </c>
      <c r="D230" s="660" t="s">
        <v>5062</v>
      </c>
      <c r="E230" s="660" t="s">
        <v>5063</v>
      </c>
      <c r="F230" s="663">
        <v>17</v>
      </c>
      <c r="G230" s="663">
        <v>4777</v>
      </c>
      <c r="H230" s="663">
        <v>1</v>
      </c>
      <c r="I230" s="663">
        <v>281</v>
      </c>
      <c r="J230" s="663">
        <v>17</v>
      </c>
      <c r="K230" s="663">
        <v>4795</v>
      </c>
      <c r="L230" s="663">
        <v>1.0037680552648105</v>
      </c>
      <c r="M230" s="663">
        <v>282.05882352941177</v>
      </c>
      <c r="N230" s="663">
        <v>19</v>
      </c>
      <c r="O230" s="663">
        <v>5415</v>
      </c>
      <c r="P230" s="676">
        <v>1.1335566254971741</v>
      </c>
      <c r="Q230" s="664">
        <v>285</v>
      </c>
    </row>
    <row r="231" spans="1:17" ht="14.4" customHeight="1" x14ac:dyDescent="0.3">
      <c r="A231" s="659" t="s">
        <v>5042</v>
      </c>
      <c r="B231" s="660" t="s">
        <v>5043</v>
      </c>
      <c r="C231" s="660" t="s">
        <v>3735</v>
      </c>
      <c r="D231" s="660" t="s">
        <v>5064</v>
      </c>
      <c r="E231" s="660" t="s">
        <v>5065</v>
      </c>
      <c r="F231" s="663">
        <v>56</v>
      </c>
      <c r="G231" s="663">
        <v>25536</v>
      </c>
      <c r="H231" s="663">
        <v>1</v>
      </c>
      <c r="I231" s="663">
        <v>456</v>
      </c>
      <c r="J231" s="663">
        <v>89</v>
      </c>
      <c r="K231" s="663">
        <v>40736</v>
      </c>
      <c r="L231" s="663">
        <v>1.5952380952380953</v>
      </c>
      <c r="M231" s="663">
        <v>457.70786516853934</v>
      </c>
      <c r="N231" s="663">
        <v>75</v>
      </c>
      <c r="O231" s="663">
        <v>34650</v>
      </c>
      <c r="P231" s="676">
        <v>1.356907894736842</v>
      </c>
      <c r="Q231" s="664">
        <v>462</v>
      </c>
    </row>
    <row r="232" spans="1:17" ht="14.4" customHeight="1" x14ac:dyDescent="0.3">
      <c r="A232" s="659" t="s">
        <v>5042</v>
      </c>
      <c r="B232" s="660" t="s">
        <v>5043</v>
      </c>
      <c r="C232" s="660" t="s">
        <v>3735</v>
      </c>
      <c r="D232" s="660" t="s">
        <v>5066</v>
      </c>
      <c r="E232" s="660" t="s">
        <v>5067</v>
      </c>
      <c r="F232" s="663">
        <v>74</v>
      </c>
      <c r="G232" s="663">
        <v>25752</v>
      </c>
      <c r="H232" s="663">
        <v>1</v>
      </c>
      <c r="I232" s="663">
        <v>348</v>
      </c>
      <c r="J232" s="663">
        <v>108</v>
      </c>
      <c r="K232" s="663">
        <v>37836</v>
      </c>
      <c r="L232" s="663">
        <v>1.4692451071761417</v>
      </c>
      <c r="M232" s="663">
        <v>350.33333333333331</v>
      </c>
      <c r="N232" s="663">
        <v>96</v>
      </c>
      <c r="O232" s="663">
        <v>34176</v>
      </c>
      <c r="P232" s="676">
        <v>1.3271202236719477</v>
      </c>
      <c r="Q232" s="664">
        <v>356</v>
      </c>
    </row>
    <row r="233" spans="1:17" ht="14.4" customHeight="1" x14ac:dyDescent="0.3">
      <c r="A233" s="659" t="s">
        <v>5042</v>
      </c>
      <c r="B233" s="660" t="s">
        <v>5043</v>
      </c>
      <c r="C233" s="660" t="s">
        <v>3735</v>
      </c>
      <c r="D233" s="660" t="s">
        <v>5068</v>
      </c>
      <c r="E233" s="660" t="s">
        <v>5069</v>
      </c>
      <c r="F233" s="663"/>
      <c r="G233" s="663"/>
      <c r="H233" s="663"/>
      <c r="I233" s="663"/>
      <c r="J233" s="663">
        <v>1</v>
      </c>
      <c r="K233" s="663">
        <v>104</v>
      </c>
      <c r="L233" s="663"/>
      <c r="M233" s="663">
        <v>104</v>
      </c>
      <c r="N233" s="663">
        <v>1</v>
      </c>
      <c r="O233" s="663">
        <v>105</v>
      </c>
      <c r="P233" s="676"/>
      <c r="Q233" s="664">
        <v>105</v>
      </c>
    </row>
    <row r="234" spans="1:17" ht="14.4" customHeight="1" x14ac:dyDescent="0.3">
      <c r="A234" s="659" t="s">
        <v>5042</v>
      </c>
      <c r="B234" s="660" t="s">
        <v>5043</v>
      </c>
      <c r="C234" s="660" t="s">
        <v>3735</v>
      </c>
      <c r="D234" s="660" t="s">
        <v>5070</v>
      </c>
      <c r="E234" s="660" t="s">
        <v>5071</v>
      </c>
      <c r="F234" s="663"/>
      <c r="G234" s="663"/>
      <c r="H234" s="663"/>
      <c r="I234" s="663"/>
      <c r="J234" s="663">
        <v>6</v>
      </c>
      <c r="K234" s="663">
        <v>691</v>
      </c>
      <c r="L234" s="663"/>
      <c r="M234" s="663">
        <v>115.16666666666667</v>
      </c>
      <c r="N234" s="663">
        <v>1</v>
      </c>
      <c r="O234" s="663">
        <v>117</v>
      </c>
      <c r="P234" s="676"/>
      <c r="Q234" s="664">
        <v>117</v>
      </c>
    </row>
    <row r="235" spans="1:17" ht="14.4" customHeight="1" x14ac:dyDescent="0.3">
      <c r="A235" s="659" t="s">
        <v>5042</v>
      </c>
      <c r="B235" s="660" t="s">
        <v>5043</v>
      </c>
      <c r="C235" s="660" t="s">
        <v>3735</v>
      </c>
      <c r="D235" s="660" t="s">
        <v>5072</v>
      </c>
      <c r="E235" s="660" t="s">
        <v>5073</v>
      </c>
      <c r="F235" s="663">
        <v>2</v>
      </c>
      <c r="G235" s="663">
        <v>914</v>
      </c>
      <c r="H235" s="663">
        <v>1</v>
      </c>
      <c r="I235" s="663">
        <v>457</v>
      </c>
      <c r="J235" s="663"/>
      <c r="K235" s="663"/>
      <c r="L235" s="663"/>
      <c r="M235" s="663"/>
      <c r="N235" s="663">
        <v>1</v>
      </c>
      <c r="O235" s="663">
        <v>463</v>
      </c>
      <c r="P235" s="676">
        <v>0.50656455142231949</v>
      </c>
      <c r="Q235" s="664">
        <v>463</v>
      </c>
    </row>
    <row r="236" spans="1:17" ht="14.4" customHeight="1" x14ac:dyDescent="0.3">
      <c r="A236" s="659" t="s">
        <v>5042</v>
      </c>
      <c r="B236" s="660" t="s">
        <v>5043</v>
      </c>
      <c r="C236" s="660" t="s">
        <v>3735</v>
      </c>
      <c r="D236" s="660" t="s">
        <v>5074</v>
      </c>
      <c r="E236" s="660" t="s">
        <v>5075</v>
      </c>
      <c r="F236" s="663">
        <v>8</v>
      </c>
      <c r="G236" s="663">
        <v>3432</v>
      </c>
      <c r="H236" s="663">
        <v>1</v>
      </c>
      <c r="I236" s="663">
        <v>429</v>
      </c>
      <c r="J236" s="663">
        <v>16</v>
      </c>
      <c r="K236" s="663">
        <v>6894</v>
      </c>
      <c r="L236" s="663">
        <v>2.0087412587412588</v>
      </c>
      <c r="M236" s="663">
        <v>430.875</v>
      </c>
      <c r="N236" s="663">
        <v>9</v>
      </c>
      <c r="O236" s="663">
        <v>3933</v>
      </c>
      <c r="P236" s="676">
        <v>1.145979020979021</v>
      </c>
      <c r="Q236" s="664">
        <v>437</v>
      </c>
    </row>
    <row r="237" spans="1:17" ht="14.4" customHeight="1" x14ac:dyDescent="0.3">
      <c r="A237" s="659" t="s">
        <v>5042</v>
      </c>
      <c r="B237" s="660" t="s">
        <v>5043</v>
      </c>
      <c r="C237" s="660" t="s">
        <v>3735</v>
      </c>
      <c r="D237" s="660" t="s">
        <v>5076</v>
      </c>
      <c r="E237" s="660" t="s">
        <v>5077</v>
      </c>
      <c r="F237" s="663">
        <v>158</v>
      </c>
      <c r="G237" s="663">
        <v>8374</v>
      </c>
      <c r="H237" s="663">
        <v>1</v>
      </c>
      <c r="I237" s="663">
        <v>53</v>
      </c>
      <c r="J237" s="663">
        <v>272</v>
      </c>
      <c r="K237" s="663">
        <v>14538</v>
      </c>
      <c r="L237" s="663">
        <v>1.7360878910914737</v>
      </c>
      <c r="M237" s="663">
        <v>53.448529411764703</v>
      </c>
      <c r="N237" s="663">
        <v>280</v>
      </c>
      <c r="O237" s="663">
        <v>15120</v>
      </c>
      <c r="P237" s="676">
        <v>1.8055887270121806</v>
      </c>
      <c r="Q237" s="664">
        <v>54</v>
      </c>
    </row>
    <row r="238" spans="1:17" ht="14.4" customHeight="1" x14ac:dyDescent="0.3">
      <c r="A238" s="659" t="s">
        <v>5042</v>
      </c>
      <c r="B238" s="660" t="s">
        <v>5043</v>
      </c>
      <c r="C238" s="660" t="s">
        <v>3735</v>
      </c>
      <c r="D238" s="660" t="s">
        <v>5078</v>
      </c>
      <c r="E238" s="660" t="s">
        <v>5079</v>
      </c>
      <c r="F238" s="663">
        <v>118</v>
      </c>
      <c r="G238" s="663">
        <v>19470</v>
      </c>
      <c r="H238" s="663">
        <v>1</v>
      </c>
      <c r="I238" s="663">
        <v>165</v>
      </c>
      <c r="J238" s="663">
        <v>161</v>
      </c>
      <c r="K238" s="663">
        <v>26739</v>
      </c>
      <c r="L238" s="663">
        <v>1.3733436055469954</v>
      </c>
      <c r="M238" s="663">
        <v>166.08074534161491</v>
      </c>
      <c r="N238" s="663">
        <v>218</v>
      </c>
      <c r="O238" s="663">
        <v>36842</v>
      </c>
      <c r="P238" s="676">
        <v>1.8922444786851567</v>
      </c>
      <c r="Q238" s="664">
        <v>169</v>
      </c>
    </row>
    <row r="239" spans="1:17" ht="14.4" customHeight="1" x14ac:dyDescent="0.3">
      <c r="A239" s="659" t="s">
        <v>5042</v>
      </c>
      <c r="B239" s="660" t="s">
        <v>5043</v>
      </c>
      <c r="C239" s="660" t="s">
        <v>3735</v>
      </c>
      <c r="D239" s="660" t="s">
        <v>5080</v>
      </c>
      <c r="E239" s="660" t="s">
        <v>5081</v>
      </c>
      <c r="F239" s="663">
        <v>14</v>
      </c>
      <c r="G239" s="663">
        <v>2240</v>
      </c>
      <c r="H239" s="663">
        <v>1</v>
      </c>
      <c r="I239" s="663">
        <v>160</v>
      </c>
      <c r="J239" s="663">
        <v>19</v>
      </c>
      <c r="K239" s="663">
        <v>3058</v>
      </c>
      <c r="L239" s="663">
        <v>1.3651785714285714</v>
      </c>
      <c r="M239" s="663">
        <v>160.94736842105263</v>
      </c>
      <c r="N239" s="663">
        <v>7</v>
      </c>
      <c r="O239" s="663">
        <v>1141</v>
      </c>
      <c r="P239" s="676">
        <v>0.50937500000000002</v>
      </c>
      <c r="Q239" s="664">
        <v>163</v>
      </c>
    </row>
    <row r="240" spans="1:17" ht="14.4" customHeight="1" x14ac:dyDescent="0.3">
      <c r="A240" s="659" t="s">
        <v>5042</v>
      </c>
      <c r="B240" s="660" t="s">
        <v>5043</v>
      </c>
      <c r="C240" s="660" t="s">
        <v>3735</v>
      </c>
      <c r="D240" s="660" t="s">
        <v>5082</v>
      </c>
      <c r="E240" s="660" t="s">
        <v>5083</v>
      </c>
      <c r="F240" s="663">
        <v>62</v>
      </c>
      <c r="G240" s="663">
        <v>123566</v>
      </c>
      <c r="H240" s="663">
        <v>1</v>
      </c>
      <c r="I240" s="663">
        <v>1993</v>
      </c>
      <c r="J240" s="663">
        <v>109</v>
      </c>
      <c r="K240" s="663">
        <v>217432</v>
      </c>
      <c r="L240" s="663">
        <v>1.7596426201382258</v>
      </c>
      <c r="M240" s="663">
        <v>1994.788990825688</v>
      </c>
      <c r="N240" s="663">
        <v>75</v>
      </c>
      <c r="O240" s="663">
        <v>150900</v>
      </c>
      <c r="P240" s="676">
        <v>1.2212097178835601</v>
      </c>
      <c r="Q240" s="664">
        <v>2012</v>
      </c>
    </row>
    <row r="241" spans="1:17" ht="14.4" customHeight="1" x14ac:dyDescent="0.3">
      <c r="A241" s="659" t="s">
        <v>5042</v>
      </c>
      <c r="B241" s="660" t="s">
        <v>5043</v>
      </c>
      <c r="C241" s="660" t="s">
        <v>3735</v>
      </c>
      <c r="D241" s="660" t="s">
        <v>5084</v>
      </c>
      <c r="E241" s="660" t="s">
        <v>5085</v>
      </c>
      <c r="F241" s="663">
        <v>2</v>
      </c>
      <c r="G241" s="663">
        <v>446</v>
      </c>
      <c r="H241" s="663">
        <v>1</v>
      </c>
      <c r="I241" s="663">
        <v>223</v>
      </c>
      <c r="J241" s="663"/>
      <c r="K241" s="663"/>
      <c r="L241" s="663"/>
      <c r="M241" s="663"/>
      <c r="N241" s="663">
        <v>1</v>
      </c>
      <c r="O241" s="663">
        <v>226</v>
      </c>
      <c r="P241" s="676">
        <v>0.50672645739910316</v>
      </c>
      <c r="Q241" s="664">
        <v>226</v>
      </c>
    </row>
    <row r="242" spans="1:17" ht="14.4" customHeight="1" x14ac:dyDescent="0.3">
      <c r="A242" s="659" t="s">
        <v>5042</v>
      </c>
      <c r="B242" s="660" t="s">
        <v>5043</v>
      </c>
      <c r="C242" s="660" t="s">
        <v>3735</v>
      </c>
      <c r="D242" s="660" t="s">
        <v>5086</v>
      </c>
      <c r="E242" s="660" t="s">
        <v>5087</v>
      </c>
      <c r="F242" s="663">
        <v>1</v>
      </c>
      <c r="G242" s="663">
        <v>404</v>
      </c>
      <c r="H242" s="663">
        <v>1</v>
      </c>
      <c r="I242" s="663">
        <v>404</v>
      </c>
      <c r="J242" s="663">
        <v>2</v>
      </c>
      <c r="K242" s="663">
        <v>818</v>
      </c>
      <c r="L242" s="663">
        <v>2.0247524752475248</v>
      </c>
      <c r="M242" s="663">
        <v>409</v>
      </c>
      <c r="N242" s="663">
        <v>1</v>
      </c>
      <c r="O242" s="663">
        <v>418</v>
      </c>
      <c r="P242" s="676">
        <v>1.0346534653465347</v>
      </c>
      <c r="Q242" s="664">
        <v>418</v>
      </c>
    </row>
    <row r="243" spans="1:17" ht="14.4" customHeight="1" x14ac:dyDescent="0.3">
      <c r="A243" s="659" t="s">
        <v>5042</v>
      </c>
      <c r="B243" s="660" t="s">
        <v>5043</v>
      </c>
      <c r="C243" s="660" t="s">
        <v>3735</v>
      </c>
      <c r="D243" s="660" t="s">
        <v>5088</v>
      </c>
      <c r="E243" s="660" t="s">
        <v>5089</v>
      </c>
      <c r="F243" s="663">
        <v>1</v>
      </c>
      <c r="G243" s="663">
        <v>266</v>
      </c>
      <c r="H243" s="663">
        <v>1</v>
      </c>
      <c r="I243" s="663">
        <v>266</v>
      </c>
      <c r="J243" s="663">
        <v>1</v>
      </c>
      <c r="K243" s="663">
        <v>268</v>
      </c>
      <c r="L243" s="663">
        <v>1.0075187969924813</v>
      </c>
      <c r="M243" s="663">
        <v>268</v>
      </c>
      <c r="N243" s="663">
        <v>1</v>
      </c>
      <c r="O243" s="663">
        <v>269</v>
      </c>
      <c r="P243" s="676">
        <v>1.0112781954887218</v>
      </c>
      <c r="Q243" s="664">
        <v>269</v>
      </c>
    </row>
    <row r="244" spans="1:17" ht="14.4" customHeight="1" x14ac:dyDescent="0.3">
      <c r="A244" s="659" t="s">
        <v>5042</v>
      </c>
      <c r="B244" s="660" t="s">
        <v>5090</v>
      </c>
      <c r="C244" s="660" t="s">
        <v>3735</v>
      </c>
      <c r="D244" s="660" t="s">
        <v>5091</v>
      </c>
      <c r="E244" s="660" t="s">
        <v>5092</v>
      </c>
      <c r="F244" s="663">
        <v>4</v>
      </c>
      <c r="G244" s="663">
        <v>4140</v>
      </c>
      <c r="H244" s="663">
        <v>1</v>
      </c>
      <c r="I244" s="663">
        <v>1035</v>
      </c>
      <c r="J244" s="663"/>
      <c r="K244" s="663"/>
      <c r="L244" s="663"/>
      <c r="M244" s="663"/>
      <c r="N244" s="663"/>
      <c r="O244" s="663"/>
      <c r="P244" s="676"/>
      <c r="Q244" s="664"/>
    </row>
    <row r="245" spans="1:17" ht="14.4" customHeight="1" x14ac:dyDescent="0.3">
      <c r="A245" s="659" t="s">
        <v>5042</v>
      </c>
      <c r="B245" s="660" t="s">
        <v>5090</v>
      </c>
      <c r="C245" s="660" t="s">
        <v>3735</v>
      </c>
      <c r="D245" s="660" t="s">
        <v>5093</v>
      </c>
      <c r="E245" s="660" t="s">
        <v>5094</v>
      </c>
      <c r="F245" s="663">
        <v>2</v>
      </c>
      <c r="G245" s="663">
        <v>434</v>
      </c>
      <c r="H245" s="663">
        <v>1</v>
      </c>
      <c r="I245" s="663">
        <v>217</v>
      </c>
      <c r="J245" s="663"/>
      <c r="K245" s="663"/>
      <c r="L245" s="663"/>
      <c r="M245" s="663"/>
      <c r="N245" s="663"/>
      <c r="O245" s="663"/>
      <c r="P245" s="676"/>
      <c r="Q245" s="664"/>
    </row>
    <row r="246" spans="1:17" ht="14.4" customHeight="1" x14ac:dyDescent="0.3">
      <c r="A246" s="659" t="s">
        <v>5095</v>
      </c>
      <c r="B246" s="660" t="s">
        <v>5096</v>
      </c>
      <c r="C246" s="660" t="s">
        <v>3735</v>
      </c>
      <c r="D246" s="660" t="s">
        <v>5097</v>
      </c>
      <c r="E246" s="660" t="s">
        <v>5098</v>
      </c>
      <c r="F246" s="663">
        <v>678</v>
      </c>
      <c r="G246" s="663">
        <v>107802</v>
      </c>
      <c r="H246" s="663">
        <v>1</v>
      </c>
      <c r="I246" s="663">
        <v>159</v>
      </c>
      <c r="J246" s="663">
        <v>779</v>
      </c>
      <c r="K246" s="663">
        <v>123239</v>
      </c>
      <c r="L246" s="663">
        <v>1.14319771432812</v>
      </c>
      <c r="M246" s="663">
        <v>158.20154043645701</v>
      </c>
      <c r="N246" s="663">
        <v>847</v>
      </c>
      <c r="O246" s="663">
        <v>136367</v>
      </c>
      <c r="P246" s="676">
        <v>1.2649765310476615</v>
      </c>
      <c r="Q246" s="664">
        <v>161</v>
      </c>
    </row>
    <row r="247" spans="1:17" ht="14.4" customHeight="1" x14ac:dyDescent="0.3">
      <c r="A247" s="659" t="s">
        <v>5095</v>
      </c>
      <c r="B247" s="660" t="s">
        <v>5096</v>
      </c>
      <c r="C247" s="660" t="s">
        <v>3735</v>
      </c>
      <c r="D247" s="660" t="s">
        <v>5099</v>
      </c>
      <c r="E247" s="660" t="s">
        <v>5100</v>
      </c>
      <c r="F247" s="663">
        <v>3</v>
      </c>
      <c r="G247" s="663">
        <v>3495</v>
      </c>
      <c r="H247" s="663">
        <v>1</v>
      </c>
      <c r="I247" s="663">
        <v>1165</v>
      </c>
      <c r="J247" s="663">
        <v>1</v>
      </c>
      <c r="K247" s="663">
        <v>1165</v>
      </c>
      <c r="L247" s="663">
        <v>0.33333333333333331</v>
      </c>
      <c r="M247" s="663">
        <v>1165</v>
      </c>
      <c r="N247" s="663">
        <v>1</v>
      </c>
      <c r="O247" s="663">
        <v>1169</v>
      </c>
      <c r="P247" s="676">
        <v>0.33447782546494992</v>
      </c>
      <c r="Q247" s="664">
        <v>1169</v>
      </c>
    </row>
    <row r="248" spans="1:17" ht="14.4" customHeight="1" x14ac:dyDescent="0.3">
      <c r="A248" s="659" t="s">
        <v>5095</v>
      </c>
      <c r="B248" s="660" t="s">
        <v>5096</v>
      </c>
      <c r="C248" s="660" t="s">
        <v>3735</v>
      </c>
      <c r="D248" s="660" t="s">
        <v>5101</v>
      </c>
      <c r="E248" s="660" t="s">
        <v>5102</v>
      </c>
      <c r="F248" s="663">
        <v>73</v>
      </c>
      <c r="G248" s="663">
        <v>2847</v>
      </c>
      <c r="H248" s="663">
        <v>1</v>
      </c>
      <c r="I248" s="663">
        <v>39</v>
      </c>
      <c r="J248" s="663">
        <v>73</v>
      </c>
      <c r="K248" s="663">
        <v>2887</v>
      </c>
      <c r="L248" s="663">
        <v>1.0140498770635757</v>
      </c>
      <c r="M248" s="663">
        <v>39.547945205479451</v>
      </c>
      <c r="N248" s="663">
        <v>51</v>
      </c>
      <c r="O248" s="663">
        <v>2040</v>
      </c>
      <c r="P248" s="676">
        <v>0.7165437302423604</v>
      </c>
      <c r="Q248" s="664">
        <v>40</v>
      </c>
    </row>
    <row r="249" spans="1:17" ht="14.4" customHeight="1" x14ac:dyDescent="0.3">
      <c r="A249" s="659" t="s">
        <v>5095</v>
      </c>
      <c r="B249" s="660" t="s">
        <v>5096</v>
      </c>
      <c r="C249" s="660" t="s">
        <v>3735</v>
      </c>
      <c r="D249" s="660" t="s">
        <v>5103</v>
      </c>
      <c r="E249" s="660" t="s">
        <v>5104</v>
      </c>
      <c r="F249" s="663"/>
      <c r="G249" s="663"/>
      <c r="H249" s="663"/>
      <c r="I249" s="663"/>
      <c r="J249" s="663"/>
      <c r="K249" s="663"/>
      <c r="L249" s="663"/>
      <c r="M249" s="663"/>
      <c r="N249" s="663">
        <v>5</v>
      </c>
      <c r="O249" s="663">
        <v>1915</v>
      </c>
      <c r="P249" s="676"/>
      <c r="Q249" s="664">
        <v>383</v>
      </c>
    </row>
    <row r="250" spans="1:17" ht="14.4" customHeight="1" x14ac:dyDescent="0.3">
      <c r="A250" s="659" t="s">
        <v>5095</v>
      </c>
      <c r="B250" s="660" t="s">
        <v>5096</v>
      </c>
      <c r="C250" s="660" t="s">
        <v>3735</v>
      </c>
      <c r="D250" s="660" t="s">
        <v>5105</v>
      </c>
      <c r="E250" s="660" t="s">
        <v>5106</v>
      </c>
      <c r="F250" s="663">
        <v>12</v>
      </c>
      <c r="G250" s="663">
        <v>444</v>
      </c>
      <c r="H250" s="663">
        <v>1</v>
      </c>
      <c r="I250" s="663">
        <v>37</v>
      </c>
      <c r="J250" s="663"/>
      <c r="K250" s="663"/>
      <c r="L250" s="663"/>
      <c r="M250" s="663"/>
      <c r="N250" s="663"/>
      <c r="O250" s="663"/>
      <c r="P250" s="676"/>
      <c r="Q250" s="664"/>
    </row>
    <row r="251" spans="1:17" ht="14.4" customHeight="1" x14ac:dyDescent="0.3">
      <c r="A251" s="659" t="s">
        <v>5095</v>
      </c>
      <c r="B251" s="660" t="s">
        <v>5096</v>
      </c>
      <c r="C251" s="660" t="s">
        <v>3735</v>
      </c>
      <c r="D251" s="660" t="s">
        <v>5107</v>
      </c>
      <c r="E251" s="660" t="s">
        <v>5108</v>
      </c>
      <c r="F251" s="663"/>
      <c r="G251" s="663"/>
      <c r="H251" s="663"/>
      <c r="I251" s="663"/>
      <c r="J251" s="663">
        <v>3</v>
      </c>
      <c r="K251" s="663">
        <v>1332</v>
      </c>
      <c r="L251" s="663"/>
      <c r="M251" s="663">
        <v>444</v>
      </c>
      <c r="N251" s="663"/>
      <c r="O251" s="663"/>
      <c r="P251" s="676"/>
      <c r="Q251" s="664"/>
    </row>
    <row r="252" spans="1:17" ht="14.4" customHeight="1" x14ac:dyDescent="0.3">
      <c r="A252" s="659" t="s">
        <v>5095</v>
      </c>
      <c r="B252" s="660" t="s">
        <v>5096</v>
      </c>
      <c r="C252" s="660" t="s">
        <v>3735</v>
      </c>
      <c r="D252" s="660" t="s">
        <v>5109</v>
      </c>
      <c r="E252" s="660" t="s">
        <v>5110</v>
      </c>
      <c r="F252" s="663">
        <v>42</v>
      </c>
      <c r="G252" s="663">
        <v>1722</v>
      </c>
      <c r="H252" s="663">
        <v>1</v>
      </c>
      <c r="I252" s="663">
        <v>41</v>
      </c>
      <c r="J252" s="663">
        <v>41</v>
      </c>
      <c r="K252" s="663">
        <v>1681</v>
      </c>
      <c r="L252" s="663">
        <v>0.97619047619047616</v>
      </c>
      <c r="M252" s="663">
        <v>41</v>
      </c>
      <c r="N252" s="663">
        <v>44</v>
      </c>
      <c r="O252" s="663">
        <v>1804</v>
      </c>
      <c r="P252" s="676">
        <v>1.0476190476190477</v>
      </c>
      <c r="Q252" s="664">
        <v>41</v>
      </c>
    </row>
    <row r="253" spans="1:17" ht="14.4" customHeight="1" x14ac:dyDescent="0.3">
      <c r="A253" s="659" t="s">
        <v>5095</v>
      </c>
      <c r="B253" s="660" t="s">
        <v>5096</v>
      </c>
      <c r="C253" s="660" t="s">
        <v>3735</v>
      </c>
      <c r="D253" s="660" t="s">
        <v>5111</v>
      </c>
      <c r="E253" s="660" t="s">
        <v>5112</v>
      </c>
      <c r="F253" s="663"/>
      <c r="G253" s="663"/>
      <c r="H253" s="663"/>
      <c r="I253" s="663"/>
      <c r="J253" s="663">
        <v>1</v>
      </c>
      <c r="K253" s="663">
        <v>490</v>
      </c>
      <c r="L253" s="663"/>
      <c r="M253" s="663">
        <v>490</v>
      </c>
      <c r="N253" s="663">
        <v>4</v>
      </c>
      <c r="O253" s="663">
        <v>1964</v>
      </c>
      <c r="P253" s="676"/>
      <c r="Q253" s="664">
        <v>491</v>
      </c>
    </row>
    <row r="254" spans="1:17" ht="14.4" customHeight="1" x14ac:dyDescent="0.3">
      <c r="A254" s="659" t="s">
        <v>5095</v>
      </c>
      <c r="B254" s="660" t="s">
        <v>5096</v>
      </c>
      <c r="C254" s="660" t="s">
        <v>3735</v>
      </c>
      <c r="D254" s="660" t="s">
        <v>5113</v>
      </c>
      <c r="E254" s="660" t="s">
        <v>5114</v>
      </c>
      <c r="F254" s="663">
        <v>37</v>
      </c>
      <c r="G254" s="663">
        <v>1147</v>
      </c>
      <c r="H254" s="663">
        <v>1</v>
      </c>
      <c r="I254" s="663">
        <v>31</v>
      </c>
      <c r="J254" s="663">
        <v>13</v>
      </c>
      <c r="K254" s="663">
        <v>403</v>
      </c>
      <c r="L254" s="663">
        <v>0.35135135135135137</v>
      </c>
      <c r="M254" s="663">
        <v>31</v>
      </c>
      <c r="N254" s="663">
        <v>25</v>
      </c>
      <c r="O254" s="663">
        <v>775</v>
      </c>
      <c r="P254" s="676">
        <v>0.67567567567567566</v>
      </c>
      <c r="Q254" s="664">
        <v>31</v>
      </c>
    </row>
    <row r="255" spans="1:17" ht="14.4" customHeight="1" x14ac:dyDescent="0.3">
      <c r="A255" s="659" t="s">
        <v>5095</v>
      </c>
      <c r="B255" s="660" t="s">
        <v>5096</v>
      </c>
      <c r="C255" s="660" t="s">
        <v>3735</v>
      </c>
      <c r="D255" s="660" t="s">
        <v>5115</v>
      </c>
      <c r="E255" s="660" t="s">
        <v>5116</v>
      </c>
      <c r="F255" s="663">
        <v>3</v>
      </c>
      <c r="G255" s="663">
        <v>615</v>
      </c>
      <c r="H255" s="663">
        <v>1</v>
      </c>
      <c r="I255" s="663">
        <v>205</v>
      </c>
      <c r="J255" s="663">
        <v>2</v>
      </c>
      <c r="K255" s="663">
        <v>411</v>
      </c>
      <c r="L255" s="663">
        <v>0.66829268292682931</v>
      </c>
      <c r="M255" s="663">
        <v>205.5</v>
      </c>
      <c r="N255" s="663">
        <v>5</v>
      </c>
      <c r="O255" s="663">
        <v>1035</v>
      </c>
      <c r="P255" s="676">
        <v>1.6829268292682926</v>
      </c>
      <c r="Q255" s="664">
        <v>207</v>
      </c>
    </row>
    <row r="256" spans="1:17" ht="14.4" customHeight="1" x14ac:dyDescent="0.3">
      <c r="A256" s="659" t="s">
        <v>5095</v>
      </c>
      <c r="B256" s="660" t="s">
        <v>5096</v>
      </c>
      <c r="C256" s="660" t="s">
        <v>3735</v>
      </c>
      <c r="D256" s="660" t="s">
        <v>5117</v>
      </c>
      <c r="E256" s="660" t="s">
        <v>5118</v>
      </c>
      <c r="F256" s="663">
        <v>3</v>
      </c>
      <c r="G256" s="663">
        <v>1131</v>
      </c>
      <c r="H256" s="663">
        <v>1</v>
      </c>
      <c r="I256" s="663">
        <v>377</v>
      </c>
      <c r="J256" s="663">
        <v>2</v>
      </c>
      <c r="K256" s="663">
        <v>756</v>
      </c>
      <c r="L256" s="663">
        <v>0.66843501326259946</v>
      </c>
      <c r="M256" s="663">
        <v>378</v>
      </c>
      <c r="N256" s="663">
        <v>5</v>
      </c>
      <c r="O256" s="663">
        <v>1900</v>
      </c>
      <c r="P256" s="676">
        <v>1.6799292661361627</v>
      </c>
      <c r="Q256" s="664">
        <v>380</v>
      </c>
    </row>
    <row r="257" spans="1:17" ht="14.4" customHeight="1" x14ac:dyDescent="0.3">
      <c r="A257" s="659" t="s">
        <v>5095</v>
      </c>
      <c r="B257" s="660" t="s">
        <v>5096</v>
      </c>
      <c r="C257" s="660" t="s">
        <v>3735</v>
      </c>
      <c r="D257" s="660" t="s">
        <v>5119</v>
      </c>
      <c r="E257" s="660" t="s">
        <v>5120</v>
      </c>
      <c r="F257" s="663">
        <v>198</v>
      </c>
      <c r="G257" s="663">
        <v>22374</v>
      </c>
      <c r="H257" s="663">
        <v>1</v>
      </c>
      <c r="I257" s="663">
        <v>113</v>
      </c>
      <c r="J257" s="663">
        <v>257</v>
      </c>
      <c r="K257" s="663">
        <v>29237</v>
      </c>
      <c r="L257" s="663">
        <v>1.3067399660320014</v>
      </c>
      <c r="M257" s="663">
        <v>113.76264591439688</v>
      </c>
      <c r="N257" s="663">
        <v>190</v>
      </c>
      <c r="O257" s="663">
        <v>22040</v>
      </c>
      <c r="P257" s="676">
        <v>0.985071958523286</v>
      </c>
      <c r="Q257" s="664">
        <v>116</v>
      </c>
    </row>
    <row r="258" spans="1:17" ht="14.4" customHeight="1" x14ac:dyDescent="0.3">
      <c r="A258" s="659" t="s">
        <v>5095</v>
      </c>
      <c r="B258" s="660" t="s">
        <v>5096</v>
      </c>
      <c r="C258" s="660" t="s">
        <v>3735</v>
      </c>
      <c r="D258" s="660" t="s">
        <v>5121</v>
      </c>
      <c r="E258" s="660" t="s">
        <v>5122</v>
      </c>
      <c r="F258" s="663">
        <v>147</v>
      </c>
      <c r="G258" s="663">
        <v>12348</v>
      </c>
      <c r="H258" s="663">
        <v>1</v>
      </c>
      <c r="I258" s="663">
        <v>84</v>
      </c>
      <c r="J258" s="663">
        <v>165</v>
      </c>
      <c r="K258" s="663">
        <v>13588</v>
      </c>
      <c r="L258" s="663">
        <v>1.100421120829284</v>
      </c>
      <c r="M258" s="663">
        <v>82.351515151515144</v>
      </c>
      <c r="N258" s="663">
        <v>151</v>
      </c>
      <c r="O258" s="663">
        <v>12835</v>
      </c>
      <c r="P258" s="676">
        <v>1.0394395853579528</v>
      </c>
      <c r="Q258" s="664">
        <v>85</v>
      </c>
    </row>
    <row r="259" spans="1:17" ht="14.4" customHeight="1" x14ac:dyDescent="0.3">
      <c r="A259" s="659" t="s">
        <v>5095</v>
      </c>
      <c r="B259" s="660" t="s">
        <v>5096</v>
      </c>
      <c r="C259" s="660" t="s">
        <v>3735</v>
      </c>
      <c r="D259" s="660" t="s">
        <v>5123</v>
      </c>
      <c r="E259" s="660" t="s">
        <v>5124</v>
      </c>
      <c r="F259" s="663">
        <v>6</v>
      </c>
      <c r="G259" s="663">
        <v>126</v>
      </c>
      <c r="H259" s="663">
        <v>1</v>
      </c>
      <c r="I259" s="663">
        <v>21</v>
      </c>
      <c r="J259" s="663">
        <v>26</v>
      </c>
      <c r="K259" s="663">
        <v>546</v>
      </c>
      <c r="L259" s="663">
        <v>4.333333333333333</v>
      </c>
      <c r="M259" s="663">
        <v>21</v>
      </c>
      <c r="N259" s="663">
        <v>24</v>
      </c>
      <c r="O259" s="663">
        <v>504</v>
      </c>
      <c r="P259" s="676">
        <v>4</v>
      </c>
      <c r="Q259" s="664">
        <v>21</v>
      </c>
    </row>
    <row r="260" spans="1:17" ht="14.4" customHeight="1" x14ac:dyDescent="0.3">
      <c r="A260" s="659" t="s">
        <v>5095</v>
      </c>
      <c r="B260" s="660" t="s">
        <v>5096</v>
      </c>
      <c r="C260" s="660" t="s">
        <v>3735</v>
      </c>
      <c r="D260" s="660" t="s">
        <v>5125</v>
      </c>
      <c r="E260" s="660" t="s">
        <v>5126</v>
      </c>
      <c r="F260" s="663">
        <v>33</v>
      </c>
      <c r="G260" s="663">
        <v>16038</v>
      </c>
      <c r="H260" s="663">
        <v>1</v>
      </c>
      <c r="I260" s="663">
        <v>486</v>
      </c>
      <c r="J260" s="663">
        <v>16</v>
      </c>
      <c r="K260" s="663">
        <v>7781</v>
      </c>
      <c r="L260" s="663">
        <v>0.48516024441950367</v>
      </c>
      <c r="M260" s="663">
        <v>486.3125</v>
      </c>
      <c r="N260" s="663">
        <v>19</v>
      </c>
      <c r="O260" s="663">
        <v>9253</v>
      </c>
      <c r="P260" s="676">
        <v>0.57694226212744726</v>
      </c>
      <c r="Q260" s="664">
        <v>487</v>
      </c>
    </row>
    <row r="261" spans="1:17" ht="14.4" customHeight="1" x14ac:dyDescent="0.3">
      <c r="A261" s="659" t="s">
        <v>5095</v>
      </c>
      <c r="B261" s="660" t="s">
        <v>5096</v>
      </c>
      <c r="C261" s="660" t="s">
        <v>3735</v>
      </c>
      <c r="D261" s="660" t="s">
        <v>5127</v>
      </c>
      <c r="E261" s="660" t="s">
        <v>5128</v>
      </c>
      <c r="F261" s="663">
        <v>28</v>
      </c>
      <c r="G261" s="663">
        <v>1120</v>
      </c>
      <c r="H261" s="663">
        <v>1</v>
      </c>
      <c r="I261" s="663">
        <v>40</v>
      </c>
      <c r="J261" s="663">
        <v>23</v>
      </c>
      <c r="K261" s="663">
        <v>932</v>
      </c>
      <c r="L261" s="663">
        <v>0.83214285714285718</v>
      </c>
      <c r="M261" s="663">
        <v>40.521739130434781</v>
      </c>
      <c r="N261" s="663">
        <v>25</v>
      </c>
      <c r="O261" s="663">
        <v>1025</v>
      </c>
      <c r="P261" s="676">
        <v>0.9151785714285714</v>
      </c>
      <c r="Q261" s="664">
        <v>41</v>
      </c>
    </row>
    <row r="262" spans="1:17" ht="14.4" customHeight="1" x14ac:dyDescent="0.3">
      <c r="A262" s="659" t="s">
        <v>5095</v>
      </c>
      <c r="B262" s="660" t="s">
        <v>5096</v>
      </c>
      <c r="C262" s="660" t="s">
        <v>3735</v>
      </c>
      <c r="D262" s="660" t="s">
        <v>5129</v>
      </c>
      <c r="E262" s="660" t="s">
        <v>5130</v>
      </c>
      <c r="F262" s="663"/>
      <c r="G262" s="663"/>
      <c r="H262" s="663"/>
      <c r="I262" s="663"/>
      <c r="J262" s="663"/>
      <c r="K262" s="663"/>
      <c r="L262" s="663"/>
      <c r="M262" s="663"/>
      <c r="N262" s="663">
        <v>1</v>
      </c>
      <c r="O262" s="663">
        <v>608</v>
      </c>
      <c r="P262" s="676"/>
      <c r="Q262" s="664">
        <v>608</v>
      </c>
    </row>
    <row r="263" spans="1:17" ht="14.4" customHeight="1" x14ac:dyDescent="0.3">
      <c r="A263" s="659" t="s">
        <v>5131</v>
      </c>
      <c r="B263" s="660" t="s">
        <v>5090</v>
      </c>
      <c r="C263" s="660" t="s">
        <v>3735</v>
      </c>
      <c r="D263" s="660" t="s">
        <v>5132</v>
      </c>
      <c r="E263" s="660" t="s">
        <v>5133</v>
      </c>
      <c r="F263" s="663"/>
      <c r="G263" s="663"/>
      <c r="H263" s="663"/>
      <c r="I263" s="663"/>
      <c r="J263" s="663">
        <v>1</v>
      </c>
      <c r="K263" s="663">
        <v>653</v>
      </c>
      <c r="L263" s="663"/>
      <c r="M263" s="663">
        <v>653</v>
      </c>
      <c r="N263" s="663"/>
      <c r="O263" s="663"/>
      <c r="P263" s="676"/>
      <c r="Q263" s="664"/>
    </row>
    <row r="264" spans="1:17" ht="14.4" customHeight="1" x14ac:dyDescent="0.3">
      <c r="A264" s="659" t="s">
        <v>5131</v>
      </c>
      <c r="B264" s="660" t="s">
        <v>5090</v>
      </c>
      <c r="C264" s="660" t="s">
        <v>3735</v>
      </c>
      <c r="D264" s="660" t="s">
        <v>5134</v>
      </c>
      <c r="E264" s="660" t="s">
        <v>5135</v>
      </c>
      <c r="F264" s="663"/>
      <c r="G264" s="663"/>
      <c r="H264" s="663"/>
      <c r="I264" s="663"/>
      <c r="J264" s="663">
        <v>2</v>
      </c>
      <c r="K264" s="663">
        <v>1652</v>
      </c>
      <c r="L264" s="663"/>
      <c r="M264" s="663">
        <v>826</v>
      </c>
      <c r="N264" s="663"/>
      <c r="O264" s="663"/>
      <c r="P264" s="676"/>
      <c r="Q264" s="664"/>
    </row>
    <row r="265" spans="1:17" ht="14.4" customHeight="1" x14ac:dyDescent="0.3">
      <c r="A265" s="659" t="s">
        <v>5131</v>
      </c>
      <c r="B265" s="660" t="s">
        <v>5090</v>
      </c>
      <c r="C265" s="660" t="s">
        <v>3735</v>
      </c>
      <c r="D265" s="660" t="s">
        <v>5136</v>
      </c>
      <c r="E265" s="660" t="s">
        <v>5137</v>
      </c>
      <c r="F265" s="663"/>
      <c r="G265" s="663"/>
      <c r="H265" s="663"/>
      <c r="I265" s="663"/>
      <c r="J265" s="663"/>
      <c r="K265" s="663"/>
      <c r="L265" s="663"/>
      <c r="M265" s="663"/>
      <c r="N265" s="663">
        <v>1</v>
      </c>
      <c r="O265" s="663">
        <v>812</v>
      </c>
      <c r="P265" s="676"/>
      <c r="Q265" s="664">
        <v>812</v>
      </c>
    </row>
    <row r="266" spans="1:17" ht="14.4" customHeight="1" x14ac:dyDescent="0.3">
      <c r="A266" s="659" t="s">
        <v>5131</v>
      </c>
      <c r="B266" s="660" t="s">
        <v>5090</v>
      </c>
      <c r="C266" s="660" t="s">
        <v>3735</v>
      </c>
      <c r="D266" s="660" t="s">
        <v>5138</v>
      </c>
      <c r="E266" s="660" t="s">
        <v>5139</v>
      </c>
      <c r="F266" s="663"/>
      <c r="G266" s="663"/>
      <c r="H266" s="663"/>
      <c r="I266" s="663"/>
      <c r="J266" s="663"/>
      <c r="K266" s="663"/>
      <c r="L266" s="663"/>
      <c r="M266" s="663"/>
      <c r="N266" s="663">
        <v>1</v>
      </c>
      <c r="O266" s="663">
        <v>812</v>
      </c>
      <c r="P266" s="676"/>
      <c r="Q266" s="664">
        <v>812</v>
      </c>
    </row>
    <row r="267" spans="1:17" ht="14.4" customHeight="1" x14ac:dyDescent="0.3">
      <c r="A267" s="659" t="s">
        <v>5131</v>
      </c>
      <c r="B267" s="660" t="s">
        <v>5090</v>
      </c>
      <c r="C267" s="660" t="s">
        <v>3735</v>
      </c>
      <c r="D267" s="660" t="s">
        <v>5140</v>
      </c>
      <c r="E267" s="660" t="s">
        <v>5141</v>
      </c>
      <c r="F267" s="663"/>
      <c r="G267" s="663"/>
      <c r="H267" s="663"/>
      <c r="I267" s="663"/>
      <c r="J267" s="663"/>
      <c r="K267" s="663"/>
      <c r="L267" s="663"/>
      <c r="M267" s="663"/>
      <c r="N267" s="663">
        <v>1</v>
      </c>
      <c r="O267" s="663">
        <v>167</v>
      </c>
      <c r="P267" s="676"/>
      <c r="Q267" s="664">
        <v>167</v>
      </c>
    </row>
    <row r="268" spans="1:17" ht="14.4" customHeight="1" x14ac:dyDescent="0.3">
      <c r="A268" s="659" t="s">
        <v>5131</v>
      </c>
      <c r="B268" s="660" t="s">
        <v>5090</v>
      </c>
      <c r="C268" s="660" t="s">
        <v>3735</v>
      </c>
      <c r="D268" s="660" t="s">
        <v>5142</v>
      </c>
      <c r="E268" s="660" t="s">
        <v>5143</v>
      </c>
      <c r="F268" s="663"/>
      <c r="G268" s="663"/>
      <c r="H268" s="663"/>
      <c r="I268" s="663"/>
      <c r="J268" s="663"/>
      <c r="K268" s="663"/>
      <c r="L268" s="663"/>
      <c r="M268" s="663"/>
      <c r="N268" s="663">
        <v>1</v>
      </c>
      <c r="O268" s="663">
        <v>173</v>
      </c>
      <c r="P268" s="676"/>
      <c r="Q268" s="664">
        <v>173</v>
      </c>
    </row>
    <row r="269" spans="1:17" ht="14.4" customHeight="1" x14ac:dyDescent="0.3">
      <c r="A269" s="659" t="s">
        <v>5131</v>
      </c>
      <c r="B269" s="660" t="s">
        <v>5090</v>
      </c>
      <c r="C269" s="660" t="s">
        <v>3735</v>
      </c>
      <c r="D269" s="660" t="s">
        <v>5144</v>
      </c>
      <c r="E269" s="660" t="s">
        <v>5145</v>
      </c>
      <c r="F269" s="663"/>
      <c r="G269" s="663"/>
      <c r="H269" s="663"/>
      <c r="I269" s="663"/>
      <c r="J269" s="663"/>
      <c r="K269" s="663"/>
      <c r="L269" s="663"/>
      <c r="M269" s="663"/>
      <c r="N269" s="663">
        <v>1</v>
      </c>
      <c r="O269" s="663">
        <v>547</v>
      </c>
      <c r="P269" s="676"/>
      <c r="Q269" s="664">
        <v>547</v>
      </c>
    </row>
    <row r="270" spans="1:17" ht="14.4" customHeight="1" x14ac:dyDescent="0.3">
      <c r="A270" s="659" t="s">
        <v>5131</v>
      </c>
      <c r="B270" s="660" t="s">
        <v>5090</v>
      </c>
      <c r="C270" s="660" t="s">
        <v>3735</v>
      </c>
      <c r="D270" s="660" t="s">
        <v>5146</v>
      </c>
      <c r="E270" s="660" t="s">
        <v>5147</v>
      </c>
      <c r="F270" s="663"/>
      <c r="G270" s="663"/>
      <c r="H270" s="663"/>
      <c r="I270" s="663"/>
      <c r="J270" s="663"/>
      <c r="K270" s="663"/>
      <c r="L270" s="663"/>
      <c r="M270" s="663"/>
      <c r="N270" s="663">
        <v>1</v>
      </c>
      <c r="O270" s="663">
        <v>347</v>
      </c>
      <c r="P270" s="676"/>
      <c r="Q270" s="664">
        <v>347</v>
      </c>
    </row>
    <row r="271" spans="1:17" ht="14.4" customHeight="1" x14ac:dyDescent="0.3">
      <c r="A271" s="659" t="s">
        <v>5131</v>
      </c>
      <c r="B271" s="660" t="s">
        <v>5090</v>
      </c>
      <c r="C271" s="660" t="s">
        <v>3735</v>
      </c>
      <c r="D271" s="660" t="s">
        <v>5093</v>
      </c>
      <c r="E271" s="660" t="s">
        <v>5094</v>
      </c>
      <c r="F271" s="663"/>
      <c r="G271" s="663"/>
      <c r="H271" s="663"/>
      <c r="I271" s="663"/>
      <c r="J271" s="663">
        <v>1</v>
      </c>
      <c r="K271" s="663">
        <v>218</v>
      </c>
      <c r="L271" s="663"/>
      <c r="M271" s="663">
        <v>218</v>
      </c>
      <c r="N271" s="663"/>
      <c r="O271" s="663"/>
      <c r="P271" s="676"/>
      <c r="Q271" s="664"/>
    </row>
    <row r="272" spans="1:17" ht="14.4" customHeight="1" x14ac:dyDescent="0.3">
      <c r="A272" s="659" t="s">
        <v>5131</v>
      </c>
      <c r="B272" s="660" t="s">
        <v>5090</v>
      </c>
      <c r="C272" s="660" t="s">
        <v>3735</v>
      </c>
      <c r="D272" s="660" t="s">
        <v>5148</v>
      </c>
      <c r="E272" s="660" t="s">
        <v>5149</v>
      </c>
      <c r="F272" s="663"/>
      <c r="G272" s="663"/>
      <c r="H272" s="663"/>
      <c r="I272" s="663"/>
      <c r="J272" s="663"/>
      <c r="K272" s="663"/>
      <c r="L272" s="663"/>
      <c r="M272" s="663"/>
      <c r="N272" s="663">
        <v>5</v>
      </c>
      <c r="O272" s="663">
        <v>1745</v>
      </c>
      <c r="P272" s="676"/>
      <c r="Q272" s="664">
        <v>349</v>
      </c>
    </row>
    <row r="273" spans="1:17" ht="14.4" customHeight="1" x14ac:dyDescent="0.3">
      <c r="A273" s="659" t="s">
        <v>5131</v>
      </c>
      <c r="B273" s="660" t="s">
        <v>5090</v>
      </c>
      <c r="C273" s="660" t="s">
        <v>3735</v>
      </c>
      <c r="D273" s="660" t="s">
        <v>5150</v>
      </c>
      <c r="E273" s="660" t="s">
        <v>5151</v>
      </c>
      <c r="F273" s="663"/>
      <c r="G273" s="663"/>
      <c r="H273" s="663"/>
      <c r="I273" s="663"/>
      <c r="J273" s="663"/>
      <c r="K273" s="663"/>
      <c r="L273" s="663"/>
      <c r="M273" s="663"/>
      <c r="N273" s="663">
        <v>1</v>
      </c>
      <c r="O273" s="663">
        <v>207</v>
      </c>
      <c r="P273" s="676"/>
      <c r="Q273" s="664">
        <v>207</v>
      </c>
    </row>
    <row r="274" spans="1:17" ht="14.4" customHeight="1" x14ac:dyDescent="0.3">
      <c r="A274" s="659" t="s">
        <v>5131</v>
      </c>
      <c r="B274" s="660" t="s">
        <v>5090</v>
      </c>
      <c r="C274" s="660" t="s">
        <v>3735</v>
      </c>
      <c r="D274" s="660" t="s">
        <v>5152</v>
      </c>
      <c r="E274" s="660" t="s">
        <v>5153</v>
      </c>
      <c r="F274" s="663"/>
      <c r="G274" s="663"/>
      <c r="H274" s="663"/>
      <c r="I274" s="663"/>
      <c r="J274" s="663"/>
      <c r="K274" s="663"/>
      <c r="L274" s="663"/>
      <c r="M274" s="663"/>
      <c r="N274" s="663">
        <v>1</v>
      </c>
      <c r="O274" s="663">
        <v>39</v>
      </c>
      <c r="P274" s="676"/>
      <c r="Q274" s="664">
        <v>39</v>
      </c>
    </row>
    <row r="275" spans="1:17" ht="14.4" customHeight="1" x14ac:dyDescent="0.3">
      <c r="A275" s="659" t="s">
        <v>5131</v>
      </c>
      <c r="B275" s="660" t="s">
        <v>5090</v>
      </c>
      <c r="C275" s="660" t="s">
        <v>3735</v>
      </c>
      <c r="D275" s="660" t="s">
        <v>5154</v>
      </c>
      <c r="E275" s="660" t="s">
        <v>5155</v>
      </c>
      <c r="F275" s="663"/>
      <c r="G275" s="663"/>
      <c r="H275" s="663"/>
      <c r="I275" s="663"/>
      <c r="J275" s="663">
        <v>1</v>
      </c>
      <c r="K275" s="663">
        <v>169</v>
      </c>
      <c r="L275" s="663"/>
      <c r="M275" s="663">
        <v>169</v>
      </c>
      <c r="N275" s="663">
        <v>2</v>
      </c>
      <c r="O275" s="663">
        <v>340</v>
      </c>
      <c r="P275" s="676"/>
      <c r="Q275" s="664">
        <v>170</v>
      </c>
    </row>
    <row r="276" spans="1:17" ht="14.4" customHeight="1" x14ac:dyDescent="0.3">
      <c r="A276" s="659" t="s">
        <v>5131</v>
      </c>
      <c r="B276" s="660" t="s">
        <v>5090</v>
      </c>
      <c r="C276" s="660" t="s">
        <v>3735</v>
      </c>
      <c r="D276" s="660" t="s">
        <v>5156</v>
      </c>
      <c r="E276" s="660" t="s">
        <v>5157</v>
      </c>
      <c r="F276" s="663"/>
      <c r="G276" s="663"/>
      <c r="H276" s="663"/>
      <c r="I276" s="663"/>
      <c r="J276" s="663"/>
      <c r="K276" s="663"/>
      <c r="L276" s="663"/>
      <c r="M276" s="663"/>
      <c r="N276" s="663">
        <v>1</v>
      </c>
      <c r="O276" s="663">
        <v>348</v>
      </c>
      <c r="P276" s="676"/>
      <c r="Q276" s="664">
        <v>348</v>
      </c>
    </row>
    <row r="277" spans="1:17" ht="14.4" customHeight="1" x14ac:dyDescent="0.3">
      <c r="A277" s="659" t="s">
        <v>5131</v>
      </c>
      <c r="B277" s="660" t="s">
        <v>5090</v>
      </c>
      <c r="C277" s="660" t="s">
        <v>3735</v>
      </c>
      <c r="D277" s="660" t="s">
        <v>5158</v>
      </c>
      <c r="E277" s="660" t="s">
        <v>5159</v>
      </c>
      <c r="F277" s="663"/>
      <c r="G277" s="663"/>
      <c r="H277" s="663"/>
      <c r="I277" s="663"/>
      <c r="J277" s="663">
        <v>1</v>
      </c>
      <c r="K277" s="663">
        <v>172</v>
      </c>
      <c r="L277" s="663"/>
      <c r="M277" s="663">
        <v>172</v>
      </c>
      <c r="N277" s="663">
        <v>2</v>
      </c>
      <c r="O277" s="663">
        <v>346</v>
      </c>
      <c r="P277" s="676"/>
      <c r="Q277" s="664">
        <v>173</v>
      </c>
    </row>
    <row r="278" spans="1:17" ht="14.4" customHeight="1" x14ac:dyDescent="0.3">
      <c r="A278" s="659" t="s">
        <v>5131</v>
      </c>
      <c r="B278" s="660" t="s">
        <v>5090</v>
      </c>
      <c r="C278" s="660" t="s">
        <v>3735</v>
      </c>
      <c r="D278" s="660" t="s">
        <v>5160</v>
      </c>
      <c r="E278" s="660" t="s">
        <v>5161</v>
      </c>
      <c r="F278" s="663"/>
      <c r="G278" s="663"/>
      <c r="H278" s="663"/>
      <c r="I278" s="663"/>
      <c r="J278" s="663"/>
      <c r="K278" s="663"/>
      <c r="L278" s="663"/>
      <c r="M278" s="663"/>
      <c r="N278" s="663">
        <v>1</v>
      </c>
      <c r="O278" s="663">
        <v>812</v>
      </c>
      <c r="P278" s="676"/>
      <c r="Q278" s="664">
        <v>812</v>
      </c>
    </row>
    <row r="279" spans="1:17" ht="14.4" customHeight="1" x14ac:dyDescent="0.3">
      <c r="A279" s="659" t="s">
        <v>5131</v>
      </c>
      <c r="B279" s="660" t="s">
        <v>5090</v>
      </c>
      <c r="C279" s="660" t="s">
        <v>3735</v>
      </c>
      <c r="D279" s="660" t="s">
        <v>5162</v>
      </c>
      <c r="E279" s="660" t="s">
        <v>5163</v>
      </c>
      <c r="F279" s="663"/>
      <c r="G279" s="663"/>
      <c r="H279" s="663"/>
      <c r="I279" s="663"/>
      <c r="J279" s="663"/>
      <c r="K279" s="663"/>
      <c r="L279" s="663"/>
      <c r="M279" s="663"/>
      <c r="N279" s="663">
        <v>1</v>
      </c>
      <c r="O279" s="663">
        <v>167</v>
      </c>
      <c r="P279" s="676"/>
      <c r="Q279" s="664">
        <v>167</v>
      </c>
    </row>
    <row r="280" spans="1:17" ht="14.4" customHeight="1" x14ac:dyDescent="0.3">
      <c r="A280" s="659" t="s">
        <v>5131</v>
      </c>
      <c r="B280" s="660" t="s">
        <v>5090</v>
      </c>
      <c r="C280" s="660" t="s">
        <v>3735</v>
      </c>
      <c r="D280" s="660" t="s">
        <v>5164</v>
      </c>
      <c r="E280" s="660" t="s">
        <v>5165</v>
      </c>
      <c r="F280" s="663"/>
      <c r="G280" s="663"/>
      <c r="H280" s="663"/>
      <c r="I280" s="663"/>
      <c r="J280" s="663"/>
      <c r="K280" s="663"/>
      <c r="L280" s="663"/>
      <c r="M280" s="663"/>
      <c r="N280" s="663">
        <v>1</v>
      </c>
      <c r="O280" s="663">
        <v>812</v>
      </c>
      <c r="P280" s="676"/>
      <c r="Q280" s="664">
        <v>812</v>
      </c>
    </row>
    <row r="281" spans="1:17" ht="14.4" customHeight="1" x14ac:dyDescent="0.3">
      <c r="A281" s="659" t="s">
        <v>5166</v>
      </c>
      <c r="B281" s="660" t="s">
        <v>4646</v>
      </c>
      <c r="C281" s="660" t="s">
        <v>3735</v>
      </c>
      <c r="D281" s="660" t="s">
        <v>4760</v>
      </c>
      <c r="E281" s="660" t="s">
        <v>4761</v>
      </c>
      <c r="F281" s="663">
        <v>6</v>
      </c>
      <c r="G281" s="663">
        <v>7470</v>
      </c>
      <c r="H281" s="663">
        <v>1</v>
      </c>
      <c r="I281" s="663">
        <v>1245</v>
      </c>
      <c r="J281" s="663">
        <v>12</v>
      </c>
      <c r="K281" s="663">
        <v>15052</v>
      </c>
      <c r="L281" s="663">
        <v>2.0149933065595715</v>
      </c>
      <c r="M281" s="663">
        <v>1254.3333333333333</v>
      </c>
      <c r="N281" s="663">
        <v>14</v>
      </c>
      <c r="O281" s="663">
        <v>17752</v>
      </c>
      <c r="P281" s="676">
        <v>2.3764390896921017</v>
      </c>
      <c r="Q281" s="664">
        <v>1268</v>
      </c>
    </row>
    <row r="282" spans="1:17" ht="14.4" customHeight="1" x14ac:dyDescent="0.3">
      <c r="A282" s="659" t="s">
        <v>5166</v>
      </c>
      <c r="B282" s="660" t="s">
        <v>4646</v>
      </c>
      <c r="C282" s="660" t="s">
        <v>3735</v>
      </c>
      <c r="D282" s="660" t="s">
        <v>4647</v>
      </c>
      <c r="E282" s="660" t="s">
        <v>4648</v>
      </c>
      <c r="F282" s="663">
        <v>166</v>
      </c>
      <c r="G282" s="663">
        <v>1549942</v>
      </c>
      <c r="H282" s="663">
        <v>1</v>
      </c>
      <c r="I282" s="663">
        <v>9337</v>
      </c>
      <c r="J282" s="663">
        <v>178</v>
      </c>
      <c r="K282" s="663">
        <v>1672186</v>
      </c>
      <c r="L282" s="663">
        <v>1.0788700480405073</v>
      </c>
      <c r="M282" s="663">
        <v>9394.3033707865161</v>
      </c>
      <c r="N282" s="663">
        <v>104</v>
      </c>
      <c r="O282" s="663">
        <v>982384</v>
      </c>
      <c r="P282" s="676">
        <v>0.63381984616198539</v>
      </c>
      <c r="Q282" s="664">
        <v>9446</v>
      </c>
    </row>
    <row r="283" spans="1:17" ht="14.4" customHeight="1" thickBot="1" x14ac:dyDescent="0.35">
      <c r="A283" s="665" t="s">
        <v>5166</v>
      </c>
      <c r="B283" s="666" t="s">
        <v>4646</v>
      </c>
      <c r="C283" s="666" t="s">
        <v>3735</v>
      </c>
      <c r="D283" s="666" t="s">
        <v>5167</v>
      </c>
      <c r="E283" s="666" t="s">
        <v>5168</v>
      </c>
      <c r="F283" s="669">
        <v>18</v>
      </c>
      <c r="G283" s="669">
        <v>40194</v>
      </c>
      <c r="H283" s="669">
        <v>1</v>
      </c>
      <c r="I283" s="669">
        <v>2233</v>
      </c>
      <c r="J283" s="669">
        <v>36</v>
      </c>
      <c r="K283" s="669">
        <v>80829</v>
      </c>
      <c r="L283" s="669">
        <v>2.0109717868338559</v>
      </c>
      <c r="M283" s="669">
        <v>2245.25</v>
      </c>
      <c r="N283" s="669">
        <v>42</v>
      </c>
      <c r="O283" s="669">
        <v>95088</v>
      </c>
      <c r="P283" s="677">
        <v>2.3657262277951934</v>
      </c>
      <c r="Q283" s="670">
        <v>2264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181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335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3415</v>
      </c>
      <c r="D3" s="197">
        <f>SUBTOTAL(9,D6:D1048576)</f>
        <v>3478</v>
      </c>
      <c r="E3" s="197">
        <f>SUBTOTAL(9,E6:E1048576)</f>
        <v>3598</v>
      </c>
      <c r="F3" s="198">
        <f>IF(OR(E3=0,C3=0),"",E3/C3)</f>
        <v>1.0535871156661787</v>
      </c>
      <c r="G3" s="452">
        <f>SUBTOTAL(9,G6:G1048576)</f>
        <v>14466.609</v>
      </c>
      <c r="H3" s="453">
        <f>SUBTOTAL(9,H6:H1048576)</f>
        <v>14342.3586</v>
      </c>
      <c r="I3" s="453">
        <f>SUBTOTAL(9,I6:I1048576)</f>
        <v>14456.6929</v>
      </c>
      <c r="J3" s="198">
        <f>IF(OR(I3=0,G3=0),"",I3/G3)</f>
        <v>0.99931455256722568</v>
      </c>
      <c r="K3" s="452">
        <f>SUBTOTAL(9,K6:K1048576)</f>
        <v>3620.81</v>
      </c>
      <c r="L3" s="453">
        <f>SUBTOTAL(9,L6:L1048576)</f>
        <v>3685.69</v>
      </c>
      <c r="M3" s="453">
        <f>SUBTOTAL(9,M6:M1048576)</f>
        <v>3637.96</v>
      </c>
      <c r="N3" s="199">
        <f>IF(OR(M3=0,E3=0),"",M3/E3)</f>
        <v>1.011106170094497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4"/>
      <c r="B5" s="905"/>
      <c r="C5" s="912">
        <v>2013</v>
      </c>
      <c r="D5" s="912">
        <v>2014</v>
      </c>
      <c r="E5" s="912">
        <v>2015</v>
      </c>
      <c r="F5" s="913" t="s">
        <v>2</v>
      </c>
      <c r="G5" s="923">
        <v>2013</v>
      </c>
      <c r="H5" s="912">
        <v>2014</v>
      </c>
      <c r="I5" s="912">
        <v>2015</v>
      </c>
      <c r="J5" s="913" t="s">
        <v>2</v>
      </c>
      <c r="K5" s="923">
        <v>2013</v>
      </c>
      <c r="L5" s="912">
        <v>2014</v>
      </c>
      <c r="M5" s="912">
        <v>2015</v>
      </c>
      <c r="N5" s="924" t="s">
        <v>93</v>
      </c>
    </row>
    <row r="6" spans="1:14" ht="14.4" customHeight="1" x14ac:dyDescent="0.3">
      <c r="A6" s="906" t="s">
        <v>4213</v>
      </c>
      <c r="B6" s="909" t="s">
        <v>5170</v>
      </c>
      <c r="C6" s="914">
        <v>2571</v>
      </c>
      <c r="D6" s="915">
        <v>2679</v>
      </c>
      <c r="E6" s="915">
        <v>2786</v>
      </c>
      <c r="F6" s="920">
        <v>1.0836250486192143</v>
      </c>
      <c r="G6" s="914">
        <v>2524.8078000000005</v>
      </c>
      <c r="H6" s="915">
        <v>2656.9781999999996</v>
      </c>
      <c r="I6" s="915">
        <v>2773.1021999999998</v>
      </c>
      <c r="J6" s="920">
        <v>1.0983419015102849</v>
      </c>
      <c r="K6" s="914">
        <v>282.81</v>
      </c>
      <c r="L6" s="915">
        <v>294.69</v>
      </c>
      <c r="M6" s="915">
        <v>306.45999999999998</v>
      </c>
      <c r="N6" s="925">
        <v>110</v>
      </c>
    </row>
    <row r="7" spans="1:14" ht="14.4" customHeight="1" x14ac:dyDescent="0.3">
      <c r="A7" s="907" t="s">
        <v>4388</v>
      </c>
      <c r="B7" s="910" t="s">
        <v>5171</v>
      </c>
      <c r="C7" s="916">
        <v>17</v>
      </c>
      <c r="D7" s="917">
        <v>20</v>
      </c>
      <c r="E7" s="917">
        <v>15</v>
      </c>
      <c r="F7" s="921">
        <v>0.88235294117647056</v>
      </c>
      <c r="G7" s="916">
        <v>489.07620000000003</v>
      </c>
      <c r="H7" s="917">
        <v>575.38800000000015</v>
      </c>
      <c r="I7" s="917">
        <v>434.73760000000004</v>
      </c>
      <c r="J7" s="921">
        <v>0.88889543183659314</v>
      </c>
      <c r="K7" s="916">
        <v>187</v>
      </c>
      <c r="L7" s="917">
        <v>220</v>
      </c>
      <c r="M7" s="917">
        <v>165</v>
      </c>
      <c r="N7" s="926">
        <v>11000</v>
      </c>
    </row>
    <row r="8" spans="1:14" ht="14.4" customHeight="1" x14ac:dyDescent="0.3">
      <c r="A8" s="907" t="s">
        <v>4404</v>
      </c>
      <c r="B8" s="910" t="s">
        <v>5171</v>
      </c>
      <c r="C8" s="916">
        <v>122</v>
      </c>
      <c r="D8" s="917">
        <v>158</v>
      </c>
      <c r="E8" s="917">
        <v>122</v>
      </c>
      <c r="F8" s="921">
        <v>1</v>
      </c>
      <c r="G8" s="916">
        <v>3070.6308000000004</v>
      </c>
      <c r="H8" s="917">
        <v>3976.7651999999998</v>
      </c>
      <c r="I8" s="917">
        <v>3073.4634000000005</v>
      </c>
      <c r="J8" s="921">
        <v>1.0009224814653719</v>
      </c>
      <c r="K8" s="916">
        <v>1098</v>
      </c>
      <c r="L8" s="917">
        <v>1422</v>
      </c>
      <c r="M8" s="917">
        <v>1098</v>
      </c>
      <c r="N8" s="926">
        <v>9000</v>
      </c>
    </row>
    <row r="9" spans="1:14" ht="14.4" customHeight="1" x14ac:dyDescent="0.3">
      <c r="A9" s="907" t="s">
        <v>4399</v>
      </c>
      <c r="B9" s="910" t="s">
        <v>5171</v>
      </c>
      <c r="C9" s="916">
        <v>178</v>
      </c>
      <c r="D9" s="917">
        <v>151</v>
      </c>
      <c r="E9" s="917">
        <v>203</v>
      </c>
      <c r="F9" s="921">
        <v>1.1404494382022472</v>
      </c>
      <c r="G9" s="916">
        <v>3839.259599999999</v>
      </c>
      <c r="H9" s="917">
        <v>3256.9793999999993</v>
      </c>
      <c r="I9" s="917">
        <v>4378.5881999999992</v>
      </c>
      <c r="J9" s="921">
        <v>1.1404772420182268</v>
      </c>
      <c r="K9" s="916">
        <v>1246</v>
      </c>
      <c r="L9" s="917">
        <v>1057</v>
      </c>
      <c r="M9" s="917">
        <v>1421</v>
      </c>
      <c r="N9" s="926">
        <v>7000</v>
      </c>
    </row>
    <row r="10" spans="1:14" ht="14.4" customHeight="1" x14ac:dyDescent="0.3">
      <c r="A10" s="907" t="s">
        <v>4390</v>
      </c>
      <c r="B10" s="910" t="s">
        <v>5171</v>
      </c>
      <c r="C10" s="916">
        <v>304</v>
      </c>
      <c r="D10" s="917">
        <v>254</v>
      </c>
      <c r="E10" s="917">
        <v>227</v>
      </c>
      <c r="F10" s="921">
        <v>0.74671052631578949</v>
      </c>
      <c r="G10" s="916">
        <v>3254.9039999999995</v>
      </c>
      <c r="H10" s="917">
        <v>2719.6541999999999</v>
      </c>
      <c r="I10" s="917">
        <v>2435.3159000000001</v>
      </c>
      <c r="J10" s="921">
        <v>0.74819899450183491</v>
      </c>
      <c r="K10" s="916">
        <v>608</v>
      </c>
      <c r="L10" s="917">
        <v>508</v>
      </c>
      <c r="M10" s="917">
        <v>454</v>
      </c>
      <c r="N10" s="926">
        <v>2000</v>
      </c>
    </row>
    <row r="11" spans="1:14" ht="14.4" customHeight="1" x14ac:dyDescent="0.3">
      <c r="A11" s="907" t="s">
        <v>4401</v>
      </c>
      <c r="B11" s="910" t="s">
        <v>5171</v>
      </c>
      <c r="C11" s="916">
        <v>175</v>
      </c>
      <c r="D11" s="917">
        <v>152</v>
      </c>
      <c r="E11" s="917">
        <v>142</v>
      </c>
      <c r="F11" s="921">
        <v>0.81142857142857139</v>
      </c>
      <c r="G11" s="916">
        <v>1051.3746000000001</v>
      </c>
      <c r="H11" s="917">
        <v>841.17600000000004</v>
      </c>
      <c r="I11" s="917">
        <v>853.86040000000025</v>
      </c>
      <c r="J11" s="921">
        <v>0.81213717736761015</v>
      </c>
      <c r="K11" s="916">
        <v>175</v>
      </c>
      <c r="L11" s="917">
        <v>152</v>
      </c>
      <c r="M11" s="917">
        <v>142</v>
      </c>
      <c r="N11" s="926">
        <v>1000</v>
      </c>
    </row>
    <row r="12" spans="1:14" ht="14.4" customHeight="1" thickBot="1" x14ac:dyDescent="0.35">
      <c r="A12" s="908" t="s">
        <v>4397</v>
      </c>
      <c r="B12" s="911" t="s">
        <v>5171</v>
      </c>
      <c r="C12" s="918">
        <v>48</v>
      </c>
      <c r="D12" s="919">
        <v>64</v>
      </c>
      <c r="E12" s="919">
        <v>103</v>
      </c>
      <c r="F12" s="922">
        <v>2.1458333333333335</v>
      </c>
      <c r="G12" s="918">
        <v>236.55599999999998</v>
      </c>
      <c r="H12" s="919">
        <v>315.41759999999999</v>
      </c>
      <c r="I12" s="919">
        <v>507.62520000000006</v>
      </c>
      <c r="J12" s="922">
        <v>2.1458986455638414</v>
      </c>
      <c r="K12" s="918">
        <v>24</v>
      </c>
      <c r="L12" s="919">
        <v>32</v>
      </c>
      <c r="M12" s="919">
        <v>51.5</v>
      </c>
      <c r="N12" s="927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0.77324731510385325</v>
      </c>
      <c r="C4" s="331">
        <f t="shared" ref="C4:M4" si="0">(C10+C8)/C6</f>
        <v>1.0297058947302353</v>
      </c>
      <c r="D4" s="331">
        <f t="shared" si="0"/>
        <v>1.0974148037529547</v>
      </c>
      <c r="E4" s="331">
        <f t="shared" si="0"/>
        <v>1.1058770124448507</v>
      </c>
      <c r="F4" s="331">
        <f t="shared" si="0"/>
        <v>1.0320867273990064</v>
      </c>
      <c r="G4" s="331">
        <f t="shared" si="0"/>
        <v>1.4063141312465865E-2</v>
      </c>
      <c r="H4" s="331">
        <f t="shared" si="0"/>
        <v>1.4063141312465865E-2</v>
      </c>
      <c r="I4" s="331">
        <f t="shared" si="0"/>
        <v>1.4063141312465865E-2</v>
      </c>
      <c r="J4" s="331">
        <f t="shared" si="0"/>
        <v>1.4063141312465865E-2</v>
      </c>
      <c r="K4" s="331">
        <f t="shared" si="0"/>
        <v>1.4063141312465865E-2</v>
      </c>
      <c r="L4" s="331">
        <f t="shared" si="0"/>
        <v>1.4063141312465865E-2</v>
      </c>
      <c r="M4" s="331">
        <f t="shared" si="0"/>
        <v>1.4063141312465865E-2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13764.9272</v>
      </c>
      <c r="C5" s="331">
        <f>IF(ISERROR(VLOOKUP($A5,'Man Tab'!$A:$Q,COLUMN()+2,0)),0,VLOOKUP($A5,'Man Tab'!$A:$Q,COLUMN()+2,0))</f>
        <v>9619.4467200000199</v>
      </c>
      <c r="D5" s="331">
        <f>IF(ISERROR(VLOOKUP($A5,'Man Tab'!$A:$Q,COLUMN()+2,0)),0,VLOOKUP($A5,'Man Tab'!$A:$Q,COLUMN()+2,0))</f>
        <v>10991.95751</v>
      </c>
      <c r="E5" s="331">
        <f>IF(ISERROR(VLOOKUP($A5,'Man Tab'!$A:$Q,COLUMN()+2,0)),0,VLOOKUP($A5,'Man Tab'!$A:$Q,COLUMN()+2,0))</f>
        <v>12852.01743</v>
      </c>
      <c r="F5" s="331">
        <f>IF(ISERROR(VLOOKUP($A5,'Man Tab'!$A:$Q,COLUMN()+2,0)),0,VLOOKUP($A5,'Man Tab'!$A:$Q,COLUMN()+2,0))</f>
        <v>15260.20334</v>
      </c>
      <c r="G5" s="331">
        <f>IF(ISERROR(VLOOKUP($A5,'Man Tab'!$A:$Q,COLUMN()+2,0)),0,VLOOKUP($A5,'Man Tab'!$A:$Q,COLUMN()+2,0))</f>
        <v>0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13764.9272</v>
      </c>
      <c r="C6" s="333">
        <f t="shared" ref="C6:M6" si="1">C5+B6</f>
        <v>23384.37392000002</v>
      </c>
      <c r="D6" s="333">
        <f t="shared" si="1"/>
        <v>34376.33143000002</v>
      </c>
      <c r="E6" s="333">
        <f t="shared" si="1"/>
        <v>47228.34886000002</v>
      </c>
      <c r="F6" s="333">
        <f t="shared" si="1"/>
        <v>62488.55220000002</v>
      </c>
      <c r="G6" s="333">
        <f t="shared" si="1"/>
        <v>62488.55220000002</v>
      </c>
      <c r="H6" s="333">
        <f t="shared" si="1"/>
        <v>62488.55220000002</v>
      </c>
      <c r="I6" s="333">
        <f t="shared" si="1"/>
        <v>62488.55220000002</v>
      </c>
      <c r="J6" s="333">
        <f t="shared" si="1"/>
        <v>62488.55220000002</v>
      </c>
      <c r="K6" s="333">
        <f t="shared" si="1"/>
        <v>62488.55220000002</v>
      </c>
      <c r="L6" s="333">
        <f t="shared" si="1"/>
        <v>62488.55220000002</v>
      </c>
      <c r="M6" s="333">
        <f t="shared" si="1"/>
        <v>62488.55220000002</v>
      </c>
    </row>
    <row r="7" spans="1:13" ht="14.4" customHeight="1" x14ac:dyDescent="0.3">
      <c r="A7" s="332" t="s">
        <v>126</v>
      </c>
      <c r="B7" s="332">
        <v>349.23700000000002</v>
      </c>
      <c r="C7" s="332">
        <v>791.64499999999998</v>
      </c>
      <c r="D7" s="332">
        <v>1239.6420000000001</v>
      </c>
      <c r="E7" s="332">
        <v>1717.5429999999999</v>
      </c>
      <c r="F7" s="332">
        <v>2120.4940000000001</v>
      </c>
      <c r="G7" s="332"/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10477.11</v>
      </c>
      <c r="C8" s="333">
        <f t="shared" ref="C8:M8" si="2">C7*30</f>
        <v>23749.35</v>
      </c>
      <c r="D8" s="333">
        <f t="shared" si="2"/>
        <v>37189.26</v>
      </c>
      <c r="E8" s="333">
        <f t="shared" si="2"/>
        <v>51526.289999999994</v>
      </c>
      <c r="F8" s="333">
        <f t="shared" si="2"/>
        <v>63614.820000000007</v>
      </c>
      <c r="G8" s="333">
        <f t="shared" si="2"/>
        <v>0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127</v>
      </c>
      <c r="B9" s="332">
        <v>166583</v>
      </c>
      <c r="C9" s="332">
        <v>163094.66999999998</v>
      </c>
      <c r="D9" s="332">
        <v>206157.34</v>
      </c>
      <c r="E9" s="332">
        <v>166620.32999999999</v>
      </c>
      <c r="F9" s="332">
        <v>176330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166.583</v>
      </c>
      <c r="C10" s="333">
        <f t="shared" ref="C10:M10" si="3">C9/1000+B10</f>
        <v>329.67766999999998</v>
      </c>
      <c r="D10" s="333">
        <f t="shared" si="3"/>
        <v>535.83501000000001</v>
      </c>
      <c r="E10" s="333">
        <f t="shared" si="3"/>
        <v>702.45533999999998</v>
      </c>
      <c r="F10" s="333">
        <f t="shared" si="3"/>
        <v>878.78534000000002</v>
      </c>
      <c r="G10" s="333">
        <f t="shared" si="3"/>
        <v>878.78534000000002</v>
      </c>
      <c r="H10" s="333">
        <f t="shared" si="3"/>
        <v>878.78534000000002</v>
      </c>
      <c r="I10" s="333">
        <f t="shared" si="3"/>
        <v>878.78534000000002</v>
      </c>
      <c r="J10" s="333">
        <f t="shared" si="3"/>
        <v>878.78534000000002</v>
      </c>
      <c r="K10" s="333">
        <f t="shared" si="3"/>
        <v>878.78534000000002</v>
      </c>
      <c r="L10" s="333">
        <f t="shared" si="3"/>
        <v>878.78534000000002</v>
      </c>
      <c r="M10" s="333">
        <f t="shared" si="3"/>
        <v>878.78534000000002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5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0.98346893294549032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0.98346893294549032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337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312</v>
      </c>
      <c r="E4" s="242" t="s">
        <v>313</v>
      </c>
      <c r="F4" s="242" t="s">
        <v>314</v>
      </c>
      <c r="G4" s="242" t="s">
        <v>315</v>
      </c>
      <c r="H4" s="242" t="s">
        <v>316</v>
      </c>
      <c r="I4" s="242" t="s">
        <v>317</v>
      </c>
      <c r="J4" s="242" t="s">
        <v>318</v>
      </c>
      <c r="K4" s="242" t="s">
        <v>319</v>
      </c>
      <c r="L4" s="242" t="s">
        <v>320</v>
      </c>
      <c r="M4" s="242" t="s">
        <v>321</v>
      </c>
      <c r="N4" s="242" t="s">
        <v>322</v>
      </c>
      <c r="O4" s="242" t="s">
        <v>323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336</v>
      </c>
    </row>
    <row r="7" spans="1:17" ht="14.4" customHeight="1" x14ac:dyDescent="0.3">
      <c r="A7" s="19" t="s">
        <v>35</v>
      </c>
      <c r="B7" s="55">
        <v>6155.8346351928203</v>
      </c>
      <c r="C7" s="56">
        <v>512.98621959940203</v>
      </c>
      <c r="D7" s="56">
        <v>536.30700999999999</v>
      </c>
      <c r="E7" s="56">
        <v>335.60986000000099</v>
      </c>
      <c r="F7" s="56">
        <v>419.93982999999997</v>
      </c>
      <c r="G7" s="56">
        <v>454.61538999999999</v>
      </c>
      <c r="H7" s="56">
        <v>501.80304999999998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2248.2751400000002</v>
      </c>
      <c r="Q7" s="189">
        <v>0.87654406847599997</v>
      </c>
    </row>
    <row r="8" spans="1:17" ht="14.4" customHeight="1" x14ac:dyDescent="0.3">
      <c r="A8" s="19" t="s">
        <v>36</v>
      </c>
      <c r="B8" s="55">
        <v>971.07028209333203</v>
      </c>
      <c r="C8" s="56">
        <v>80.922523507777001</v>
      </c>
      <c r="D8" s="56">
        <v>90.596999999999994</v>
      </c>
      <c r="E8" s="56">
        <v>96.277000000000001</v>
      </c>
      <c r="F8" s="56">
        <v>79.462000000000003</v>
      </c>
      <c r="G8" s="56">
        <v>92.573999999999998</v>
      </c>
      <c r="H8" s="56">
        <v>62.786000000000001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421.69600000000003</v>
      </c>
      <c r="Q8" s="189">
        <v>1.042221576195</v>
      </c>
    </row>
    <row r="9" spans="1:17" ht="14.4" customHeight="1" x14ac:dyDescent="0.3">
      <c r="A9" s="19" t="s">
        <v>37</v>
      </c>
      <c r="B9" s="55">
        <v>62463.187972560903</v>
      </c>
      <c r="C9" s="56">
        <v>5205.2656643800701</v>
      </c>
      <c r="D9" s="56">
        <v>7176.1255799999999</v>
      </c>
      <c r="E9" s="56">
        <v>3271.4626900000098</v>
      </c>
      <c r="F9" s="56">
        <v>4674.32665</v>
      </c>
      <c r="G9" s="56">
        <v>6545.0181599999996</v>
      </c>
      <c r="H9" s="56">
        <v>8734.7976699999999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30401.730749999999</v>
      </c>
      <c r="Q9" s="189">
        <v>1.1681144713910001</v>
      </c>
    </row>
    <row r="10" spans="1:17" ht="14.4" customHeight="1" x14ac:dyDescent="0.3">
      <c r="A10" s="19" t="s">
        <v>38</v>
      </c>
      <c r="B10" s="55">
        <v>625.99998028251696</v>
      </c>
      <c r="C10" s="56">
        <v>52.166665023542997</v>
      </c>
      <c r="D10" s="56">
        <v>50.567129999999999</v>
      </c>
      <c r="E10" s="56">
        <v>45.518560000000001</v>
      </c>
      <c r="F10" s="56">
        <v>55.307960000000001</v>
      </c>
      <c r="G10" s="56">
        <v>51.74427</v>
      </c>
      <c r="H10" s="56">
        <v>57.50065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260.63857000000002</v>
      </c>
      <c r="Q10" s="189">
        <v>0.99925333498799995</v>
      </c>
    </row>
    <row r="11" spans="1:17" ht="14.4" customHeight="1" x14ac:dyDescent="0.3">
      <c r="A11" s="19" t="s">
        <v>39</v>
      </c>
      <c r="B11" s="55">
        <v>927.98505124903204</v>
      </c>
      <c r="C11" s="56">
        <v>77.332087604085999</v>
      </c>
      <c r="D11" s="56">
        <v>92.106309999999993</v>
      </c>
      <c r="E11" s="56">
        <v>90.190430000000006</v>
      </c>
      <c r="F11" s="56">
        <v>113.24159</v>
      </c>
      <c r="G11" s="56">
        <v>84.554900000000004</v>
      </c>
      <c r="H11" s="56">
        <v>98.545450000000002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478.63868000000002</v>
      </c>
      <c r="Q11" s="189">
        <v>1.2378785956230001</v>
      </c>
    </row>
    <row r="12" spans="1:17" ht="14.4" customHeight="1" x14ac:dyDescent="0.3">
      <c r="A12" s="19" t="s">
        <v>40</v>
      </c>
      <c r="B12" s="55">
        <v>258.95357527391297</v>
      </c>
      <c r="C12" s="56">
        <v>21.579464606159</v>
      </c>
      <c r="D12" s="56">
        <v>62.993229999999997</v>
      </c>
      <c r="E12" s="56">
        <v>12.63775</v>
      </c>
      <c r="F12" s="56">
        <v>8.2886000000000006</v>
      </c>
      <c r="G12" s="56">
        <v>0.09</v>
      </c>
      <c r="H12" s="56">
        <v>21.33907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105.34865000000001</v>
      </c>
      <c r="Q12" s="189">
        <v>0.97637871858900005</v>
      </c>
    </row>
    <row r="13" spans="1:17" ht="14.4" customHeight="1" x14ac:dyDescent="0.3">
      <c r="A13" s="19" t="s">
        <v>41</v>
      </c>
      <c r="B13" s="55">
        <v>2101.9999337920999</v>
      </c>
      <c r="C13" s="56">
        <v>175.166661149341</v>
      </c>
      <c r="D13" s="56">
        <v>191.81965</v>
      </c>
      <c r="E13" s="56">
        <v>194.98308</v>
      </c>
      <c r="F13" s="56">
        <v>89.767030000000005</v>
      </c>
      <c r="G13" s="56">
        <v>191.83527000000001</v>
      </c>
      <c r="H13" s="56">
        <v>167.95076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836.35578999999996</v>
      </c>
      <c r="Q13" s="189">
        <v>0.95492576556700004</v>
      </c>
    </row>
    <row r="14" spans="1:17" ht="14.4" customHeight="1" x14ac:dyDescent="0.3">
      <c r="A14" s="19" t="s">
        <v>42</v>
      </c>
      <c r="B14" s="55">
        <v>2345.8707453236402</v>
      </c>
      <c r="C14" s="56">
        <v>195.48922877697001</v>
      </c>
      <c r="D14" s="56">
        <v>299.86500000000001</v>
      </c>
      <c r="E14" s="56">
        <v>257.00200000000098</v>
      </c>
      <c r="F14" s="56">
        <v>244.31800000000001</v>
      </c>
      <c r="G14" s="56">
        <v>201.17099999999999</v>
      </c>
      <c r="H14" s="56">
        <v>155.465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1157.8209999999999</v>
      </c>
      <c r="Q14" s="189">
        <v>1.1845368742239999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336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336</v>
      </c>
    </row>
    <row r="17" spans="1:17" ht="14.4" customHeight="1" x14ac:dyDescent="0.3">
      <c r="A17" s="19" t="s">
        <v>45</v>
      </c>
      <c r="B17" s="55">
        <v>1941.39554766635</v>
      </c>
      <c r="C17" s="56">
        <v>161.782962305529</v>
      </c>
      <c r="D17" s="56">
        <v>16.908080000000002</v>
      </c>
      <c r="E17" s="56">
        <v>208.54161000000099</v>
      </c>
      <c r="F17" s="56">
        <v>179.96860000000001</v>
      </c>
      <c r="G17" s="56">
        <v>42.794750000000001</v>
      </c>
      <c r="H17" s="56">
        <v>16.83794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465.050980000001</v>
      </c>
      <c r="Q17" s="189">
        <v>0.57490723790999998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8.1940000000000008</v>
      </c>
      <c r="E18" s="56">
        <v>0</v>
      </c>
      <c r="F18" s="56">
        <v>9.4369999999999994</v>
      </c>
      <c r="G18" s="56">
        <v>1.4510000000000001</v>
      </c>
      <c r="H18" s="56">
        <v>11.759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30.841000000000001</v>
      </c>
      <c r="Q18" s="189" t="s">
        <v>336</v>
      </c>
    </row>
    <row r="19" spans="1:17" ht="14.4" customHeight="1" x14ac:dyDescent="0.3">
      <c r="A19" s="19" t="s">
        <v>47</v>
      </c>
      <c r="B19" s="55">
        <v>2921.7461748343899</v>
      </c>
      <c r="C19" s="56">
        <v>243.47884790286599</v>
      </c>
      <c r="D19" s="56">
        <v>286.5598</v>
      </c>
      <c r="E19" s="56">
        <v>237.99512000000101</v>
      </c>
      <c r="F19" s="56">
        <v>167.48266000000001</v>
      </c>
      <c r="G19" s="56">
        <v>194.04015000000001</v>
      </c>
      <c r="H19" s="56">
        <v>236.86781999999999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1122.9455499999999</v>
      </c>
      <c r="Q19" s="189">
        <v>0.92241733495300005</v>
      </c>
    </row>
    <row r="20" spans="1:17" ht="14.4" customHeight="1" x14ac:dyDescent="0.3">
      <c r="A20" s="19" t="s">
        <v>48</v>
      </c>
      <c r="B20" s="55">
        <v>51414.998380552097</v>
      </c>
      <c r="C20" s="56">
        <v>4284.5831983793396</v>
      </c>
      <c r="D20" s="56">
        <v>4403.0668999999998</v>
      </c>
      <c r="E20" s="56">
        <v>4333.9848700000102</v>
      </c>
      <c r="F20" s="56">
        <v>4351.6550500000003</v>
      </c>
      <c r="G20" s="56">
        <v>4455.6175800000001</v>
      </c>
      <c r="H20" s="56">
        <v>4623.8733000000002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22168.197700000001</v>
      </c>
      <c r="Q20" s="189">
        <v>1.0347889945690001</v>
      </c>
    </row>
    <row r="21" spans="1:17" ht="14.4" customHeight="1" x14ac:dyDescent="0.3">
      <c r="A21" s="20" t="s">
        <v>49</v>
      </c>
      <c r="B21" s="55">
        <v>6301.0001468767296</v>
      </c>
      <c r="C21" s="56">
        <v>525.08334557306102</v>
      </c>
      <c r="D21" s="56">
        <v>541.78899999999999</v>
      </c>
      <c r="E21" s="56">
        <v>528.43200000000104</v>
      </c>
      <c r="F21" s="56">
        <v>529.971</v>
      </c>
      <c r="G21" s="56">
        <v>528.37699999999995</v>
      </c>
      <c r="H21" s="56">
        <v>528.37699999999995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2656.9459999999999</v>
      </c>
      <c r="Q21" s="189">
        <v>1.01200924478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4.2</v>
      </c>
      <c r="F22" s="56">
        <v>65.39188</v>
      </c>
      <c r="G22" s="56">
        <v>0</v>
      </c>
      <c r="H22" s="56">
        <v>6.9489099999999997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76.540790000000001</v>
      </c>
      <c r="Q22" s="189" t="s">
        <v>336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/>
    </row>
    <row r="24" spans="1:17" ht="14.4" customHeight="1" x14ac:dyDescent="0.3">
      <c r="A24" s="20" t="s">
        <v>52</v>
      </c>
      <c r="B24" s="55">
        <v>0</v>
      </c>
      <c r="C24" s="56">
        <v>3.6379788070917101E-12</v>
      </c>
      <c r="D24" s="56">
        <v>8.0285100000049994</v>
      </c>
      <c r="E24" s="56">
        <v>2.6117500000009999</v>
      </c>
      <c r="F24" s="56">
        <v>3.3996599999999999</v>
      </c>
      <c r="G24" s="56">
        <v>8.1339599999969998</v>
      </c>
      <c r="H24" s="56">
        <v>35.351720000001997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57.525600000007998</v>
      </c>
      <c r="Q24" s="189"/>
    </row>
    <row r="25" spans="1:17" ht="14.4" customHeight="1" x14ac:dyDescent="0.3">
      <c r="A25" s="21" t="s">
        <v>53</v>
      </c>
      <c r="B25" s="58">
        <v>138430.04242569799</v>
      </c>
      <c r="C25" s="59">
        <v>11535.836868808199</v>
      </c>
      <c r="D25" s="59">
        <v>13764.9272</v>
      </c>
      <c r="E25" s="59">
        <v>9619.4467200000199</v>
      </c>
      <c r="F25" s="59">
        <v>10991.95751</v>
      </c>
      <c r="G25" s="59">
        <v>12852.01743</v>
      </c>
      <c r="H25" s="59">
        <v>15260.20334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62488.552199999998</v>
      </c>
      <c r="Q25" s="190">
        <v>1.0833813430379999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944.83362000000295</v>
      </c>
      <c r="E26" s="56">
        <v>768.08682000000204</v>
      </c>
      <c r="F26" s="56">
        <v>903.60336000000302</v>
      </c>
      <c r="G26" s="56">
        <v>844.70400000000302</v>
      </c>
      <c r="H26" s="56">
        <v>816.69629999999995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4277.9241000000102</v>
      </c>
      <c r="Q26" s="189" t="s">
        <v>336</v>
      </c>
    </row>
    <row r="27" spans="1:17" ht="14.4" customHeight="1" x14ac:dyDescent="0.3">
      <c r="A27" s="22" t="s">
        <v>55</v>
      </c>
      <c r="B27" s="58">
        <v>138430.04242569799</v>
      </c>
      <c r="C27" s="59">
        <v>11535.836868808199</v>
      </c>
      <c r="D27" s="59">
        <v>14709.76082</v>
      </c>
      <c r="E27" s="59">
        <v>10387.53354</v>
      </c>
      <c r="F27" s="59">
        <v>11895.560869999999</v>
      </c>
      <c r="G27" s="59">
        <v>13696.72143</v>
      </c>
      <c r="H27" s="59">
        <v>16076.89964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66766.476299999995</v>
      </c>
      <c r="Q27" s="190">
        <v>1.157548898433</v>
      </c>
    </row>
    <row r="28" spans="1:17" ht="14.4" customHeight="1" x14ac:dyDescent="0.3">
      <c r="A28" s="20" t="s">
        <v>56</v>
      </c>
      <c r="B28" s="55">
        <v>26.038689032013</v>
      </c>
      <c r="C28" s="56">
        <v>2.1698907526669999</v>
      </c>
      <c r="D28" s="56">
        <v>0.29450999999999999</v>
      </c>
      <c r="E28" s="56">
        <v>5.2900000000000003E-2</v>
      </c>
      <c r="F28" s="56">
        <v>0.28499999999999998</v>
      </c>
      <c r="G28" s="56">
        <v>6.6119999999999998E-2</v>
      </c>
      <c r="H28" s="56">
        <v>0.35399999999999998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1.05253</v>
      </c>
      <c r="Q28" s="189">
        <v>9.7012257295000001E-2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336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336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332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328</v>
      </c>
      <c r="G4" s="499" t="s">
        <v>64</v>
      </c>
      <c r="H4" s="266" t="s">
        <v>183</v>
      </c>
      <c r="I4" s="497" t="s">
        <v>65</v>
      </c>
      <c r="J4" s="499" t="s">
        <v>330</v>
      </c>
      <c r="K4" s="500" t="s">
        <v>331</v>
      </c>
    </row>
    <row r="5" spans="1:11" ht="42" thickBot="1" x14ac:dyDescent="0.35">
      <c r="A5" s="103"/>
      <c r="B5" s="28" t="s">
        <v>324</v>
      </c>
      <c r="C5" s="29" t="s">
        <v>325</v>
      </c>
      <c r="D5" s="30" t="s">
        <v>326</v>
      </c>
      <c r="E5" s="30" t="s">
        <v>327</v>
      </c>
      <c r="F5" s="498"/>
      <c r="G5" s="498"/>
      <c r="H5" s="29" t="s">
        <v>329</v>
      </c>
      <c r="I5" s="498"/>
      <c r="J5" s="498"/>
      <c r="K5" s="501"/>
    </row>
    <row r="6" spans="1:11" ht="14.4" customHeight="1" thickBot="1" x14ac:dyDescent="0.35">
      <c r="A6" s="633" t="s">
        <v>338</v>
      </c>
      <c r="B6" s="615">
        <v>133068.099869389</v>
      </c>
      <c r="C6" s="615">
        <v>139369.44459999999</v>
      </c>
      <c r="D6" s="616">
        <v>6301.3447306115404</v>
      </c>
      <c r="E6" s="617">
        <v>1.0473542850369999</v>
      </c>
      <c r="F6" s="615">
        <v>138430.04242569799</v>
      </c>
      <c r="G6" s="616">
        <v>57679.184344040797</v>
      </c>
      <c r="H6" s="618">
        <v>15260.20334</v>
      </c>
      <c r="I6" s="615">
        <v>62488.552199999998</v>
      </c>
      <c r="J6" s="616">
        <v>4809.3678559592499</v>
      </c>
      <c r="K6" s="619">
        <v>0.45140889293199998</v>
      </c>
    </row>
    <row r="7" spans="1:11" ht="14.4" customHeight="1" thickBot="1" x14ac:dyDescent="0.35">
      <c r="A7" s="634" t="s">
        <v>339</v>
      </c>
      <c r="B7" s="615">
        <v>73647.1807061156</v>
      </c>
      <c r="C7" s="615">
        <v>75202.763709999999</v>
      </c>
      <c r="D7" s="616">
        <v>1555.5830038844099</v>
      </c>
      <c r="E7" s="617">
        <v>1.0211220984830001</v>
      </c>
      <c r="F7" s="615">
        <v>75850.902175768206</v>
      </c>
      <c r="G7" s="616">
        <v>31604.542573236798</v>
      </c>
      <c r="H7" s="618">
        <v>9800.1883699999998</v>
      </c>
      <c r="I7" s="615">
        <v>35910.499929999998</v>
      </c>
      <c r="J7" s="616">
        <v>4305.9573567632497</v>
      </c>
      <c r="K7" s="619">
        <v>0.47343536991500001</v>
      </c>
    </row>
    <row r="8" spans="1:11" ht="14.4" customHeight="1" thickBot="1" x14ac:dyDescent="0.35">
      <c r="A8" s="635" t="s">
        <v>340</v>
      </c>
      <c r="B8" s="615">
        <v>71118.217844410698</v>
      </c>
      <c r="C8" s="615">
        <v>72942.417709999994</v>
      </c>
      <c r="D8" s="616">
        <v>1824.1998655893401</v>
      </c>
      <c r="E8" s="617">
        <v>1.0256502471640001</v>
      </c>
      <c r="F8" s="615">
        <v>73505.031430444593</v>
      </c>
      <c r="G8" s="616">
        <v>30627.096429351899</v>
      </c>
      <c r="H8" s="618">
        <v>9644.7233699999997</v>
      </c>
      <c r="I8" s="615">
        <v>34752.678930000002</v>
      </c>
      <c r="J8" s="616">
        <v>4125.5825006481</v>
      </c>
      <c r="K8" s="619">
        <v>0.47279319869199998</v>
      </c>
    </row>
    <row r="9" spans="1:11" ht="14.4" customHeight="1" thickBot="1" x14ac:dyDescent="0.35">
      <c r="A9" s="636" t="s">
        <v>341</v>
      </c>
      <c r="B9" s="620">
        <v>0</v>
      </c>
      <c r="C9" s="620">
        <v>4.0000000000001602E-5</v>
      </c>
      <c r="D9" s="621">
        <v>4.0000000000001602E-5</v>
      </c>
      <c r="E9" s="622" t="s">
        <v>336</v>
      </c>
      <c r="F9" s="620">
        <v>0</v>
      </c>
      <c r="G9" s="621">
        <v>0</v>
      </c>
      <c r="H9" s="623">
        <v>7.2000000000000005E-4</v>
      </c>
      <c r="I9" s="620">
        <v>-4.6499999999999996E-3</v>
      </c>
      <c r="J9" s="621">
        <v>-4.6499999999999996E-3</v>
      </c>
      <c r="K9" s="624" t="s">
        <v>336</v>
      </c>
    </row>
    <row r="10" spans="1:11" ht="14.4" customHeight="1" thickBot="1" x14ac:dyDescent="0.35">
      <c r="A10" s="637" t="s">
        <v>342</v>
      </c>
      <c r="B10" s="615">
        <v>0</v>
      </c>
      <c r="C10" s="615">
        <v>4.0000000000001602E-5</v>
      </c>
      <c r="D10" s="616">
        <v>4.0000000000001602E-5</v>
      </c>
      <c r="E10" s="625" t="s">
        <v>336</v>
      </c>
      <c r="F10" s="615">
        <v>0</v>
      </c>
      <c r="G10" s="616">
        <v>0</v>
      </c>
      <c r="H10" s="618">
        <v>7.2000000000000005E-4</v>
      </c>
      <c r="I10" s="615">
        <v>-4.6499999999999996E-3</v>
      </c>
      <c r="J10" s="616">
        <v>-4.6499999999999996E-3</v>
      </c>
      <c r="K10" s="626" t="s">
        <v>336</v>
      </c>
    </row>
    <row r="11" spans="1:11" ht="14.4" customHeight="1" thickBot="1" x14ac:dyDescent="0.35">
      <c r="A11" s="636" t="s">
        <v>343</v>
      </c>
      <c r="B11" s="620">
        <v>5919.0412339284303</v>
      </c>
      <c r="C11" s="620">
        <v>6044.4959699999999</v>
      </c>
      <c r="D11" s="621">
        <v>125.45473607157599</v>
      </c>
      <c r="E11" s="627">
        <v>1.0211951110169999</v>
      </c>
      <c r="F11" s="620">
        <v>6155.8346351928203</v>
      </c>
      <c r="G11" s="621">
        <v>2564.9310979970101</v>
      </c>
      <c r="H11" s="623">
        <v>501.80304999999998</v>
      </c>
      <c r="I11" s="620">
        <v>2248.2751400000002</v>
      </c>
      <c r="J11" s="621">
        <v>-316.65595799700901</v>
      </c>
      <c r="K11" s="628">
        <v>0.365226695198</v>
      </c>
    </row>
    <row r="12" spans="1:11" ht="14.4" customHeight="1" thickBot="1" x14ac:dyDescent="0.35">
      <c r="A12" s="637" t="s">
        <v>344</v>
      </c>
      <c r="B12" s="615">
        <v>4201.0118969765599</v>
      </c>
      <c r="C12" s="615">
        <v>4389.76116</v>
      </c>
      <c r="D12" s="616">
        <v>188.749263023438</v>
      </c>
      <c r="E12" s="617">
        <v>1.044929475957</v>
      </c>
      <c r="F12" s="615">
        <v>4208.7050733002097</v>
      </c>
      <c r="G12" s="616">
        <v>1753.6271138750899</v>
      </c>
      <c r="H12" s="618">
        <v>371.11817000000002</v>
      </c>
      <c r="I12" s="615">
        <v>1625.5654</v>
      </c>
      <c r="J12" s="616">
        <v>-128.061713875089</v>
      </c>
      <c r="K12" s="619">
        <v>0.386238848217</v>
      </c>
    </row>
    <row r="13" spans="1:11" ht="14.4" customHeight="1" thickBot="1" x14ac:dyDescent="0.35">
      <c r="A13" s="637" t="s">
        <v>345</v>
      </c>
      <c r="B13" s="615">
        <v>445.060538042563</v>
      </c>
      <c r="C13" s="615">
        <v>371.85485</v>
      </c>
      <c r="D13" s="616">
        <v>-73.205688042562997</v>
      </c>
      <c r="E13" s="617">
        <v>0.83551521245899996</v>
      </c>
      <c r="F13" s="615">
        <v>345.29662174532899</v>
      </c>
      <c r="G13" s="616">
        <v>143.87359239388701</v>
      </c>
      <c r="H13" s="618">
        <v>49.254820000000002</v>
      </c>
      <c r="I13" s="615">
        <v>148.99852999999999</v>
      </c>
      <c r="J13" s="616">
        <v>5.1249376061119998</v>
      </c>
      <c r="K13" s="619">
        <v>0.43150879741199999</v>
      </c>
    </row>
    <row r="14" spans="1:11" ht="14.4" customHeight="1" thickBot="1" x14ac:dyDescent="0.35">
      <c r="A14" s="637" t="s">
        <v>346</v>
      </c>
      <c r="B14" s="615">
        <v>7.4859190879800002</v>
      </c>
      <c r="C14" s="615">
        <v>0</v>
      </c>
      <c r="D14" s="616">
        <v>-7.4859190879800002</v>
      </c>
      <c r="E14" s="617">
        <v>0</v>
      </c>
      <c r="F14" s="615">
        <v>7.6481479072500003</v>
      </c>
      <c r="G14" s="616">
        <v>3.1867282946870001</v>
      </c>
      <c r="H14" s="618">
        <v>0</v>
      </c>
      <c r="I14" s="615">
        <v>0</v>
      </c>
      <c r="J14" s="616">
        <v>-3.1867282946870001</v>
      </c>
      <c r="K14" s="619">
        <v>0</v>
      </c>
    </row>
    <row r="15" spans="1:11" ht="14.4" customHeight="1" thickBot="1" x14ac:dyDescent="0.35">
      <c r="A15" s="637" t="s">
        <v>347</v>
      </c>
      <c r="B15" s="615">
        <v>435.00381959075298</v>
      </c>
      <c r="C15" s="615">
        <v>334.59685999999999</v>
      </c>
      <c r="D15" s="616">
        <v>-100.406959590753</v>
      </c>
      <c r="E15" s="617">
        <v>0.76918142998000005</v>
      </c>
      <c r="F15" s="615">
        <v>292.69428813318098</v>
      </c>
      <c r="G15" s="616">
        <v>121.95595338882499</v>
      </c>
      <c r="H15" s="618">
        <v>30.137799999999999</v>
      </c>
      <c r="I15" s="615">
        <v>216.77082999999999</v>
      </c>
      <c r="J15" s="616">
        <v>94.814876611174</v>
      </c>
      <c r="K15" s="619">
        <v>0.74060492052100002</v>
      </c>
    </row>
    <row r="16" spans="1:11" ht="14.4" customHeight="1" thickBot="1" x14ac:dyDescent="0.35">
      <c r="A16" s="637" t="s">
        <v>348</v>
      </c>
      <c r="B16" s="615">
        <v>7.4152632684080002</v>
      </c>
      <c r="C16" s="615">
        <v>18.505330000000001</v>
      </c>
      <c r="D16" s="616">
        <v>11.090066731591</v>
      </c>
      <c r="E16" s="617">
        <v>2.4955728920419999</v>
      </c>
      <c r="F16" s="615">
        <v>17.217727878074999</v>
      </c>
      <c r="G16" s="616">
        <v>7.1740532825310002</v>
      </c>
      <c r="H16" s="618">
        <v>0</v>
      </c>
      <c r="I16" s="615">
        <v>9.6101299999999998</v>
      </c>
      <c r="J16" s="616">
        <v>2.436076717468</v>
      </c>
      <c r="K16" s="619">
        <v>0.55815320511800004</v>
      </c>
    </row>
    <row r="17" spans="1:11" ht="14.4" customHeight="1" thickBot="1" x14ac:dyDescent="0.35">
      <c r="A17" s="637" t="s">
        <v>349</v>
      </c>
      <c r="B17" s="615">
        <v>504.35004290439798</v>
      </c>
      <c r="C17" s="615">
        <v>622.39345000000003</v>
      </c>
      <c r="D17" s="616">
        <v>118.04340709560201</v>
      </c>
      <c r="E17" s="617">
        <v>1.234050554285</v>
      </c>
      <c r="F17" s="615">
        <v>577.72224216152301</v>
      </c>
      <c r="G17" s="616">
        <v>240.71760090063501</v>
      </c>
      <c r="H17" s="618">
        <v>18.561309999999999</v>
      </c>
      <c r="I17" s="615">
        <v>120.15517</v>
      </c>
      <c r="J17" s="616">
        <v>-120.56243090063499</v>
      </c>
      <c r="K17" s="619">
        <v>0.20798086213600001</v>
      </c>
    </row>
    <row r="18" spans="1:11" ht="14.4" customHeight="1" thickBot="1" x14ac:dyDescent="0.35">
      <c r="A18" s="637" t="s">
        <v>350</v>
      </c>
      <c r="B18" s="615">
        <v>51.003457957054998</v>
      </c>
      <c r="C18" s="615">
        <v>24.277090000000001</v>
      </c>
      <c r="D18" s="616">
        <v>-26.726367957055</v>
      </c>
      <c r="E18" s="617">
        <v>0.47598909902199998</v>
      </c>
      <c r="F18" s="615">
        <v>20.086990695577001</v>
      </c>
      <c r="G18" s="616">
        <v>8.3695794564899995</v>
      </c>
      <c r="H18" s="618">
        <v>0.52634999999999998</v>
      </c>
      <c r="I18" s="615">
        <v>2.20017</v>
      </c>
      <c r="J18" s="616">
        <v>-6.1694094564900004</v>
      </c>
      <c r="K18" s="619">
        <v>0.10953208638</v>
      </c>
    </row>
    <row r="19" spans="1:11" ht="14.4" customHeight="1" thickBot="1" x14ac:dyDescent="0.35">
      <c r="A19" s="637" t="s">
        <v>351</v>
      </c>
      <c r="B19" s="615">
        <v>0</v>
      </c>
      <c r="C19" s="615">
        <v>0</v>
      </c>
      <c r="D19" s="616">
        <v>0</v>
      </c>
      <c r="E19" s="617">
        <v>1</v>
      </c>
      <c r="F19" s="615">
        <v>400</v>
      </c>
      <c r="G19" s="616">
        <v>166.666666666667</v>
      </c>
      <c r="H19" s="618">
        <v>0</v>
      </c>
      <c r="I19" s="615">
        <v>0</v>
      </c>
      <c r="J19" s="616">
        <v>-166.666666666667</v>
      </c>
      <c r="K19" s="619">
        <v>0</v>
      </c>
    </row>
    <row r="20" spans="1:11" ht="14.4" customHeight="1" thickBot="1" x14ac:dyDescent="0.35">
      <c r="A20" s="637" t="s">
        <v>352</v>
      </c>
      <c r="B20" s="615">
        <v>267.71029610070298</v>
      </c>
      <c r="C20" s="615">
        <v>283.10723000000002</v>
      </c>
      <c r="D20" s="616">
        <v>15.396933899297</v>
      </c>
      <c r="E20" s="617">
        <v>1.0575134170160001</v>
      </c>
      <c r="F20" s="615">
        <v>286.463543371669</v>
      </c>
      <c r="G20" s="616">
        <v>119.35980973819601</v>
      </c>
      <c r="H20" s="618">
        <v>32.204599999999999</v>
      </c>
      <c r="I20" s="615">
        <v>124.97490999999999</v>
      </c>
      <c r="J20" s="616">
        <v>5.6151002618039998</v>
      </c>
      <c r="K20" s="619">
        <v>0.43626811470999999</v>
      </c>
    </row>
    <row r="21" spans="1:11" ht="14.4" customHeight="1" thickBot="1" x14ac:dyDescent="0.35">
      <c r="A21" s="636" t="s">
        <v>353</v>
      </c>
      <c r="B21" s="620">
        <v>995.21330965123195</v>
      </c>
      <c r="C21" s="620">
        <v>1049.671</v>
      </c>
      <c r="D21" s="621">
        <v>54.457690348767997</v>
      </c>
      <c r="E21" s="627">
        <v>1.0547196162070001</v>
      </c>
      <c r="F21" s="620">
        <v>971.07028209333203</v>
      </c>
      <c r="G21" s="621">
        <v>404.612617538888</v>
      </c>
      <c r="H21" s="623">
        <v>62.786000000000001</v>
      </c>
      <c r="I21" s="620">
        <v>421.69600000000003</v>
      </c>
      <c r="J21" s="621">
        <v>17.083382461111999</v>
      </c>
      <c r="K21" s="628">
        <v>0.434258990081</v>
      </c>
    </row>
    <row r="22" spans="1:11" ht="14.4" customHeight="1" thickBot="1" x14ac:dyDescent="0.35">
      <c r="A22" s="637" t="s">
        <v>354</v>
      </c>
      <c r="B22" s="615">
        <v>749.99555616582904</v>
      </c>
      <c r="C22" s="615">
        <v>833.05499999999995</v>
      </c>
      <c r="D22" s="616">
        <v>83.059443834171006</v>
      </c>
      <c r="E22" s="617">
        <v>1.110746581298</v>
      </c>
      <c r="F22" s="615">
        <v>770.92739765644205</v>
      </c>
      <c r="G22" s="616">
        <v>321.21974902351701</v>
      </c>
      <c r="H22" s="618">
        <v>49.045999999999999</v>
      </c>
      <c r="I22" s="615">
        <v>324.64800000000002</v>
      </c>
      <c r="J22" s="616">
        <v>3.4282509764819999</v>
      </c>
      <c r="K22" s="619">
        <v>0.42111358473799998</v>
      </c>
    </row>
    <row r="23" spans="1:11" ht="14.4" customHeight="1" thickBot="1" x14ac:dyDescent="0.35">
      <c r="A23" s="637" t="s">
        <v>355</v>
      </c>
      <c r="B23" s="615">
        <v>245.21775348540299</v>
      </c>
      <c r="C23" s="615">
        <v>216.61600000000001</v>
      </c>
      <c r="D23" s="616">
        <v>-28.601753485402</v>
      </c>
      <c r="E23" s="617">
        <v>0.88336181585999995</v>
      </c>
      <c r="F23" s="615">
        <v>200.14288443689</v>
      </c>
      <c r="G23" s="616">
        <v>83.392868515369997</v>
      </c>
      <c r="H23" s="618">
        <v>13.74</v>
      </c>
      <c r="I23" s="615">
        <v>97.048000000000002</v>
      </c>
      <c r="J23" s="616">
        <v>13.655131484629001</v>
      </c>
      <c r="K23" s="619">
        <v>0.48489358126799997</v>
      </c>
    </row>
    <row r="24" spans="1:11" ht="14.4" customHeight="1" thickBot="1" x14ac:dyDescent="0.35">
      <c r="A24" s="636" t="s">
        <v>356</v>
      </c>
      <c r="B24" s="620">
        <v>60575.325480958003</v>
      </c>
      <c r="C24" s="620">
        <v>62066.974589999998</v>
      </c>
      <c r="D24" s="621">
        <v>1491.64910904205</v>
      </c>
      <c r="E24" s="627">
        <v>1.0246246982110001</v>
      </c>
      <c r="F24" s="620">
        <v>62463.187972560903</v>
      </c>
      <c r="G24" s="621">
        <v>26026.328321900401</v>
      </c>
      <c r="H24" s="623">
        <v>8734.7976699999999</v>
      </c>
      <c r="I24" s="620">
        <v>30401.730749999999</v>
      </c>
      <c r="J24" s="621">
        <v>4375.40242809964</v>
      </c>
      <c r="K24" s="628">
        <v>0.48671436307900001</v>
      </c>
    </row>
    <row r="25" spans="1:11" ht="14.4" customHeight="1" thickBot="1" x14ac:dyDescent="0.35">
      <c r="A25" s="637" t="s">
        <v>357</v>
      </c>
      <c r="B25" s="615">
        <v>22351.990053403701</v>
      </c>
      <c r="C25" s="615">
        <v>19469.440589999998</v>
      </c>
      <c r="D25" s="616">
        <v>-2882.5494634037</v>
      </c>
      <c r="E25" s="617">
        <v>0.87103835244500005</v>
      </c>
      <c r="F25" s="615">
        <v>22151.9993022657</v>
      </c>
      <c r="G25" s="616">
        <v>9229.9997092773592</v>
      </c>
      <c r="H25" s="618">
        <v>1037.7683099999999</v>
      </c>
      <c r="I25" s="615">
        <v>7961.3831399999999</v>
      </c>
      <c r="J25" s="616">
        <v>-1268.61656927736</v>
      </c>
      <c r="K25" s="619">
        <v>0.35939795010600001</v>
      </c>
    </row>
    <row r="26" spans="1:11" ht="14.4" customHeight="1" thickBot="1" x14ac:dyDescent="0.35">
      <c r="A26" s="637" t="s">
        <v>358</v>
      </c>
      <c r="B26" s="615">
        <v>8000.39608392831</v>
      </c>
      <c r="C26" s="615">
        <v>7805.7580699999999</v>
      </c>
      <c r="D26" s="616">
        <v>-194.638013928307</v>
      </c>
      <c r="E26" s="617">
        <v>0.97567145277699996</v>
      </c>
      <c r="F26" s="615">
        <v>8499.9997322706004</v>
      </c>
      <c r="G26" s="616">
        <v>3541.6665551127498</v>
      </c>
      <c r="H26" s="618">
        <v>1044.57295</v>
      </c>
      <c r="I26" s="615">
        <v>4250.2279699999999</v>
      </c>
      <c r="J26" s="616">
        <v>708.56141488724904</v>
      </c>
      <c r="K26" s="619">
        <v>0.50002683574899998</v>
      </c>
    </row>
    <row r="27" spans="1:11" ht="14.4" customHeight="1" thickBot="1" x14ac:dyDescent="0.35">
      <c r="A27" s="637" t="s">
        <v>359</v>
      </c>
      <c r="B27" s="615">
        <v>20000.390210090001</v>
      </c>
      <c r="C27" s="615">
        <v>23085.607329999999</v>
      </c>
      <c r="D27" s="616">
        <v>3085.2171199100299</v>
      </c>
      <c r="E27" s="617">
        <v>1.1542578463469999</v>
      </c>
      <c r="F27" s="615">
        <v>19999.999370048499</v>
      </c>
      <c r="G27" s="616">
        <v>8333.3330708535304</v>
      </c>
      <c r="H27" s="618">
        <v>5924.6007900000004</v>
      </c>
      <c r="I27" s="615">
        <v>14199.569750000001</v>
      </c>
      <c r="J27" s="616">
        <v>5866.2366791464701</v>
      </c>
      <c r="K27" s="619">
        <v>0.70997850986199995</v>
      </c>
    </row>
    <row r="28" spans="1:11" ht="14.4" customHeight="1" thickBot="1" x14ac:dyDescent="0.35">
      <c r="A28" s="637" t="s">
        <v>360</v>
      </c>
      <c r="B28" s="615">
        <v>491.999734549236</v>
      </c>
      <c r="C28" s="615">
        <v>2323.1187199999999</v>
      </c>
      <c r="D28" s="616">
        <v>1831.11898545076</v>
      </c>
      <c r="E28" s="617">
        <v>4.7217885638250001</v>
      </c>
      <c r="F28" s="615">
        <v>2399.9999244058199</v>
      </c>
      <c r="G28" s="616">
        <v>999.99996850242303</v>
      </c>
      <c r="H28" s="618">
        <v>106.10341</v>
      </c>
      <c r="I28" s="615">
        <v>961.87113999999997</v>
      </c>
      <c r="J28" s="616">
        <v>-38.128828502422998</v>
      </c>
      <c r="K28" s="619">
        <v>0.40077965429000001</v>
      </c>
    </row>
    <row r="29" spans="1:11" ht="14.4" customHeight="1" thickBot="1" x14ac:dyDescent="0.35">
      <c r="A29" s="637" t="s">
        <v>361</v>
      </c>
      <c r="B29" s="615">
        <v>12.087447197544</v>
      </c>
      <c r="C29" s="615">
        <v>14.75806</v>
      </c>
      <c r="D29" s="616">
        <v>2.670612802455</v>
      </c>
      <c r="E29" s="617">
        <v>1.220941010852</v>
      </c>
      <c r="F29" s="615">
        <v>11.999999622029</v>
      </c>
      <c r="G29" s="616">
        <v>4.9999998425119996</v>
      </c>
      <c r="H29" s="618">
        <v>0.57111999999999996</v>
      </c>
      <c r="I29" s="615">
        <v>2.8021199999999999</v>
      </c>
      <c r="J29" s="616">
        <v>-2.1978798425120001</v>
      </c>
      <c r="K29" s="619">
        <v>0.23351000735399999</v>
      </c>
    </row>
    <row r="30" spans="1:11" ht="14.4" customHeight="1" thickBot="1" x14ac:dyDescent="0.35">
      <c r="A30" s="637" t="s">
        <v>362</v>
      </c>
      <c r="B30" s="615">
        <v>1.620162417313</v>
      </c>
      <c r="C30" s="615">
        <v>1.6990499999999999</v>
      </c>
      <c r="D30" s="616">
        <v>7.8887582686000005E-2</v>
      </c>
      <c r="E30" s="617">
        <v>1.0486911570370001</v>
      </c>
      <c r="F30" s="615">
        <v>1.6990499464840001</v>
      </c>
      <c r="G30" s="616">
        <v>0.70793747770100002</v>
      </c>
      <c r="H30" s="618">
        <v>0</v>
      </c>
      <c r="I30" s="615">
        <v>0</v>
      </c>
      <c r="J30" s="616">
        <v>-0.70793747770100002</v>
      </c>
      <c r="K30" s="619">
        <v>0</v>
      </c>
    </row>
    <row r="31" spans="1:11" ht="14.4" customHeight="1" thickBot="1" x14ac:dyDescent="0.35">
      <c r="A31" s="637" t="s">
        <v>363</v>
      </c>
      <c r="B31" s="615">
        <v>901.19161427660003</v>
      </c>
      <c r="C31" s="615">
        <v>1268.6600100000001</v>
      </c>
      <c r="D31" s="616">
        <v>367.46839572340099</v>
      </c>
      <c r="E31" s="617">
        <v>1.407758338961</v>
      </c>
      <c r="F31" s="615">
        <v>1279.9999596831001</v>
      </c>
      <c r="G31" s="616">
        <v>533.33331653462596</v>
      </c>
      <c r="H31" s="618">
        <v>128.33770999999999</v>
      </c>
      <c r="I31" s="615">
        <v>506.95094</v>
      </c>
      <c r="J31" s="616">
        <v>-26.382376534624999</v>
      </c>
      <c r="K31" s="619">
        <v>0.39605543434899998</v>
      </c>
    </row>
    <row r="32" spans="1:11" ht="14.4" customHeight="1" thickBot="1" x14ac:dyDescent="0.35">
      <c r="A32" s="637" t="s">
        <v>364</v>
      </c>
      <c r="B32" s="615">
        <v>5192.4485846231901</v>
      </c>
      <c r="C32" s="615">
        <v>4285.9306200000001</v>
      </c>
      <c r="D32" s="616">
        <v>-906.51796462319305</v>
      </c>
      <c r="E32" s="617">
        <v>0.82541609226299995</v>
      </c>
      <c r="F32" s="615">
        <v>4272.9998654108604</v>
      </c>
      <c r="G32" s="616">
        <v>1780.4166105878601</v>
      </c>
      <c r="H32" s="618">
        <v>291.54378000000003</v>
      </c>
      <c r="I32" s="615">
        <v>1339.2982400000001</v>
      </c>
      <c r="J32" s="616">
        <v>-441.11837058785602</v>
      </c>
      <c r="K32" s="619">
        <v>0.31343278309900002</v>
      </c>
    </row>
    <row r="33" spans="1:11" ht="14.4" customHeight="1" thickBot="1" x14ac:dyDescent="0.35">
      <c r="A33" s="637" t="s">
        <v>365</v>
      </c>
      <c r="B33" s="615">
        <v>171.69913850076699</v>
      </c>
      <c r="C33" s="615">
        <v>97.358710000000002</v>
      </c>
      <c r="D33" s="616">
        <v>-74.340428500765995</v>
      </c>
      <c r="E33" s="617">
        <v>0.56703085903600003</v>
      </c>
      <c r="F33" s="615">
        <v>96.490886960769998</v>
      </c>
      <c r="G33" s="616">
        <v>40.204536233653997</v>
      </c>
      <c r="H33" s="618">
        <v>6.99</v>
      </c>
      <c r="I33" s="615">
        <v>28.654920000000001</v>
      </c>
      <c r="J33" s="616">
        <v>-11.549616233654</v>
      </c>
      <c r="K33" s="619">
        <v>0.296970220738</v>
      </c>
    </row>
    <row r="34" spans="1:11" ht="14.4" customHeight="1" thickBot="1" x14ac:dyDescent="0.35">
      <c r="A34" s="637" t="s">
        <v>366</v>
      </c>
      <c r="B34" s="615">
        <v>711.08033054041005</v>
      </c>
      <c r="C34" s="615">
        <v>784.93235000000004</v>
      </c>
      <c r="D34" s="616">
        <v>73.852019459589002</v>
      </c>
      <c r="E34" s="617">
        <v>1.1038588979149999</v>
      </c>
      <c r="F34" s="615">
        <v>736.99997678628597</v>
      </c>
      <c r="G34" s="616">
        <v>307.083323660953</v>
      </c>
      <c r="H34" s="618">
        <v>86.600930000000005</v>
      </c>
      <c r="I34" s="615">
        <v>322.87925999999999</v>
      </c>
      <c r="J34" s="616">
        <v>15.795936339047</v>
      </c>
      <c r="K34" s="619">
        <v>0.438099416784</v>
      </c>
    </row>
    <row r="35" spans="1:11" ht="14.4" customHeight="1" thickBot="1" x14ac:dyDescent="0.35">
      <c r="A35" s="637" t="s">
        <v>367</v>
      </c>
      <c r="B35" s="615">
        <v>55.666210442455998</v>
      </c>
      <c r="C35" s="615">
        <v>74.37509</v>
      </c>
      <c r="D35" s="616">
        <v>18.708879557543</v>
      </c>
      <c r="E35" s="617">
        <v>1.336090411199</v>
      </c>
      <c r="F35" s="615">
        <v>71.999997732173995</v>
      </c>
      <c r="G35" s="616">
        <v>29.999999055071999</v>
      </c>
      <c r="H35" s="618">
        <v>3.3908399999999999</v>
      </c>
      <c r="I35" s="615">
        <v>48.575290000000003</v>
      </c>
      <c r="J35" s="616">
        <v>18.575290944927001</v>
      </c>
      <c r="K35" s="619">
        <v>0.67465682680500005</v>
      </c>
    </row>
    <row r="36" spans="1:11" ht="14.4" customHeight="1" thickBot="1" x14ac:dyDescent="0.35">
      <c r="A36" s="637" t="s">
        <v>368</v>
      </c>
      <c r="B36" s="615">
        <v>287.23436271991898</v>
      </c>
      <c r="C36" s="615">
        <v>368.98755999999997</v>
      </c>
      <c r="D36" s="616">
        <v>81.753197280080002</v>
      </c>
      <c r="E36" s="617">
        <v>1.2846219251269999</v>
      </c>
      <c r="F36" s="615">
        <v>344.99998913333599</v>
      </c>
      <c r="G36" s="616">
        <v>143.74999547222299</v>
      </c>
      <c r="H36" s="618">
        <v>23.505759999999999</v>
      </c>
      <c r="I36" s="615">
        <v>143.41265000000001</v>
      </c>
      <c r="J36" s="616">
        <v>-0.33734547222299999</v>
      </c>
      <c r="K36" s="619">
        <v>0.41568885367199998</v>
      </c>
    </row>
    <row r="37" spans="1:11" ht="14.4" customHeight="1" thickBot="1" x14ac:dyDescent="0.35">
      <c r="A37" s="637" t="s">
        <v>369</v>
      </c>
      <c r="B37" s="615">
        <v>396</v>
      </c>
      <c r="C37" s="615">
        <v>383.30354</v>
      </c>
      <c r="D37" s="616">
        <v>-12.69646</v>
      </c>
      <c r="E37" s="617">
        <v>0.96793823232300003</v>
      </c>
      <c r="F37" s="615">
        <v>335.999989416814</v>
      </c>
      <c r="G37" s="616">
        <v>139.99999559033901</v>
      </c>
      <c r="H37" s="618">
        <v>0</v>
      </c>
      <c r="I37" s="615">
        <v>0</v>
      </c>
      <c r="J37" s="616">
        <v>-139.99999559033901</v>
      </c>
      <c r="K37" s="619">
        <v>0</v>
      </c>
    </row>
    <row r="38" spans="1:11" ht="14.4" customHeight="1" thickBot="1" x14ac:dyDescent="0.35">
      <c r="A38" s="637" t="s">
        <v>370</v>
      </c>
      <c r="B38" s="615">
        <v>2001.5215482685401</v>
      </c>
      <c r="C38" s="615">
        <v>2103.0448900000001</v>
      </c>
      <c r="D38" s="616">
        <v>101.523341731466</v>
      </c>
      <c r="E38" s="617">
        <v>1.0507230820560001</v>
      </c>
      <c r="F38" s="615">
        <v>2257.9999288784702</v>
      </c>
      <c r="G38" s="616">
        <v>940.83330369936402</v>
      </c>
      <c r="H38" s="618">
        <v>60.11421</v>
      </c>
      <c r="I38" s="615">
        <v>530.22627999999997</v>
      </c>
      <c r="J38" s="616">
        <v>-410.60702369936303</v>
      </c>
      <c r="K38" s="619">
        <v>0.23482121200200001</v>
      </c>
    </row>
    <row r="39" spans="1:11" ht="14.4" customHeight="1" thickBot="1" x14ac:dyDescent="0.35">
      <c r="A39" s="637" t="s">
        <v>371</v>
      </c>
      <c r="B39" s="615">
        <v>0</v>
      </c>
      <c r="C39" s="615">
        <v>0</v>
      </c>
      <c r="D39" s="616">
        <v>0</v>
      </c>
      <c r="E39" s="617">
        <v>1</v>
      </c>
      <c r="F39" s="615">
        <v>0</v>
      </c>
      <c r="G39" s="616">
        <v>0</v>
      </c>
      <c r="H39" s="618">
        <v>20.697859999999999</v>
      </c>
      <c r="I39" s="615">
        <v>105.87905000000001</v>
      </c>
      <c r="J39" s="616">
        <v>105.87905000000001</v>
      </c>
      <c r="K39" s="626" t="s">
        <v>372</v>
      </c>
    </row>
    <row r="40" spans="1:11" ht="14.4" customHeight="1" thickBot="1" x14ac:dyDescent="0.35">
      <c r="A40" s="636" t="s">
        <v>373</v>
      </c>
      <c r="B40" s="620">
        <v>677.99760883551903</v>
      </c>
      <c r="C40" s="620">
        <v>659.64829999999995</v>
      </c>
      <c r="D40" s="621">
        <v>-18.349308835517999</v>
      </c>
      <c r="E40" s="627">
        <v>0.97293602721200001</v>
      </c>
      <c r="F40" s="620">
        <v>625.99998028251696</v>
      </c>
      <c r="G40" s="621">
        <v>260.83332511771602</v>
      </c>
      <c r="H40" s="623">
        <v>57.50065</v>
      </c>
      <c r="I40" s="620">
        <v>260.63857000000002</v>
      </c>
      <c r="J40" s="621">
        <v>-0.19475511771500001</v>
      </c>
      <c r="K40" s="628">
        <v>0.41635555624499998</v>
      </c>
    </row>
    <row r="41" spans="1:11" ht="14.4" customHeight="1" thickBot="1" x14ac:dyDescent="0.35">
      <c r="A41" s="637" t="s">
        <v>374</v>
      </c>
      <c r="B41" s="615">
        <v>587.99792624673296</v>
      </c>
      <c r="C41" s="615">
        <v>575.11131999999998</v>
      </c>
      <c r="D41" s="616">
        <v>-12.886606246733001</v>
      </c>
      <c r="E41" s="617">
        <v>0.97808392568799996</v>
      </c>
      <c r="F41" s="615">
        <v>536.999983085802</v>
      </c>
      <c r="G41" s="616">
        <v>223.74999295241699</v>
      </c>
      <c r="H41" s="618">
        <v>48.600099999999998</v>
      </c>
      <c r="I41" s="615">
        <v>207.88793999999999</v>
      </c>
      <c r="J41" s="616">
        <v>-15.862052952417001</v>
      </c>
      <c r="K41" s="619">
        <v>0.38712839208099997</v>
      </c>
    </row>
    <row r="42" spans="1:11" ht="14.4" customHeight="1" thickBot="1" x14ac:dyDescent="0.35">
      <c r="A42" s="637" t="s">
        <v>375</v>
      </c>
      <c r="B42" s="615">
        <v>89.999682588785006</v>
      </c>
      <c r="C42" s="615">
        <v>83.427840000000003</v>
      </c>
      <c r="D42" s="616">
        <v>-6.5718425887849996</v>
      </c>
      <c r="E42" s="617">
        <v>0.92697926926200003</v>
      </c>
      <c r="F42" s="615">
        <v>88.999997196715</v>
      </c>
      <c r="G42" s="616">
        <v>37.083332165298003</v>
      </c>
      <c r="H42" s="618">
        <v>8.9005500000000008</v>
      </c>
      <c r="I42" s="615">
        <v>52.750630000000001</v>
      </c>
      <c r="J42" s="616">
        <v>15.667297834700999</v>
      </c>
      <c r="K42" s="619">
        <v>0.59270372653299996</v>
      </c>
    </row>
    <row r="43" spans="1:11" ht="14.4" customHeight="1" thickBot="1" x14ac:dyDescent="0.35">
      <c r="A43" s="637" t="s">
        <v>376</v>
      </c>
      <c r="B43" s="615">
        <v>0</v>
      </c>
      <c r="C43" s="615">
        <v>1.10914</v>
      </c>
      <c r="D43" s="616">
        <v>1.10914</v>
      </c>
      <c r="E43" s="625" t="s">
        <v>336</v>
      </c>
      <c r="F43" s="615">
        <v>0</v>
      </c>
      <c r="G43" s="616">
        <v>0</v>
      </c>
      <c r="H43" s="618">
        <v>0</v>
      </c>
      <c r="I43" s="615">
        <v>0</v>
      </c>
      <c r="J43" s="616">
        <v>0</v>
      </c>
      <c r="K43" s="626" t="s">
        <v>336</v>
      </c>
    </row>
    <row r="44" spans="1:11" ht="14.4" customHeight="1" thickBot="1" x14ac:dyDescent="0.35">
      <c r="A44" s="636" t="s">
        <v>377</v>
      </c>
      <c r="B44" s="620">
        <v>1032.4927004599799</v>
      </c>
      <c r="C44" s="620">
        <v>1136.6085399999999</v>
      </c>
      <c r="D44" s="621">
        <v>104.11583954002499</v>
      </c>
      <c r="E44" s="627">
        <v>1.100839298421</v>
      </c>
      <c r="F44" s="620">
        <v>927.98505124903204</v>
      </c>
      <c r="G44" s="621">
        <v>386.66043802042998</v>
      </c>
      <c r="H44" s="623">
        <v>98.545450000000002</v>
      </c>
      <c r="I44" s="620">
        <v>478.63868000000002</v>
      </c>
      <c r="J44" s="621">
        <v>91.978241979570001</v>
      </c>
      <c r="K44" s="628">
        <v>0.51578274817600001</v>
      </c>
    </row>
    <row r="45" spans="1:11" ht="14.4" customHeight="1" thickBot="1" x14ac:dyDescent="0.35">
      <c r="A45" s="637" t="s">
        <v>378</v>
      </c>
      <c r="B45" s="615">
        <v>5.3376903158199998</v>
      </c>
      <c r="C45" s="615">
        <v>102.55652000000001</v>
      </c>
      <c r="D45" s="616">
        <v>97.218829684178999</v>
      </c>
      <c r="E45" s="617">
        <v>19.213651210904001</v>
      </c>
      <c r="F45" s="615">
        <v>16.037204074163999</v>
      </c>
      <c r="G45" s="616">
        <v>6.6821683642350003</v>
      </c>
      <c r="H45" s="618">
        <v>0.246</v>
      </c>
      <c r="I45" s="615">
        <v>16.997800000000002</v>
      </c>
      <c r="J45" s="616">
        <v>10.315631635763999</v>
      </c>
      <c r="K45" s="619">
        <v>1.059897967338</v>
      </c>
    </row>
    <row r="46" spans="1:11" ht="14.4" customHeight="1" thickBot="1" x14ac:dyDescent="0.35">
      <c r="A46" s="637" t="s">
        <v>379</v>
      </c>
      <c r="B46" s="615">
        <v>33.917681925758998</v>
      </c>
      <c r="C46" s="615">
        <v>34.457270000000001</v>
      </c>
      <c r="D46" s="616">
        <v>0.53958807423999999</v>
      </c>
      <c r="E46" s="617">
        <v>1.0159087544780001</v>
      </c>
      <c r="F46" s="615">
        <v>23.999999244057999</v>
      </c>
      <c r="G46" s="616">
        <v>9.9999996850239992</v>
      </c>
      <c r="H46" s="618">
        <v>4.0217499999999999</v>
      </c>
      <c r="I46" s="615">
        <v>14.62036</v>
      </c>
      <c r="J46" s="616">
        <v>4.6203603149749997</v>
      </c>
      <c r="K46" s="619">
        <v>0.60918168585400001</v>
      </c>
    </row>
    <row r="47" spans="1:11" ht="14.4" customHeight="1" thickBot="1" x14ac:dyDescent="0.35">
      <c r="A47" s="637" t="s">
        <v>380</v>
      </c>
      <c r="B47" s="615">
        <v>494.92236201667299</v>
      </c>
      <c r="C47" s="615">
        <v>453.32898999999998</v>
      </c>
      <c r="D47" s="616">
        <v>-41.593372016671999</v>
      </c>
      <c r="E47" s="617">
        <v>0.91595980458899995</v>
      </c>
      <c r="F47" s="615">
        <v>418.90266365306297</v>
      </c>
      <c r="G47" s="616">
        <v>174.54277652210899</v>
      </c>
      <c r="H47" s="618">
        <v>46.095359999999999</v>
      </c>
      <c r="I47" s="615">
        <v>214.21256</v>
      </c>
      <c r="J47" s="616">
        <v>39.66978347789</v>
      </c>
      <c r="K47" s="619">
        <v>0.51136595344500002</v>
      </c>
    </row>
    <row r="48" spans="1:11" ht="14.4" customHeight="1" thickBot="1" x14ac:dyDescent="0.35">
      <c r="A48" s="637" t="s">
        <v>381</v>
      </c>
      <c r="B48" s="615">
        <v>92.050994310378002</v>
      </c>
      <c r="C48" s="615">
        <v>98.830849999999998</v>
      </c>
      <c r="D48" s="616">
        <v>6.7798556896209998</v>
      </c>
      <c r="E48" s="617">
        <v>1.073653258614</v>
      </c>
      <c r="F48" s="615">
        <v>93.999997039226997</v>
      </c>
      <c r="G48" s="616">
        <v>39.166665433010998</v>
      </c>
      <c r="H48" s="618">
        <v>7.0646899999999997</v>
      </c>
      <c r="I48" s="615">
        <v>36.444989999999997</v>
      </c>
      <c r="J48" s="616">
        <v>-2.7216754330109998</v>
      </c>
      <c r="K48" s="619">
        <v>0.387712671786</v>
      </c>
    </row>
    <row r="49" spans="1:11" ht="14.4" customHeight="1" thickBot="1" x14ac:dyDescent="0.35">
      <c r="A49" s="637" t="s">
        <v>382</v>
      </c>
      <c r="B49" s="615">
        <v>20.998298451703999</v>
      </c>
      <c r="C49" s="615">
        <v>35.971200000000003</v>
      </c>
      <c r="D49" s="616">
        <v>14.972901548295001</v>
      </c>
      <c r="E49" s="617">
        <v>1.713053087741</v>
      </c>
      <c r="F49" s="615">
        <v>20.999999338551</v>
      </c>
      <c r="G49" s="616">
        <v>8.7499997243959999</v>
      </c>
      <c r="H49" s="618">
        <v>7.4280999999999997</v>
      </c>
      <c r="I49" s="615">
        <v>11.14222</v>
      </c>
      <c r="J49" s="616">
        <v>2.392220275603</v>
      </c>
      <c r="K49" s="619">
        <v>0.53058192147299998</v>
      </c>
    </row>
    <row r="50" spans="1:11" ht="14.4" customHeight="1" thickBot="1" x14ac:dyDescent="0.35">
      <c r="A50" s="637" t="s">
        <v>383</v>
      </c>
      <c r="B50" s="615">
        <v>3.697573342463</v>
      </c>
      <c r="C50" s="615">
        <v>1.96946</v>
      </c>
      <c r="D50" s="616">
        <v>-1.728113342463</v>
      </c>
      <c r="E50" s="617">
        <v>0.53263581749199995</v>
      </c>
      <c r="F50" s="615">
        <v>2.2003174665929999</v>
      </c>
      <c r="G50" s="616">
        <v>0.91679894441300003</v>
      </c>
      <c r="H50" s="618">
        <v>0</v>
      </c>
      <c r="I50" s="615">
        <v>0.54525000000000001</v>
      </c>
      <c r="J50" s="616">
        <v>-0.37154894441300002</v>
      </c>
      <c r="K50" s="619">
        <v>0.24780515006500001</v>
      </c>
    </row>
    <row r="51" spans="1:11" ht="14.4" customHeight="1" thickBot="1" x14ac:dyDescent="0.35">
      <c r="A51" s="637" t="s">
        <v>384</v>
      </c>
      <c r="B51" s="615">
        <v>13.114220372145001</v>
      </c>
      <c r="C51" s="615">
        <v>22.70552</v>
      </c>
      <c r="D51" s="616">
        <v>9.5912996278539993</v>
      </c>
      <c r="E51" s="617">
        <v>1.7313663607650001</v>
      </c>
      <c r="F51" s="615">
        <v>19.401384298909999</v>
      </c>
      <c r="G51" s="616">
        <v>8.0839101245449996</v>
      </c>
      <c r="H51" s="618">
        <v>1.2481899999999999</v>
      </c>
      <c r="I51" s="615">
        <v>9.5592799999999993</v>
      </c>
      <c r="J51" s="616">
        <v>1.4753698754539999</v>
      </c>
      <c r="K51" s="619">
        <v>0.49271123403900002</v>
      </c>
    </row>
    <row r="52" spans="1:11" ht="14.4" customHeight="1" thickBot="1" x14ac:dyDescent="0.35">
      <c r="A52" s="637" t="s">
        <v>385</v>
      </c>
      <c r="B52" s="615">
        <v>231.981588078535</v>
      </c>
      <c r="C52" s="615">
        <v>249.89774</v>
      </c>
      <c r="D52" s="616">
        <v>17.916151921465001</v>
      </c>
      <c r="E52" s="617">
        <v>1.0772309219439999</v>
      </c>
      <c r="F52" s="615">
        <v>225.999992881548</v>
      </c>
      <c r="G52" s="616">
        <v>94.166663700643994</v>
      </c>
      <c r="H52" s="618">
        <v>19.282409999999999</v>
      </c>
      <c r="I52" s="615">
        <v>122.63584</v>
      </c>
      <c r="J52" s="616">
        <v>28.469176299354999</v>
      </c>
      <c r="K52" s="619">
        <v>0.54263647726800002</v>
      </c>
    </row>
    <row r="53" spans="1:11" ht="14.4" customHeight="1" thickBot="1" x14ac:dyDescent="0.35">
      <c r="A53" s="637" t="s">
        <v>386</v>
      </c>
      <c r="B53" s="615">
        <v>39.480526485284997</v>
      </c>
      <c r="C53" s="615">
        <v>26.699860000000001</v>
      </c>
      <c r="D53" s="616">
        <v>-12.780666485285</v>
      </c>
      <c r="E53" s="617">
        <v>0.67627922869599999</v>
      </c>
      <c r="F53" s="615">
        <v>26.443495772721999</v>
      </c>
      <c r="G53" s="616">
        <v>11.018123238634001</v>
      </c>
      <c r="H53" s="618">
        <v>1.4579899999999999</v>
      </c>
      <c r="I53" s="615">
        <v>10.41175</v>
      </c>
      <c r="J53" s="616">
        <v>-0.60637323863399994</v>
      </c>
      <c r="K53" s="619">
        <v>0.39373576358700002</v>
      </c>
    </row>
    <row r="54" spans="1:11" ht="14.4" customHeight="1" thickBot="1" x14ac:dyDescent="0.35">
      <c r="A54" s="637" t="s">
        <v>387</v>
      </c>
      <c r="B54" s="615">
        <v>96.991765161209997</v>
      </c>
      <c r="C54" s="615">
        <v>108.87649</v>
      </c>
      <c r="D54" s="616">
        <v>11.88472483879</v>
      </c>
      <c r="E54" s="617">
        <v>1.1225333389800001</v>
      </c>
      <c r="F54" s="615">
        <v>79.999997480193002</v>
      </c>
      <c r="G54" s="616">
        <v>33.333332283414002</v>
      </c>
      <c r="H54" s="618">
        <v>11.70096</v>
      </c>
      <c r="I54" s="615">
        <v>41.589329999999997</v>
      </c>
      <c r="J54" s="616">
        <v>8.255997716585</v>
      </c>
      <c r="K54" s="619">
        <v>0.51986664137399996</v>
      </c>
    </row>
    <row r="55" spans="1:11" ht="14.4" customHeight="1" thickBot="1" x14ac:dyDescent="0.35">
      <c r="A55" s="637" t="s">
        <v>388</v>
      </c>
      <c r="B55" s="615">
        <v>0</v>
      </c>
      <c r="C55" s="615">
        <v>1.31464</v>
      </c>
      <c r="D55" s="616">
        <v>1.31464</v>
      </c>
      <c r="E55" s="625" t="s">
        <v>336</v>
      </c>
      <c r="F55" s="615">
        <v>0</v>
      </c>
      <c r="G55" s="616">
        <v>0</v>
      </c>
      <c r="H55" s="618">
        <v>0</v>
      </c>
      <c r="I55" s="615">
        <v>0.4793</v>
      </c>
      <c r="J55" s="616">
        <v>0.4793</v>
      </c>
      <c r="K55" s="626" t="s">
        <v>336</v>
      </c>
    </row>
    <row r="56" spans="1:11" ht="14.4" customHeight="1" thickBot="1" x14ac:dyDescent="0.35">
      <c r="A56" s="636" t="s">
        <v>389</v>
      </c>
      <c r="B56" s="620">
        <v>138.37858686212601</v>
      </c>
      <c r="C56" s="620">
        <v>258.69306</v>
      </c>
      <c r="D56" s="621">
        <v>120.314473137874</v>
      </c>
      <c r="E56" s="627">
        <v>1.8694587498399999</v>
      </c>
      <c r="F56" s="620">
        <v>258.95357527391297</v>
      </c>
      <c r="G56" s="621">
        <v>107.897323030797</v>
      </c>
      <c r="H56" s="623">
        <v>21.33907</v>
      </c>
      <c r="I56" s="620">
        <v>105.34865000000001</v>
      </c>
      <c r="J56" s="621">
        <v>-2.548673030797</v>
      </c>
      <c r="K56" s="628">
        <v>0.40682446607799999</v>
      </c>
    </row>
    <row r="57" spans="1:11" ht="14.4" customHeight="1" thickBot="1" x14ac:dyDescent="0.35">
      <c r="A57" s="637" t="s">
        <v>390</v>
      </c>
      <c r="B57" s="615">
        <v>29.841236677729</v>
      </c>
      <c r="C57" s="615">
        <v>18.753900000000002</v>
      </c>
      <c r="D57" s="616">
        <v>-11.087336677729001</v>
      </c>
      <c r="E57" s="617">
        <v>0.62845585799699999</v>
      </c>
      <c r="F57" s="615">
        <v>0</v>
      </c>
      <c r="G57" s="616">
        <v>0</v>
      </c>
      <c r="H57" s="618">
        <v>0</v>
      </c>
      <c r="I57" s="615">
        <v>7.5767300000000004</v>
      </c>
      <c r="J57" s="616">
        <v>7.5767300000000004</v>
      </c>
      <c r="K57" s="626" t="s">
        <v>336</v>
      </c>
    </row>
    <row r="58" spans="1:11" ht="14.4" customHeight="1" thickBot="1" x14ac:dyDescent="0.35">
      <c r="A58" s="637" t="s">
        <v>391</v>
      </c>
      <c r="B58" s="615">
        <v>0</v>
      </c>
      <c r="C58" s="615">
        <v>0.84704999999999997</v>
      </c>
      <c r="D58" s="616">
        <v>0.84704999999999997</v>
      </c>
      <c r="E58" s="625" t="s">
        <v>336</v>
      </c>
      <c r="F58" s="615">
        <v>0</v>
      </c>
      <c r="G58" s="616">
        <v>0</v>
      </c>
      <c r="H58" s="618">
        <v>0</v>
      </c>
      <c r="I58" s="615">
        <v>0</v>
      </c>
      <c r="J58" s="616">
        <v>0</v>
      </c>
      <c r="K58" s="619">
        <v>0</v>
      </c>
    </row>
    <row r="59" spans="1:11" ht="14.4" customHeight="1" thickBot="1" x14ac:dyDescent="0.35">
      <c r="A59" s="637" t="s">
        <v>392</v>
      </c>
      <c r="B59" s="615">
        <v>7.3066690406579999</v>
      </c>
      <c r="C59" s="615">
        <v>20.75</v>
      </c>
      <c r="D59" s="616">
        <v>13.443330959341001</v>
      </c>
      <c r="E59" s="617">
        <v>2.8398713400769999</v>
      </c>
      <c r="F59" s="615">
        <v>37.433550883472002</v>
      </c>
      <c r="G59" s="616">
        <v>15.597312868113001</v>
      </c>
      <c r="H59" s="618">
        <v>4.1619999999999999</v>
      </c>
      <c r="I59" s="615">
        <v>10.218999999999999</v>
      </c>
      <c r="J59" s="616">
        <v>-5.3783128681130004</v>
      </c>
      <c r="K59" s="619">
        <v>0.27299039922200002</v>
      </c>
    </row>
    <row r="60" spans="1:11" ht="14.4" customHeight="1" thickBot="1" x14ac:dyDescent="0.35">
      <c r="A60" s="637" t="s">
        <v>393</v>
      </c>
      <c r="B60" s="615">
        <v>92.229002661601996</v>
      </c>
      <c r="C60" s="615">
        <v>208.37832</v>
      </c>
      <c r="D60" s="616">
        <v>116.149317338397</v>
      </c>
      <c r="E60" s="617">
        <v>2.2593578374100001</v>
      </c>
      <c r="F60" s="615">
        <v>211.52002470541601</v>
      </c>
      <c r="G60" s="616">
        <v>88.133343627255996</v>
      </c>
      <c r="H60" s="618">
        <v>16.811810000000001</v>
      </c>
      <c r="I60" s="615">
        <v>83.449799999999996</v>
      </c>
      <c r="J60" s="616">
        <v>-4.6835436272560003</v>
      </c>
      <c r="K60" s="619">
        <v>0.39452434877600001</v>
      </c>
    </row>
    <row r="61" spans="1:11" ht="14.4" customHeight="1" thickBot="1" x14ac:dyDescent="0.35">
      <c r="A61" s="637" t="s">
        <v>394</v>
      </c>
      <c r="B61" s="615">
        <v>0</v>
      </c>
      <c r="C61" s="615">
        <v>0.99199999999999999</v>
      </c>
      <c r="D61" s="616">
        <v>0.99199999999999999</v>
      </c>
      <c r="E61" s="625" t="s">
        <v>372</v>
      </c>
      <c r="F61" s="615">
        <v>0</v>
      </c>
      <c r="G61" s="616">
        <v>0</v>
      </c>
      <c r="H61" s="618">
        <v>0</v>
      </c>
      <c r="I61" s="615">
        <v>0</v>
      </c>
      <c r="J61" s="616">
        <v>0</v>
      </c>
      <c r="K61" s="626" t="s">
        <v>336</v>
      </c>
    </row>
    <row r="62" spans="1:11" ht="14.4" customHeight="1" thickBot="1" x14ac:dyDescent="0.35">
      <c r="A62" s="637" t="s">
        <v>395</v>
      </c>
      <c r="B62" s="615">
        <v>9.0016784821340003</v>
      </c>
      <c r="C62" s="615">
        <v>8.9717900000000004</v>
      </c>
      <c r="D62" s="616">
        <v>-2.9888482134E-2</v>
      </c>
      <c r="E62" s="617">
        <v>0.99667967677400005</v>
      </c>
      <c r="F62" s="615">
        <v>9.9999996850239992</v>
      </c>
      <c r="G62" s="616">
        <v>4.1666665354259997</v>
      </c>
      <c r="H62" s="618">
        <v>0.36525999999999997</v>
      </c>
      <c r="I62" s="615">
        <v>4.1031199999999997</v>
      </c>
      <c r="J62" s="616">
        <v>-6.3546535426E-2</v>
      </c>
      <c r="K62" s="619">
        <v>0.41031201292300001</v>
      </c>
    </row>
    <row r="63" spans="1:11" ht="14.4" customHeight="1" thickBot="1" x14ac:dyDescent="0.35">
      <c r="A63" s="636" t="s">
        <v>396</v>
      </c>
      <c r="B63" s="620">
        <v>1779.76892371544</v>
      </c>
      <c r="C63" s="620">
        <v>1726.3262099999999</v>
      </c>
      <c r="D63" s="621">
        <v>-53.442713715441002</v>
      </c>
      <c r="E63" s="627">
        <v>0.969972105365</v>
      </c>
      <c r="F63" s="620">
        <v>2101.9999337920999</v>
      </c>
      <c r="G63" s="621">
        <v>875.83330574670595</v>
      </c>
      <c r="H63" s="623">
        <v>167.95076</v>
      </c>
      <c r="I63" s="620">
        <v>836.35578999999996</v>
      </c>
      <c r="J63" s="621">
        <v>-39.477515746705997</v>
      </c>
      <c r="K63" s="628">
        <v>0.39788573565300001</v>
      </c>
    </row>
    <row r="64" spans="1:11" ht="14.4" customHeight="1" thickBot="1" x14ac:dyDescent="0.35">
      <c r="A64" s="637" t="s">
        <v>397</v>
      </c>
      <c r="B64" s="615">
        <v>0</v>
      </c>
      <c r="C64" s="615">
        <v>0.318</v>
      </c>
      <c r="D64" s="616">
        <v>0.318</v>
      </c>
      <c r="E64" s="625" t="s">
        <v>372</v>
      </c>
      <c r="F64" s="615">
        <v>0</v>
      </c>
      <c r="G64" s="616">
        <v>0</v>
      </c>
      <c r="H64" s="618">
        <v>0</v>
      </c>
      <c r="I64" s="615">
        <v>0</v>
      </c>
      <c r="J64" s="616">
        <v>0</v>
      </c>
      <c r="K64" s="626" t="s">
        <v>336</v>
      </c>
    </row>
    <row r="65" spans="1:11" ht="14.4" customHeight="1" thickBot="1" x14ac:dyDescent="0.35">
      <c r="A65" s="637" t="s">
        <v>398</v>
      </c>
      <c r="B65" s="615">
        <v>42.776604452077002</v>
      </c>
      <c r="C65" s="615">
        <v>39.035130000000002</v>
      </c>
      <c r="D65" s="616">
        <v>-3.741474452077</v>
      </c>
      <c r="E65" s="617">
        <v>0.91253456182399995</v>
      </c>
      <c r="F65" s="615">
        <v>34.999998897584</v>
      </c>
      <c r="G65" s="616">
        <v>14.583332873992999</v>
      </c>
      <c r="H65" s="618">
        <v>2.1029</v>
      </c>
      <c r="I65" s="615">
        <v>7.9029100000000003</v>
      </c>
      <c r="J65" s="616">
        <v>-6.6804228739929998</v>
      </c>
      <c r="K65" s="619">
        <v>0.22579743568300001</v>
      </c>
    </row>
    <row r="66" spans="1:11" ht="14.4" customHeight="1" thickBot="1" x14ac:dyDescent="0.35">
      <c r="A66" s="637" t="s">
        <v>399</v>
      </c>
      <c r="B66" s="615">
        <v>0</v>
      </c>
      <c r="C66" s="615">
        <v>3.3107799999999998</v>
      </c>
      <c r="D66" s="616">
        <v>3.3107799999999998</v>
      </c>
      <c r="E66" s="625" t="s">
        <v>336</v>
      </c>
      <c r="F66" s="615">
        <v>2.9999999055069999</v>
      </c>
      <c r="G66" s="616">
        <v>1.2499999606279999</v>
      </c>
      <c r="H66" s="618">
        <v>0</v>
      </c>
      <c r="I66" s="615">
        <v>1.3794</v>
      </c>
      <c r="J66" s="616">
        <v>0.129400039371</v>
      </c>
      <c r="K66" s="619">
        <v>0.45980001448199997</v>
      </c>
    </row>
    <row r="67" spans="1:11" ht="14.4" customHeight="1" thickBot="1" x14ac:dyDescent="0.35">
      <c r="A67" s="637" t="s">
        <v>400</v>
      </c>
      <c r="B67" s="615">
        <v>0</v>
      </c>
      <c r="C67" s="615">
        <v>8.4038500000000003</v>
      </c>
      <c r="D67" s="616">
        <v>8.4038500000000003</v>
      </c>
      <c r="E67" s="625" t="s">
        <v>336</v>
      </c>
      <c r="F67" s="615">
        <v>7.9999997480190004</v>
      </c>
      <c r="G67" s="616">
        <v>3.333333228341</v>
      </c>
      <c r="H67" s="618">
        <v>0</v>
      </c>
      <c r="I67" s="615">
        <v>4.3151299999999999</v>
      </c>
      <c r="J67" s="616">
        <v>0.98179677165799994</v>
      </c>
      <c r="K67" s="619">
        <v>0.53939126698899997</v>
      </c>
    </row>
    <row r="68" spans="1:11" ht="14.4" customHeight="1" thickBot="1" x14ac:dyDescent="0.35">
      <c r="A68" s="637" t="s">
        <v>401</v>
      </c>
      <c r="B68" s="615">
        <v>384.00125052274501</v>
      </c>
      <c r="C68" s="615">
        <v>242.65629000000001</v>
      </c>
      <c r="D68" s="616">
        <v>-141.344960522745</v>
      </c>
      <c r="E68" s="617">
        <v>0.63191536399799997</v>
      </c>
      <c r="F68" s="615">
        <v>190.99999398396301</v>
      </c>
      <c r="G68" s="616">
        <v>79.583330826650993</v>
      </c>
      <c r="H68" s="618">
        <v>38.460520000000002</v>
      </c>
      <c r="I68" s="615">
        <v>216.28256999999999</v>
      </c>
      <c r="J68" s="616">
        <v>136.69923917334901</v>
      </c>
      <c r="K68" s="619">
        <v>1.132369512106</v>
      </c>
    </row>
    <row r="69" spans="1:11" ht="14.4" customHeight="1" thickBot="1" x14ac:dyDescent="0.35">
      <c r="A69" s="637" t="s">
        <v>402</v>
      </c>
      <c r="B69" s="615">
        <v>1287.99990291268</v>
      </c>
      <c r="C69" s="615">
        <v>1347.1473699999999</v>
      </c>
      <c r="D69" s="616">
        <v>59.147467087316997</v>
      </c>
      <c r="E69" s="617">
        <v>1.0459219499570001</v>
      </c>
      <c r="F69" s="615">
        <v>1761.99994450127</v>
      </c>
      <c r="G69" s="616">
        <v>734.16664354219699</v>
      </c>
      <c r="H69" s="618">
        <v>115.59488</v>
      </c>
      <c r="I69" s="615">
        <v>548.47865999999999</v>
      </c>
      <c r="J69" s="616">
        <v>-185.68798354219601</v>
      </c>
      <c r="K69" s="619">
        <v>0.31128188267599999</v>
      </c>
    </row>
    <row r="70" spans="1:11" ht="14.4" customHeight="1" thickBot="1" x14ac:dyDescent="0.35">
      <c r="A70" s="637" t="s">
        <v>403</v>
      </c>
      <c r="B70" s="615">
        <v>64.991165827936001</v>
      </c>
      <c r="C70" s="615">
        <v>85.454790000000003</v>
      </c>
      <c r="D70" s="616">
        <v>20.463624172064002</v>
      </c>
      <c r="E70" s="617">
        <v>1.3148677810489999</v>
      </c>
      <c r="F70" s="615">
        <v>102.99999675575</v>
      </c>
      <c r="G70" s="616">
        <v>42.916665314894999</v>
      </c>
      <c r="H70" s="618">
        <v>11.79246</v>
      </c>
      <c r="I70" s="615">
        <v>57.997120000000002</v>
      </c>
      <c r="J70" s="616">
        <v>15.080454685104</v>
      </c>
      <c r="K70" s="619">
        <v>0.56307885268699998</v>
      </c>
    </row>
    <row r="71" spans="1:11" ht="14.4" customHeight="1" thickBot="1" x14ac:dyDescent="0.35">
      <c r="A71" s="635" t="s">
        <v>42</v>
      </c>
      <c r="B71" s="615">
        <v>2528.9628617049202</v>
      </c>
      <c r="C71" s="615">
        <v>2260.346</v>
      </c>
      <c r="D71" s="616">
        <v>-268.61686170491498</v>
      </c>
      <c r="E71" s="617">
        <v>0.89378378553000004</v>
      </c>
      <c r="F71" s="615">
        <v>2345.8707453236402</v>
      </c>
      <c r="G71" s="616">
        <v>977.44614388484797</v>
      </c>
      <c r="H71" s="618">
        <v>155.465</v>
      </c>
      <c r="I71" s="615">
        <v>1157.8209999999999</v>
      </c>
      <c r="J71" s="616">
        <v>180.374856115152</v>
      </c>
      <c r="K71" s="619">
        <v>0.49355703092600001</v>
      </c>
    </row>
    <row r="72" spans="1:11" ht="14.4" customHeight="1" thickBot="1" x14ac:dyDescent="0.35">
      <c r="A72" s="636" t="s">
        <v>404</v>
      </c>
      <c r="B72" s="620">
        <v>2528.9628617049202</v>
      </c>
      <c r="C72" s="620">
        <v>2260.346</v>
      </c>
      <c r="D72" s="621">
        <v>-268.61686170491498</v>
      </c>
      <c r="E72" s="627">
        <v>0.89378378553000004</v>
      </c>
      <c r="F72" s="620">
        <v>2345.8707453236402</v>
      </c>
      <c r="G72" s="621">
        <v>977.44614388484797</v>
      </c>
      <c r="H72" s="623">
        <v>155.465</v>
      </c>
      <c r="I72" s="620">
        <v>1157.8209999999999</v>
      </c>
      <c r="J72" s="621">
        <v>180.374856115152</v>
      </c>
      <c r="K72" s="628">
        <v>0.49355703092600001</v>
      </c>
    </row>
    <row r="73" spans="1:11" ht="14.4" customHeight="1" thickBot="1" x14ac:dyDescent="0.35">
      <c r="A73" s="637" t="s">
        <v>405</v>
      </c>
      <c r="B73" s="615">
        <v>948.76076816498505</v>
      </c>
      <c r="C73" s="615">
        <v>797.24</v>
      </c>
      <c r="D73" s="616">
        <v>-151.52076816498399</v>
      </c>
      <c r="E73" s="617">
        <v>0.84029612811800003</v>
      </c>
      <c r="F73" s="615">
        <v>818.87079342042796</v>
      </c>
      <c r="G73" s="616">
        <v>341.19616392517798</v>
      </c>
      <c r="H73" s="618">
        <v>62.997</v>
      </c>
      <c r="I73" s="615">
        <v>330.95699999999999</v>
      </c>
      <c r="J73" s="616">
        <v>-10.239163925178</v>
      </c>
      <c r="K73" s="619">
        <v>0.40416266236199999</v>
      </c>
    </row>
    <row r="74" spans="1:11" ht="14.4" customHeight="1" thickBot="1" x14ac:dyDescent="0.35">
      <c r="A74" s="637" t="s">
        <v>406</v>
      </c>
      <c r="B74" s="615">
        <v>223.03145137249001</v>
      </c>
      <c r="C74" s="615">
        <v>204.08</v>
      </c>
      <c r="D74" s="616">
        <v>-18.951451372489998</v>
      </c>
      <c r="E74" s="617">
        <v>0.91502789738400003</v>
      </c>
      <c r="F74" s="615">
        <v>222.99999297604001</v>
      </c>
      <c r="G74" s="616">
        <v>92.916663740016006</v>
      </c>
      <c r="H74" s="618">
        <v>16.998000000000001</v>
      </c>
      <c r="I74" s="615">
        <v>87.786000000000001</v>
      </c>
      <c r="J74" s="616">
        <v>-5.1306637400159998</v>
      </c>
      <c r="K74" s="619">
        <v>0.393659205224</v>
      </c>
    </row>
    <row r="75" spans="1:11" ht="14.4" customHeight="1" thickBot="1" x14ac:dyDescent="0.35">
      <c r="A75" s="637" t="s">
        <v>407</v>
      </c>
      <c r="B75" s="615">
        <v>1357.1706421674401</v>
      </c>
      <c r="C75" s="615">
        <v>1259.0260000000001</v>
      </c>
      <c r="D75" s="616">
        <v>-98.144642167439997</v>
      </c>
      <c r="E75" s="617">
        <v>0.92768437577499996</v>
      </c>
      <c r="F75" s="615">
        <v>1303.9999589271699</v>
      </c>
      <c r="G75" s="616">
        <v>543.33331621965306</v>
      </c>
      <c r="H75" s="618">
        <v>75.47</v>
      </c>
      <c r="I75" s="615">
        <v>739.07799999999997</v>
      </c>
      <c r="J75" s="616">
        <v>195.744683780348</v>
      </c>
      <c r="K75" s="619">
        <v>0.56677762521399999</v>
      </c>
    </row>
    <row r="76" spans="1:11" ht="14.4" customHeight="1" thickBot="1" x14ac:dyDescent="0.35">
      <c r="A76" s="638" t="s">
        <v>408</v>
      </c>
      <c r="B76" s="620">
        <v>3101.6903095081402</v>
      </c>
      <c r="C76" s="620">
        <v>3682.30852</v>
      </c>
      <c r="D76" s="621">
        <v>580.61821049186301</v>
      </c>
      <c r="E76" s="627">
        <v>1.187194127251</v>
      </c>
      <c r="F76" s="620">
        <v>4863.1417225007399</v>
      </c>
      <c r="G76" s="621">
        <v>2026.30905104198</v>
      </c>
      <c r="H76" s="623">
        <v>265.46476000000001</v>
      </c>
      <c r="I76" s="620">
        <v>1618.83753</v>
      </c>
      <c r="J76" s="621">
        <v>-407.47152104197602</v>
      </c>
      <c r="K76" s="628">
        <v>0.332878954053</v>
      </c>
    </row>
    <row r="77" spans="1:11" ht="14.4" customHeight="1" thickBot="1" x14ac:dyDescent="0.35">
      <c r="A77" s="635" t="s">
        <v>45</v>
      </c>
      <c r="B77" s="615">
        <v>772.41117210530399</v>
      </c>
      <c r="C77" s="615">
        <v>999.13800000000003</v>
      </c>
      <c r="D77" s="616">
        <v>226.72682789469599</v>
      </c>
      <c r="E77" s="617">
        <v>1.2935312642829999</v>
      </c>
      <c r="F77" s="615">
        <v>1941.39554766635</v>
      </c>
      <c r="G77" s="616">
        <v>808.91481152764698</v>
      </c>
      <c r="H77" s="618">
        <v>16.83794</v>
      </c>
      <c r="I77" s="615">
        <v>465.050980000001</v>
      </c>
      <c r="J77" s="616">
        <v>-343.86383152764603</v>
      </c>
      <c r="K77" s="619">
        <v>0.239544682462</v>
      </c>
    </row>
    <row r="78" spans="1:11" ht="14.4" customHeight="1" thickBot="1" x14ac:dyDescent="0.35">
      <c r="A78" s="639" t="s">
        <v>409</v>
      </c>
      <c r="B78" s="615">
        <v>772.41117210530399</v>
      </c>
      <c r="C78" s="615">
        <v>999.13800000000003</v>
      </c>
      <c r="D78" s="616">
        <v>226.72682789469599</v>
      </c>
      <c r="E78" s="617">
        <v>1.2935312642829999</v>
      </c>
      <c r="F78" s="615">
        <v>1941.39554766635</v>
      </c>
      <c r="G78" s="616">
        <v>808.91481152764698</v>
      </c>
      <c r="H78" s="618">
        <v>16.83794</v>
      </c>
      <c r="I78" s="615">
        <v>465.050980000001</v>
      </c>
      <c r="J78" s="616">
        <v>-343.86383152764603</v>
      </c>
      <c r="K78" s="619">
        <v>0.239544682462</v>
      </c>
    </row>
    <row r="79" spans="1:11" ht="14.4" customHeight="1" thickBot="1" x14ac:dyDescent="0.35">
      <c r="A79" s="637" t="s">
        <v>410</v>
      </c>
      <c r="B79" s="615">
        <v>468.46628561324502</v>
      </c>
      <c r="C79" s="615">
        <v>646.62401</v>
      </c>
      <c r="D79" s="616">
        <v>178.15772438675501</v>
      </c>
      <c r="E79" s="617">
        <v>1.3802999913930001</v>
      </c>
      <c r="F79" s="615">
        <v>676.57771524507996</v>
      </c>
      <c r="G79" s="616">
        <v>281.907381352117</v>
      </c>
      <c r="H79" s="618">
        <v>0</v>
      </c>
      <c r="I79" s="615">
        <v>303.14661999999998</v>
      </c>
      <c r="J79" s="616">
        <v>21.239238647882999</v>
      </c>
      <c r="K79" s="619">
        <v>0.44805883074300001</v>
      </c>
    </row>
    <row r="80" spans="1:11" ht="14.4" customHeight="1" thickBot="1" x14ac:dyDescent="0.35">
      <c r="A80" s="637" t="s">
        <v>411</v>
      </c>
      <c r="B80" s="615">
        <v>0</v>
      </c>
      <c r="C80" s="615">
        <v>1.6279999999999999</v>
      </c>
      <c r="D80" s="616">
        <v>1.6279999999999999</v>
      </c>
      <c r="E80" s="625" t="s">
        <v>336</v>
      </c>
      <c r="F80" s="615">
        <v>2.0836088104730002</v>
      </c>
      <c r="G80" s="616">
        <v>0.86817033769700003</v>
      </c>
      <c r="H80" s="618">
        <v>0</v>
      </c>
      <c r="I80" s="615">
        <v>0</v>
      </c>
      <c r="J80" s="616">
        <v>-0.86817033769700003</v>
      </c>
      <c r="K80" s="619">
        <v>0</v>
      </c>
    </row>
    <row r="81" spans="1:11" ht="14.4" customHeight="1" thickBot="1" x14ac:dyDescent="0.35">
      <c r="A81" s="637" t="s">
        <v>412</v>
      </c>
      <c r="B81" s="615">
        <v>27.749618607422999</v>
      </c>
      <c r="C81" s="615">
        <v>72.078209999999999</v>
      </c>
      <c r="D81" s="616">
        <v>44.328591392576001</v>
      </c>
      <c r="E81" s="617">
        <v>2.5974486719869998</v>
      </c>
      <c r="F81" s="615">
        <v>20.97390715945</v>
      </c>
      <c r="G81" s="616">
        <v>8.7391279831039999</v>
      </c>
      <c r="H81" s="618">
        <v>0</v>
      </c>
      <c r="I81" s="615">
        <v>13.55514</v>
      </c>
      <c r="J81" s="616">
        <v>4.8160120168949998</v>
      </c>
      <c r="K81" s="619">
        <v>0.646285877826</v>
      </c>
    </row>
    <row r="82" spans="1:11" ht="14.4" customHeight="1" thickBot="1" x14ac:dyDescent="0.35">
      <c r="A82" s="637" t="s">
        <v>413</v>
      </c>
      <c r="B82" s="615">
        <v>151.99974337787901</v>
      </c>
      <c r="C82" s="615">
        <v>178.13413</v>
      </c>
      <c r="D82" s="616">
        <v>26.134386622120999</v>
      </c>
      <c r="E82" s="617">
        <v>1.171937044374</v>
      </c>
      <c r="F82" s="615">
        <v>1146.99996387228</v>
      </c>
      <c r="G82" s="616">
        <v>477.91665161345099</v>
      </c>
      <c r="H82" s="618">
        <v>6.7035799999999997</v>
      </c>
      <c r="I82" s="615">
        <v>97.744829999999993</v>
      </c>
      <c r="J82" s="616">
        <v>-380.17182161345102</v>
      </c>
      <c r="K82" s="619">
        <v>8.5217814365999997E-2</v>
      </c>
    </row>
    <row r="83" spans="1:11" ht="14.4" customHeight="1" thickBot="1" x14ac:dyDescent="0.35">
      <c r="A83" s="637" t="s">
        <v>414</v>
      </c>
      <c r="B83" s="615">
        <v>124.195524506756</v>
      </c>
      <c r="C83" s="615">
        <v>100.67364999999999</v>
      </c>
      <c r="D83" s="616">
        <v>-23.521874506755001</v>
      </c>
      <c r="E83" s="617">
        <v>0.81060610194899996</v>
      </c>
      <c r="F83" s="615">
        <v>94.760352579065</v>
      </c>
      <c r="G83" s="616">
        <v>39.483480241277</v>
      </c>
      <c r="H83" s="618">
        <v>10.134359999999999</v>
      </c>
      <c r="I83" s="615">
        <v>50.604390000000002</v>
      </c>
      <c r="J83" s="616">
        <v>11.120909758722</v>
      </c>
      <c r="K83" s="619">
        <v>0.53402492311000005</v>
      </c>
    </row>
    <row r="84" spans="1:11" ht="14.4" customHeight="1" thickBot="1" x14ac:dyDescent="0.35">
      <c r="A84" s="640" t="s">
        <v>46</v>
      </c>
      <c r="B84" s="620">
        <v>0</v>
      </c>
      <c r="C84" s="620">
        <v>30.853999999999999</v>
      </c>
      <c r="D84" s="621">
        <v>30.853999999999999</v>
      </c>
      <c r="E84" s="622" t="s">
        <v>336</v>
      </c>
      <c r="F84" s="620">
        <v>0</v>
      </c>
      <c r="G84" s="621">
        <v>0</v>
      </c>
      <c r="H84" s="623">
        <v>11.759</v>
      </c>
      <c r="I84" s="620">
        <v>30.841000000000001</v>
      </c>
      <c r="J84" s="621">
        <v>30.841000000000001</v>
      </c>
      <c r="K84" s="624" t="s">
        <v>336</v>
      </c>
    </row>
    <row r="85" spans="1:11" ht="14.4" customHeight="1" thickBot="1" x14ac:dyDescent="0.35">
      <c r="A85" s="636" t="s">
        <v>415</v>
      </c>
      <c r="B85" s="620">
        <v>0</v>
      </c>
      <c r="C85" s="620">
        <v>30.853999999999999</v>
      </c>
      <c r="D85" s="621">
        <v>30.853999999999999</v>
      </c>
      <c r="E85" s="622" t="s">
        <v>336</v>
      </c>
      <c r="F85" s="620">
        <v>0</v>
      </c>
      <c r="G85" s="621">
        <v>0</v>
      </c>
      <c r="H85" s="623">
        <v>11.759</v>
      </c>
      <c r="I85" s="620">
        <v>30.841000000000001</v>
      </c>
      <c r="J85" s="621">
        <v>30.841000000000001</v>
      </c>
      <c r="K85" s="624" t="s">
        <v>336</v>
      </c>
    </row>
    <row r="86" spans="1:11" ht="14.4" customHeight="1" thickBot="1" x14ac:dyDescent="0.35">
      <c r="A86" s="637" t="s">
        <v>416</v>
      </c>
      <c r="B86" s="615">
        <v>0</v>
      </c>
      <c r="C86" s="615">
        <v>13.269</v>
      </c>
      <c r="D86" s="616">
        <v>13.269</v>
      </c>
      <c r="E86" s="625" t="s">
        <v>336</v>
      </c>
      <c r="F86" s="615">
        <v>0</v>
      </c>
      <c r="G86" s="616">
        <v>0</v>
      </c>
      <c r="H86" s="618">
        <v>3.2890000000000001</v>
      </c>
      <c r="I86" s="615">
        <v>17.366</v>
      </c>
      <c r="J86" s="616">
        <v>17.366</v>
      </c>
      <c r="K86" s="626" t="s">
        <v>336</v>
      </c>
    </row>
    <row r="87" spans="1:11" ht="14.4" customHeight="1" thickBot="1" x14ac:dyDescent="0.35">
      <c r="A87" s="637" t="s">
        <v>417</v>
      </c>
      <c r="B87" s="615">
        <v>0</v>
      </c>
      <c r="C87" s="615">
        <v>17.585000000000001</v>
      </c>
      <c r="D87" s="616">
        <v>17.585000000000001</v>
      </c>
      <c r="E87" s="625" t="s">
        <v>336</v>
      </c>
      <c r="F87" s="615">
        <v>0</v>
      </c>
      <c r="G87" s="616">
        <v>0</v>
      </c>
      <c r="H87" s="618">
        <v>8.4700000000000006</v>
      </c>
      <c r="I87" s="615">
        <v>13.475</v>
      </c>
      <c r="J87" s="616">
        <v>13.475</v>
      </c>
      <c r="K87" s="626" t="s">
        <v>336</v>
      </c>
    </row>
    <row r="88" spans="1:11" ht="14.4" customHeight="1" thickBot="1" x14ac:dyDescent="0.35">
      <c r="A88" s="635" t="s">
        <v>47</v>
      </c>
      <c r="B88" s="615">
        <v>2329.2791374028302</v>
      </c>
      <c r="C88" s="615">
        <v>2652.3165199999999</v>
      </c>
      <c r="D88" s="616">
        <v>323.03738259716698</v>
      </c>
      <c r="E88" s="617">
        <v>1.1386855604420001</v>
      </c>
      <c r="F88" s="615">
        <v>2921.7461748343899</v>
      </c>
      <c r="G88" s="616">
        <v>1217.3942395143299</v>
      </c>
      <c r="H88" s="618">
        <v>236.86781999999999</v>
      </c>
      <c r="I88" s="615">
        <v>1122.9455499999999</v>
      </c>
      <c r="J88" s="616">
        <v>-94.448689514329004</v>
      </c>
      <c r="K88" s="619">
        <v>0.38434055623000002</v>
      </c>
    </row>
    <row r="89" spans="1:11" ht="14.4" customHeight="1" thickBot="1" x14ac:dyDescent="0.35">
      <c r="A89" s="636" t="s">
        <v>418</v>
      </c>
      <c r="B89" s="620">
        <v>0.78740660723099998</v>
      </c>
      <c r="C89" s="620">
        <v>1.2440100000000001</v>
      </c>
      <c r="D89" s="621">
        <v>0.45660339276799999</v>
      </c>
      <c r="E89" s="627">
        <v>1.5798826026799999</v>
      </c>
      <c r="F89" s="620">
        <v>2.1058869542540002</v>
      </c>
      <c r="G89" s="621">
        <v>0.87745289760599998</v>
      </c>
      <c r="H89" s="623">
        <v>0.27500000000000002</v>
      </c>
      <c r="I89" s="620">
        <v>0.61899999999999999</v>
      </c>
      <c r="J89" s="621">
        <v>-0.25845289760599999</v>
      </c>
      <c r="K89" s="628">
        <v>0.29393790523699997</v>
      </c>
    </row>
    <row r="90" spans="1:11" ht="14.4" customHeight="1" thickBot="1" x14ac:dyDescent="0.35">
      <c r="A90" s="637" t="s">
        <v>419</v>
      </c>
      <c r="B90" s="615">
        <v>0.78740660723099998</v>
      </c>
      <c r="C90" s="615">
        <v>1.2440100000000001</v>
      </c>
      <c r="D90" s="616">
        <v>0.45660339276799999</v>
      </c>
      <c r="E90" s="617">
        <v>1.5798826026799999</v>
      </c>
      <c r="F90" s="615">
        <v>2.1058869542540002</v>
      </c>
      <c r="G90" s="616">
        <v>0.87745289760599998</v>
      </c>
      <c r="H90" s="618">
        <v>0.27500000000000002</v>
      </c>
      <c r="I90" s="615">
        <v>0.61899999999999999</v>
      </c>
      <c r="J90" s="616">
        <v>-0.25845289760599999</v>
      </c>
      <c r="K90" s="619">
        <v>0.29393790523699997</v>
      </c>
    </row>
    <row r="91" spans="1:11" ht="14.4" customHeight="1" thickBot="1" x14ac:dyDescent="0.35">
      <c r="A91" s="636" t="s">
        <v>420</v>
      </c>
      <c r="B91" s="620">
        <v>62.280564989722997</v>
      </c>
      <c r="C91" s="620">
        <v>64.314449999999994</v>
      </c>
      <c r="D91" s="621">
        <v>2.0338850102760002</v>
      </c>
      <c r="E91" s="627">
        <v>1.0326568169470001</v>
      </c>
      <c r="F91" s="620">
        <v>71.877646271502996</v>
      </c>
      <c r="G91" s="621">
        <v>29.949019279792001</v>
      </c>
      <c r="H91" s="623">
        <v>4.4447700000000001</v>
      </c>
      <c r="I91" s="620">
        <v>26.85117</v>
      </c>
      <c r="J91" s="621">
        <v>-3.0978492797919999</v>
      </c>
      <c r="K91" s="628">
        <v>0.37356774175000002</v>
      </c>
    </row>
    <row r="92" spans="1:11" ht="14.4" customHeight="1" thickBot="1" x14ac:dyDescent="0.35">
      <c r="A92" s="637" t="s">
        <v>421</v>
      </c>
      <c r="B92" s="615">
        <v>12.749170460467001</v>
      </c>
      <c r="C92" s="615">
        <v>16.4924</v>
      </c>
      <c r="D92" s="616">
        <v>3.7432295395319999</v>
      </c>
      <c r="E92" s="617">
        <v>1.2936057331049999</v>
      </c>
      <c r="F92" s="615">
        <v>16.381071872275001</v>
      </c>
      <c r="G92" s="616">
        <v>6.8254466134470002</v>
      </c>
      <c r="H92" s="618">
        <v>1.2102999999999999</v>
      </c>
      <c r="I92" s="615">
        <v>6.4724000000000004</v>
      </c>
      <c r="J92" s="616">
        <v>-0.353046613447</v>
      </c>
      <c r="K92" s="619">
        <v>0.39511455968600001</v>
      </c>
    </row>
    <row r="93" spans="1:11" ht="14.4" customHeight="1" thickBot="1" x14ac:dyDescent="0.35">
      <c r="A93" s="637" t="s">
        <v>422</v>
      </c>
      <c r="B93" s="615">
        <v>49.531394529255003</v>
      </c>
      <c r="C93" s="615">
        <v>47.822049999999997</v>
      </c>
      <c r="D93" s="616">
        <v>-1.709344529255</v>
      </c>
      <c r="E93" s="617">
        <v>0.96548967487100001</v>
      </c>
      <c r="F93" s="615">
        <v>55.496574399228003</v>
      </c>
      <c r="G93" s="616">
        <v>23.123572666345002</v>
      </c>
      <c r="H93" s="618">
        <v>3.23447</v>
      </c>
      <c r="I93" s="615">
        <v>20.378769999999999</v>
      </c>
      <c r="J93" s="616">
        <v>-2.7448026663439999</v>
      </c>
      <c r="K93" s="619">
        <v>0.367207710036</v>
      </c>
    </row>
    <row r="94" spans="1:11" ht="14.4" customHeight="1" thickBot="1" x14ac:dyDescent="0.35">
      <c r="A94" s="636" t="s">
        <v>423</v>
      </c>
      <c r="B94" s="620">
        <v>59.601226047631997</v>
      </c>
      <c r="C94" s="620">
        <v>62.525280000000002</v>
      </c>
      <c r="D94" s="621">
        <v>2.9240539523670002</v>
      </c>
      <c r="E94" s="627">
        <v>1.049060298693</v>
      </c>
      <c r="F94" s="620">
        <v>47.999998488114997</v>
      </c>
      <c r="G94" s="621">
        <v>19.999999370047998</v>
      </c>
      <c r="H94" s="623">
        <v>0</v>
      </c>
      <c r="I94" s="620">
        <v>38.322200000000002</v>
      </c>
      <c r="J94" s="621">
        <v>18.322200629950999</v>
      </c>
      <c r="K94" s="628">
        <v>0.79837919181299999</v>
      </c>
    </row>
    <row r="95" spans="1:11" ht="14.4" customHeight="1" thickBot="1" x14ac:dyDescent="0.35">
      <c r="A95" s="637" t="s">
        <v>424</v>
      </c>
      <c r="B95" s="615">
        <v>32.834163601204999</v>
      </c>
      <c r="C95" s="615">
        <v>30.51</v>
      </c>
      <c r="D95" s="616">
        <v>-2.324163601205</v>
      </c>
      <c r="E95" s="617">
        <v>0.92921508129599995</v>
      </c>
      <c r="F95" s="615">
        <v>29.999999055071999</v>
      </c>
      <c r="G95" s="616">
        <v>12.499999606279999</v>
      </c>
      <c r="H95" s="618">
        <v>0</v>
      </c>
      <c r="I95" s="615">
        <v>14.445</v>
      </c>
      <c r="J95" s="616">
        <v>1.9450003937189999</v>
      </c>
      <c r="K95" s="619">
        <v>0.48150001516599999</v>
      </c>
    </row>
    <row r="96" spans="1:11" ht="14.4" customHeight="1" thickBot="1" x14ac:dyDescent="0.35">
      <c r="A96" s="637" t="s">
        <v>425</v>
      </c>
      <c r="B96" s="615">
        <v>26.767062446427001</v>
      </c>
      <c r="C96" s="615">
        <v>32.015279999999997</v>
      </c>
      <c r="D96" s="616">
        <v>5.2482175535720001</v>
      </c>
      <c r="E96" s="617">
        <v>1.1960699857920001</v>
      </c>
      <c r="F96" s="615">
        <v>17.999999433043001</v>
      </c>
      <c r="G96" s="616">
        <v>7.4999997637679998</v>
      </c>
      <c r="H96" s="618">
        <v>0</v>
      </c>
      <c r="I96" s="615">
        <v>23.877199999999998</v>
      </c>
      <c r="J96" s="616">
        <v>16.377200236231001</v>
      </c>
      <c r="K96" s="619">
        <v>1.326511152893</v>
      </c>
    </row>
    <row r="97" spans="1:11" ht="14.4" customHeight="1" thickBot="1" x14ac:dyDescent="0.35">
      <c r="A97" s="636" t="s">
        <v>426</v>
      </c>
      <c r="B97" s="620">
        <v>1258.64497272935</v>
      </c>
      <c r="C97" s="620">
        <v>1430.3122000000001</v>
      </c>
      <c r="D97" s="621">
        <v>171.667227270647</v>
      </c>
      <c r="E97" s="627">
        <v>1.1363905080379999</v>
      </c>
      <c r="F97" s="620">
        <v>1508.0786748119799</v>
      </c>
      <c r="G97" s="621">
        <v>628.36611450499095</v>
      </c>
      <c r="H97" s="623">
        <v>120.40848</v>
      </c>
      <c r="I97" s="620">
        <v>603.91695000000004</v>
      </c>
      <c r="J97" s="621">
        <v>-24.449164504990001</v>
      </c>
      <c r="K97" s="628">
        <v>0.40045453867000003</v>
      </c>
    </row>
    <row r="98" spans="1:11" ht="14.4" customHeight="1" thickBot="1" x14ac:dyDescent="0.35">
      <c r="A98" s="637" t="s">
        <v>427</v>
      </c>
      <c r="B98" s="615">
        <v>983.21469377995697</v>
      </c>
      <c r="C98" s="615">
        <v>1125.86267</v>
      </c>
      <c r="D98" s="616">
        <v>142.64797622004301</v>
      </c>
      <c r="E98" s="617">
        <v>1.1450832428790001</v>
      </c>
      <c r="F98" s="615">
        <v>1203.1110625144399</v>
      </c>
      <c r="G98" s="616">
        <v>501.29627604768302</v>
      </c>
      <c r="H98" s="618">
        <v>94.601519999999994</v>
      </c>
      <c r="I98" s="615">
        <v>471.37403</v>
      </c>
      <c r="J98" s="616">
        <v>-29.922246047681998</v>
      </c>
      <c r="K98" s="619">
        <v>0.39179594027999998</v>
      </c>
    </row>
    <row r="99" spans="1:11" ht="14.4" customHeight="1" thickBot="1" x14ac:dyDescent="0.35">
      <c r="A99" s="637" t="s">
        <v>428</v>
      </c>
      <c r="B99" s="615">
        <v>0</v>
      </c>
      <c r="C99" s="615">
        <v>11.519</v>
      </c>
      <c r="D99" s="616">
        <v>11.519</v>
      </c>
      <c r="E99" s="625" t="s">
        <v>372</v>
      </c>
      <c r="F99" s="615">
        <v>11.806146609919001</v>
      </c>
      <c r="G99" s="616">
        <v>4.9192277541329998</v>
      </c>
      <c r="H99" s="618">
        <v>0</v>
      </c>
      <c r="I99" s="615">
        <v>0</v>
      </c>
      <c r="J99" s="616">
        <v>-4.9192277541329998</v>
      </c>
      <c r="K99" s="619">
        <v>0</v>
      </c>
    </row>
    <row r="100" spans="1:11" ht="14.4" customHeight="1" thickBot="1" x14ac:dyDescent="0.35">
      <c r="A100" s="637" t="s">
        <v>429</v>
      </c>
      <c r="B100" s="615">
        <v>275.43027894939701</v>
      </c>
      <c r="C100" s="615">
        <v>292.93052999999998</v>
      </c>
      <c r="D100" s="616">
        <v>17.500251050603001</v>
      </c>
      <c r="E100" s="617">
        <v>1.063537861985</v>
      </c>
      <c r="F100" s="615">
        <v>293.16146568762099</v>
      </c>
      <c r="G100" s="616">
        <v>122.150610703175</v>
      </c>
      <c r="H100" s="618">
        <v>25.80696</v>
      </c>
      <c r="I100" s="615">
        <v>132.54292000000001</v>
      </c>
      <c r="J100" s="616">
        <v>10.392309296823999</v>
      </c>
      <c r="K100" s="619">
        <v>0.452115763881</v>
      </c>
    </row>
    <row r="101" spans="1:11" ht="14.4" customHeight="1" thickBot="1" x14ac:dyDescent="0.35">
      <c r="A101" s="636" t="s">
        <v>430</v>
      </c>
      <c r="B101" s="620">
        <v>947.96496702889306</v>
      </c>
      <c r="C101" s="620">
        <v>1090.31628</v>
      </c>
      <c r="D101" s="621">
        <v>142.351312971108</v>
      </c>
      <c r="E101" s="627">
        <v>1.150165162133</v>
      </c>
      <c r="F101" s="620">
        <v>1291.68396830854</v>
      </c>
      <c r="G101" s="621">
        <v>538.20165346189196</v>
      </c>
      <c r="H101" s="623">
        <v>111.73957</v>
      </c>
      <c r="I101" s="620">
        <v>453.23622999999998</v>
      </c>
      <c r="J101" s="621">
        <v>-84.965423461891007</v>
      </c>
      <c r="K101" s="628">
        <v>0.35088786508100001</v>
      </c>
    </row>
    <row r="102" spans="1:11" ht="14.4" customHeight="1" thickBot="1" x14ac:dyDescent="0.35">
      <c r="A102" s="637" t="s">
        <v>431</v>
      </c>
      <c r="B102" s="615">
        <v>0.34894762467599999</v>
      </c>
      <c r="C102" s="615">
        <v>53.798900000000003</v>
      </c>
      <c r="D102" s="616">
        <v>53.449952375323001</v>
      </c>
      <c r="E102" s="617">
        <v>154.17471332535899</v>
      </c>
      <c r="F102" s="615">
        <v>0</v>
      </c>
      <c r="G102" s="616">
        <v>0</v>
      </c>
      <c r="H102" s="618">
        <v>0</v>
      </c>
      <c r="I102" s="615">
        <v>0.34</v>
      </c>
      <c r="J102" s="616">
        <v>0.34</v>
      </c>
      <c r="K102" s="626" t="s">
        <v>372</v>
      </c>
    </row>
    <row r="103" spans="1:11" ht="14.4" customHeight="1" thickBot="1" x14ac:dyDescent="0.35">
      <c r="A103" s="637" t="s">
        <v>432</v>
      </c>
      <c r="B103" s="615">
        <v>340.48366699077201</v>
      </c>
      <c r="C103" s="615">
        <v>505.05712</v>
      </c>
      <c r="D103" s="616">
        <v>164.57345300922901</v>
      </c>
      <c r="E103" s="617">
        <v>1.4833519753340001</v>
      </c>
      <c r="F103" s="615">
        <v>534.02959550629805</v>
      </c>
      <c r="G103" s="616">
        <v>222.512331460957</v>
      </c>
      <c r="H103" s="618">
        <v>25.31174</v>
      </c>
      <c r="I103" s="615">
        <v>218.43961999999999</v>
      </c>
      <c r="J103" s="616">
        <v>-4.0727114609569997</v>
      </c>
      <c r="K103" s="619">
        <v>0.40904028884900001</v>
      </c>
    </row>
    <row r="104" spans="1:11" ht="14.4" customHeight="1" thickBot="1" x14ac:dyDescent="0.35">
      <c r="A104" s="637" t="s">
        <v>433</v>
      </c>
      <c r="B104" s="615">
        <v>17.006195084590001</v>
      </c>
      <c r="C104" s="615">
        <v>19.2333</v>
      </c>
      <c r="D104" s="616">
        <v>2.2271049154089999</v>
      </c>
      <c r="E104" s="617">
        <v>1.1309584480429999</v>
      </c>
      <c r="F104" s="615">
        <v>18.864119880844001</v>
      </c>
      <c r="G104" s="616">
        <v>7.8600499503509997</v>
      </c>
      <c r="H104" s="618">
        <v>0</v>
      </c>
      <c r="I104" s="615">
        <v>5.7474999999999996</v>
      </c>
      <c r="J104" s="616">
        <v>-2.1125499503510001</v>
      </c>
      <c r="K104" s="619">
        <v>0.30467893738500001</v>
      </c>
    </row>
    <row r="105" spans="1:11" ht="14.4" customHeight="1" thickBot="1" x14ac:dyDescent="0.35">
      <c r="A105" s="637" t="s">
        <v>434</v>
      </c>
      <c r="B105" s="615">
        <v>1.09741733958</v>
      </c>
      <c r="C105" s="615">
        <v>5.6143999999999998</v>
      </c>
      <c r="D105" s="616">
        <v>4.516982660419</v>
      </c>
      <c r="E105" s="617">
        <v>5.1160117464020001</v>
      </c>
      <c r="F105" s="615">
        <v>6.1385620867870001</v>
      </c>
      <c r="G105" s="616">
        <v>2.557734202827</v>
      </c>
      <c r="H105" s="618">
        <v>0</v>
      </c>
      <c r="I105" s="615">
        <v>0.19359999999999999</v>
      </c>
      <c r="J105" s="616">
        <v>-2.364134202827</v>
      </c>
      <c r="K105" s="619">
        <v>3.1538330518E-2</v>
      </c>
    </row>
    <row r="106" spans="1:11" ht="14.4" customHeight="1" thickBot="1" x14ac:dyDescent="0.35">
      <c r="A106" s="637" t="s">
        <v>435</v>
      </c>
      <c r="B106" s="615">
        <v>589.02873998927396</v>
      </c>
      <c r="C106" s="615">
        <v>506.61255999999997</v>
      </c>
      <c r="D106" s="616">
        <v>-82.416179989273999</v>
      </c>
      <c r="E106" s="617">
        <v>0.86008122457500003</v>
      </c>
      <c r="F106" s="615">
        <v>732.65169083461001</v>
      </c>
      <c r="G106" s="616">
        <v>305.27153784775402</v>
      </c>
      <c r="H106" s="618">
        <v>86.42783</v>
      </c>
      <c r="I106" s="615">
        <v>228.51551000000001</v>
      </c>
      <c r="J106" s="616">
        <v>-76.756027847753998</v>
      </c>
      <c r="K106" s="619">
        <v>0.31190197587500001</v>
      </c>
    </row>
    <row r="107" spans="1:11" ht="14.4" customHeight="1" thickBot="1" x14ac:dyDescent="0.35">
      <c r="A107" s="636" t="s">
        <v>436</v>
      </c>
      <c r="B107" s="620">
        <v>0</v>
      </c>
      <c r="C107" s="620">
        <v>3.6042999999999998</v>
      </c>
      <c r="D107" s="621">
        <v>3.6042999999999998</v>
      </c>
      <c r="E107" s="622" t="s">
        <v>372</v>
      </c>
      <c r="F107" s="620">
        <v>0</v>
      </c>
      <c r="G107" s="621">
        <v>0</v>
      </c>
      <c r="H107" s="623">
        <v>0</v>
      </c>
      <c r="I107" s="620">
        <v>0</v>
      </c>
      <c r="J107" s="621">
        <v>0</v>
      </c>
      <c r="K107" s="624" t="s">
        <v>336</v>
      </c>
    </row>
    <row r="108" spans="1:11" ht="14.4" customHeight="1" thickBot="1" x14ac:dyDescent="0.35">
      <c r="A108" s="637" t="s">
        <v>437</v>
      </c>
      <c r="B108" s="615">
        <v>0</v>
      </c>
      <c r="C108" s="615">
        <v>3.3879999999999999</v>
      </c>
      <c r="D108" s="616">
        <v>3.3879999999999999</v>
      </c>
      <c r="E108" s="625" t="s">
        <v>372</v>
      </c>
      <c r="F108" s="615">
        <v>0</v>
      </c>
      <c r="G108" s="616">
        <v>0</v>
      </c>
      <c r="H108" s="618">
        <v>0</v>
      </c>
      <c r="I108" s="615">
        <v>0</v>
      </c>
      <c r="J108" s="616">
        <v>0</v>
      </c>
      <c r="K108" s="626" t="s">
        <v>336</v>
      </c>
    </row>
    <row r="109" spans="1:11" ht="14.4" customHeight="1" thickBot="1" x14ac:dyDescent="0.35">
      <c r="A109" s="637" t="s">
        <v>438</v>
      </c>
      <c r="B109" s="615">
        <v>0</v>
      </c>
      <c r="C109" s="615">
        <v>0.21629999999999999</v>
      </c>
      <c r="D109" s="616">
        <v>0.21629999999999999</v>
      </c>
      <c r="E109" s="625" t="s">
        <v>372</v>
      </c>
      <c r="F109" s="615">
        <v>0</v>
      </c>
      <c r="G109" s="616">
        <v>0</v>
      </c>
      <c r="H109" s="618">
        <v>0</v>
      </c>
      <c r="I109" s="615">
        <v>0</v>
      </c>
      <c r="J109" s="616">
        <v>0</v>
      </c>
      <c r="K109" s="626" t="s">
        <v>336</v>
      </c>
    </row>
    <row r="110" spans="1:11" ht="14.4" customHeight="1" thickBot="1" x14ac:dyDescent="0.35">
      <c r="A110" s="634" t="s">
        <v>48</v>
      </c>
      <c r="B110" s="615">
        <v>49757.2461881731</v>
      </c>
      <c r="C110" s="615">
        <v>53266.519639999999</v>
      </c>
      <c r="D110" s="616">
        <v>3509.2734518268899</v>
      </c>
      <c r="E110" s="617">
        <v>1.070527887306</v>
      </c>
      <c r="F110" s="615">
        <v>51414.998380552097</v>
      </c>
      <c r="G110" s="616">
        <v>21422.915991896702</v>
      </c>
      <c r="H110" s="618">
        <v>4623.8733000000002</v>
      </c>
      <c r="I110" s="615">
        <v>22168.197700000001</v>
      </c>
      <c r="J110" s="616">
        <v>745.28170810329198</v>
      </c>
      <c r="K110" s="619">
        <v>0.43116208106999998</v>
      </c>
    </row>
    <row r="111" spans="1:11" ht="14.4" customHeight="1" thickBot="1" x14ac:dyDescent="0.35">
      <c r="A111" s="640" t="s">
        <v>439</v>
      </c>
      <c r="B111" s="620">
        <v>36885.999999999302</v>
      </c>
      <c r="C111" s="620">
        <v>39801.303</v>
      </c>
      <c r="D111" s="621">
        <v>2915.3030000006802</v>
      </c>
      <c r="E111" s="627">
        <v>1.079035487718</v>
      </c>
      <c r="F111" s="620">
        <v>38116.998799406902</v>
      </c>
      <c r="G111" s="621">
        <v>15882.0828330862</v>
      </c>
      <c r="H111" s="623">
        <v>3426.627</v>
      </c>
      <c r="I111" s="620">
        <v>16434.532999999999</v>
      </c>
      <c r="J111" s="621">
        <v>552.45016691380999</v>
      </c>
      <c r="K111" s="628">
        <v>0.43116020457100002</v>
      </c>
    </row>
    <row r="112" spans="1:11" ht="14.4" customHeight="1" thickBot="1" x14ac:dyDescent="0.35">
      <c r="A112" s="636" t="s">
        <v>440</v>
      </c>
      <c r="B112" s="620">
        <v>36765.999999999302</v>
      </c>
      <c r="C112" s="620">
        <v>39748.212</v>
      </c>
      <c r="D112" s="621">
        <v>2982.2120000006798</v>
      </c>
      <c r="E112" s="627">
        <v>1.0811133112110001</v>
      </c>
      <c r="F112" s="620">
        <v>37998.998803123599</v>
      </c>
      <c r="G112" s="621">
        <v>15832.9161679682</v>
      </c>
      <c r="H112" s="623">
        <v>3420.52</v>
      </c>
      <c r="I112" s="620">
        <v>16380.359</v>
      </c>
      <c r="J112" s="621">
        <v>547.44283203184602</v>
      </c>
      <c r="K112" s="628">
        <v>0.43107343656199998</v>
      </c>
    </row>
    <row r="113" spans="1:11" ht="14.4" customHeight="1" thickBot="1" x14ac:dyDescent="0.35">
      <c r="A113" s="637" t="s">
        <v>441</v>
      </c>
      <c r="B113" s="615">
        <v>36765.999999999302</v>
      </c>
      <c r="C113" s="615">
        <v>39748.212</v>
      </c>
      <c r="D113" s="616">
        <v>2982.2120000006798</v>
      </c>
      <c r="E113" s="617">
        <v>1.0811133112110001</v>
      </c>
      <c r="F113" s="615">
        <v>37998.998803123599</v>
      </c>
      <c r="G113" s="616">
        <v>15832.9161679682</v>
      </c>
      <c r="H113" s="618">
        <v>3420.52</v>
      </c>
      <c r="I113" s="615">
        <v>16380.359</v>
      </c>
      <c r="J113" s="616">
        <v>547.44283203184602</v>
      </c>
      <c r="K113" s="619">
        <v>0.43107343656199998</v>
      </c>
    </row>
    <row r="114" spans="1:11" ht="14.4" customHeight="1" thickBot="1" x14ac:dyDescent="0.35">
      <c r="A114" s="636" t="s">
        <v>442</v>
      </c>
      <c r="B114" s="620">
        <v>119.999999999998</v>
      </c>
      <c r="C114" s="620">
        <v>53.091000000000001</v>
      </c>
      <c r="D114" s="621">
        <v>-66.908999999996993</v>
      </c>
      <c r="E114" s="627">
        <v>0.44242500000000001</v>
      </c>
      <c r="F114" s="620">
        <v>117.99999628328599</v>
      </c>
      <c r="G114" s="621">
        <v>49.166665118034999</v>
      </c>
      <c r="H114" s="623">
        <v>6.1070000000000002</v>
      </c>
      <c r="I114" s="620">
        <v>54.173999999999999</v>
      </c>
      <c r="J114" s="621">
        <v>5.0073348819639998</v>
      </c>
      <c r="K114" s="628">
        <v>0.459101709375</v>
      </c>
    </row>
    <row r="115" spans="1:11" ht="14.4" customHeight="1" thickBot="1" x14ac:dyDescent="0.35">
      <c r="A115" s="637" t="s">
        <v>443</v>
      </c>
      <c r="B115" s="615">
        <v>119.999999999998</v>
      </c>
      <c r="C115" s="615">
        <v>53.091000000000001</v>
      </c>
      <c r="D115" s="616">
        <v>-66.908999999996993</v>
      </c>
      <c r="E115" s="617">
        <v>0.44242500000000001</v>
      </c>
      <c r="F115" s="615">
        <v>117.99999628328599</v>
      </c>
      <c r="G115" s="616">
        <v>49.166665118034999</v>
      </c>
      <c r="H115" s="618">
        <v>6.1070000000000002</v>
      </c>
      <c r="I115" s="615">
        <v>54.173999999999999</v>
      </c>
      <c r="J115" s="616">
        <v>5.0073348819639998</v>
      </c>
      <c r="K115" s="619">
        <v>0.459101709375</v>
      </c>
    </row>
    <row r="116" spans="1:11" ht="14.4" customHeight="1" thickBot="1" x14ac:dyDescent="0.35">
      <c r="A116" s="635" t="s">
        <v>444</v>
      </c>
      <c r="B116" s="615">
        <v>12503.2461881738</v>
      </c>
      <c r="C116" s="615">
        <v>13067.05579</v>
      </c>
      <c r="D116" s="616">
        <v>563.80960182620004</v>
      </c>
      <c r="E116" s="617">
        <v>1.0450930577019999</v>
      </c>
      <c r="F116" s="615">
        <v>12918.999593082801</v>
      </c>
      <c r="G116" s="616">
        <v>5382.9164971178398</v>
      </c>
      <c r="H116" s="618">
        <v>1162.98</v>
      </c>
      <c r="I116" s="615">
        <v>5569.3177500000002</v>
      </c>
      <c r="J116" s="616">
        <v>186.40125288216601</v>
      </c>
      <c r="K116" s="619">
        <v>0.43109512542900003</v>
      </c>
    </row>
    <row r="117" spans="1:11" ht="14.4" customHeight="1" thickBot="1" x14ac:dyDescent="0.35">
      <c r="A117" s="636" t="s">
        <v>445</v>
      </c>
      <c r="B117" s="620">
        <v>3310.24618817399</v>
      </c>
      <c r="C117" s="620">
        <v>3577.3505500000001</v>
      </c>
      <c r="D117" s="621">
        <v>267.10436182601097</v>
      </c>
      <c r="E117" s="627">
        <v>1.0806901803190001</v>
      </c>
      <c r="F117" s="620">
        <v>3418.9998923097901</v>
      </c>
      <c r="G117" s="621">
        <v>1424.5832884624101</v>
      </c>
      <c r="H117" s="623">
        <v>307.85000000000002</v>
      </c>
      <c r="I117" s="620">
        <v>1474.2280000000001</v>
      </c>
      <c r="J117" s="621">
        <v>49.644711537588996</v>
      </c>
      <c r="K117" s="628">
        <v>0.43118691033399997</v>
      </c>
    </row>
    <row r="118" spans="1:11" ht="14.4" customHeight="1" thickBot="1" x14ac:dyDescent="0.35">
      <c r="A118" s="637" t="s">
        <v>446</v>
      </c>
      <c r="B118" s="615">
        <v>3310.24618817399</v>
      </c>
      <c r="C118" s="615">
        <v>3577.3505500000001</v>
      </c>
      <c r="D118" s="616">
        <v>267.10436182601097</v>
      </c>
      <c r="E118" s="617">
        <v>1.0806901803190001</v>
      </c>
      <c r="F118" s="615">
        <v>3418.9998923097901</v>
      </c>
      <c r="G118" s="616">
        <v>1424.5832884624101</v>
      </c>
      <c r="H118" s="618">
        <v>307.85000000000002</v>
      </c>
      <c r="I118" s="615">
        <v>1474.2280000000001</v>
      </c>
      <c r="J118" s="616">
        <v>49.644711537588996</v>
      </c>
      <c r="K118" s="619">
        <v>0.43118691033399997</v>
      </c>
    </row>
    <row r="119" spans="1:11" ht="14.4" customHeight="1" thickBot="1" x14ac:dyDescent="0.35">
      <c r="A119" s="636" t="s">
        <v>447</v>
      </c>
      <c r="B119" s="620">
        <v>9192.9999999998108</v>
      </c>
      <c r="C119" s="620">
        <v>9489.7052399999993</v>
      </c>
      <c r="D119" s="621">
        <v>296.70524000018997</v>
      </c>
      <c r="E119" s="627">
        <v>1.032275126726</v>
      </c>
      <c r="F119" s="620">
        <v>9499.9997007730199</v>
      </c>
      <c r="G119" s="621">
        <v>3958.3332086554301</v>
      </c>
      <c r="H119" s="623">
        <v>855.13</v>
      </c>
      <c r="I119" s="620">
        <v>4095.0897500000001</v>
      </c>
      <c r="J119" s="621">
        <v>136.756541344575</v>
      </c>
      <c r="K119" s="628">
        <v>0.43106209252400002</v>
      </c>
    </row>
    <row r="120" spans="1:11" ht="14.4" customHeight="1" thickBot="1" x14ac:dyDescent="0.35">
      <c r="A120" s="637" t="s">
        <v>448</v>
      </c>
      <c r="B120" s="615">
        <v>9192.9999999998108</v>
      </c>
      <c r="C120" s="615">
        <v>9489.7052399999993</v>
      </c>
      <c r="D120" s="616">
        <v>296.70524000018997</v>
      </c>
      <c r="E120" s="617">
        <v>1.032275126726</v>
      </c>
      <c r="F120" s="615">
        <v>9499.9997007730199</v>
      </c>
      <c r="G120" s="616">
        <v>3958.3332086554301</v>
      </c>
      <c r="H120" s="618">
        <v>855.13</v>
      </c>
      <c r="I120" s="615">
        <v>4095.0897500000001</v>
      </c>
      <c r="J120" s="616">
        <v>136.756541344575</v>
      </c>
      <c r="K120" s="619">
        <v>0.43106209252400002</v>
      </c>
    </row>
    <row r="121" spans="1:11" ht="14.4" customHeight="1" thickBot="1" x14ac:dyDescent="0.35">
      <c r="A121" s="635" t="s">
        <v>449</v>
      </c>
      <c r="B121" s="615">
        <v>367.99999999999301</v>
      </c>
      <c r="C121" s="615">
        <v>398.16084999999998</v>
      </c>
      <c r="D121" s="616">
        <v>30.160850000006999</v>
      </c>
      <c r="E121" s="617">
        <v>1.081958831521</v>
      </c>
      <c r="F121" s="615">
        <v>378.99998806241803</v>
      </c>
      <c r="G121" s="616">
        <v>157.91666169267401</v>
      </c>
      <c r="H121" s="618">
        <v>34.266300000000001</v>
      </c>
      <c r="I121" s="615">
        <v>164.34694999999999</v>
      </c>
      <c r="J121" s="616">
        <v>6.4302883073250001</v>
      </c>
      <c r="K121" s="619">
        <v>0.43363312711399998</v>
      </c>
    </row>
    <row r="122" spans="1:11" ht="14.4" customHeight="1" thickBot="1" x14ac:dyDescent="0.35">
      <c r="A122" s="636" t="s">
        <v>450</v>
      </c>
      <c r="B122" s="620">
        <v>367.99999999999301</v>
      </c>
      <c r="C122" s="620">
        <v>398.16084999999998</v>
      </c>
      <c r="D122" s="621">
        <v>30.160850000006999</v>
      </c>
      <c r="E122" s="627">
        <v>1.081958831521</v>
      </c>
      <c r="F122" s="620">
        <v>378.99998806241803</v>
      </c>
      <c r="G122" s="621">
        <v>157.91666169267401</v>
      </c>
      <c r="H122" s="623">
        <v>34.266300000000001</v>
      </c>
      <c r="I122" s="620">
        <v>164.34694999999999</v>
      </c>
      <c r="J122" s="621">
        <v>6.4302883073250001</v>
      </c>
      <c r="K122" s="628">
        <v>0.43363312711399998</v>
      </c>
    </row>
    <row r="123" spans="1:11" ht="14.4" customHeight="1" thickBot="1" x14ac:dyDescent="0.35">
      <c r="A123" s="637" t="s">
        <v>451</v>
      </c>
      <c r="B123" s="615">
        <v>367.99999999999301</v>
      </c>
      <c r="C123" s="615">
        <v>398.16084999999998</v>
      </c>
      <c r="D123" s="616">
        <v>30.160850000006999</v>
      </c>
      <c r="E123" s="617">
        <v>1.081958831521</v>
      </c>
      <c r="F123" s="615">
        <v>378.99998806241803</v>
      </c>
      <c r="G123" s="616">
        <v>157.91666169267401</v>
      </c>
      <c r="H123" s="618">
        <v>34.266300000000001</v>
      </c>
      <c r="I123" s="615">
        <v>164.34694999999999</v>
      </c>
      <c r="J123" s="616">
        <v>6.4302883073250001</v>
      </c>
      <c r="K123" s="619">
        <v>0.43363312711399998</v>
      </c>
    </row>
    <row r="124" spans="1:11" ht="14.4" customHeight="1" thickBot="1" x14ac:dyDescent="0.35">
      <c r="A124" s="634" t="s">
        <v>452</v>
      </c>
      <c r="B124" s="615">
        <v>0</v>
      </c>
      <c r="C124" s="615">
        <v>48.681069999999998</v>
      </c>
      <c r="D124" s="616">
        <v>48.681069999999998</v>
      </c>
      <c r="E124" s="625" t="s">
        <v>336</v>
      </c>
      <c r="F124" s="615">
        <v>0</v>
      </c>
      <c r="G124" s="616">
        <v>0</v>
      </c>
      <c r="H124" s="618">
        <v>35.350999999999999</v>
      </c>
      <c r="I124" s="615">
        <v>57.530250000000002</v>
      </c>
      <c r="J124" s="616">
        <v>57.530250000000002</v>
      </c>
      <c r="K124" s="626" t="s">
        <v>336</v>
      </c>
    </row>
    <row r="125" spans="1:11" ht="14.4" customHeight="1" thickBot="1" x14ac:dyDescent="0.35">
      <c r="A125" s="635" t="s">
        <v>453</v>
      </c>
      <c r="B125" s="615">
        <v>0</v>
      </c>
      <c r="C125" s="615">
        <v>1.5309999999999999</v>
      </c>
      <c r="D125" s="616">
        <v>1.5309999999999999</v>
      </c>
      <c r="E125" s="625" t="s">
        <v>336</v>
      </c>
      <c r="F125" s="615">
        <v>0</v>
      </c>
      <c r="G125" s="616">
        <v>0</v>
      </c>
      <c r="H125" s="618">
        <v>0</v>
      </c>
      <c r="I125" s="615">
        <v>0</v>
      </c>
      <c r="J125" s="616">
        <v>0</v>
      </c>
      <c r="K125" s="626" t="s">
        <v>336</v>
      </c>
    </row>
    <row r="126" spans="1:11" ht="14.4" customHeight="1" thickBot="1" x14ac:dyDescent="0.35">
      <c r="A126" s="636" t="s">
        <v>454</v>
      </c>
      <c r="B126" s="620">
        <v>0</v>
      </c>
      <c r="C126" s="620">
        <v>1.5309999999999999</v>
      </c>
      <c r="D126" s="621">
        <v>1.5309999999999999</v>
      </c>
      <c r="E126" s="622" t="s">
        <v>336</v>
      </c>
      <c r="F126" s="620">
        <v>0</v>
      </c>
      <c r="G126" s="621">
        <v>0</v>
      </c>
      <c r="H126" s="623">
        <v>0</v>
      </c>
      <c r="I126" s="620">
        <v>0</v>
      </c>
      <c r="J126" s="621">
        <v>0</v>
      </c>
      <c r="K126" s="624" t="s">
        <v>336</v>
      </c>
    </row>
    <row r="127" spans="1:11" ht="14.4" customHeight="1" thickBot="1" x14ac:dyDescent="0.35">
      <c r="A127" s="637" t="s">
        <v>455</v>
      </c>
      <c r="B127" s="615">
        <v>0</v>
      </c>
      <c r="C127" s="615">
        <v>1.5309999999999999</v>
      </c>
      <c r="D127" s="616">
        <v>1.5309999999999999</v>
      </c>
      <c r="E127" s="625" t="s">
        <v>336</v>
      </c>
      <c r="F127" s="615">
        <v>0</v>
      </c>
      <c r="G127" s="616">
        <v>0</v>
      </c>
      <c r="H127" s="618">
        <v>0</v>
      </c>
      <c r="I127" s="615">
        <v>0</v>
      </c>
      <c r="J127" s="616">
        <v>0</v>
      </c>
      <c r="K127" s="626" t="s">
        <v>336</v>
      </c>
    </row>
    <row r="128" spans="1:11" ht="14.4" customHeight="1" thickBot="1" x14ac:dyDescent="0.35">
      <c r="A128" s="635" t="s">
        <v>456</v>
      </c>
      <c r="B128" s="615">
        <v>0</v>
      </c>
      <c r="C128" s="615">
        <v>47.150069999999999</v>
      </c>
      <c r="D128" s="616">
        <v>47.150069999999999</v>
      </c>
      <c r="E128" s="625" t="s">
        <v>336</v>
      </c>
      <c r="F128" s="615">
        <v>0</v>
      </c>
      <c r="G128" s="616">
        <v>0</v>
      </c>
      <c r="H128" s="618">
        <v>35.350999999999999</v>
      </c>
      <c r="I128" s="615">
        <v>57.530250000000002</v>
      </c>
      <c r="J128" s="616">
        <v>57.530250000000002</v>
      </c>
      <c r="K128" s="626" t="s">
        <v>336</v>
      </c>
    </row>
    <row r="129" spans="1:11" ht="14.4" customHeight="1" thickBot="1" x14ac:dyDescent="0.35">
      <c r="A129" s="636" t="s">
        <v>457</v>
      </c>
      <c r="B129" s="620">
        <v>0</v>
      </c>
      <c r="C129" s="620">
        <v>62.182519999999997</v>
      </c>
      <c r="D129" s="621">
        <v>62.182519999999997</v>
      </c>
      <c r="E129" s="622" t="s">
        <v>336</v>
      </c>
      <c r="F129" s="620">
        <v>0</v>
      </c>
      <c r="G129" s="621">
        <v>0</v>
      </c>
      <c r="H129" s="623">
        <v>35.350999999999999</v>
      </c>
      <c r="I129" s="620">
        <v>57.530250000000002</v>
      </c>
      <c r="J129" s="621">
        <v>57.530250000000002</v>
      </c>
      <c r="K129" s="624" t="s">
        <v>336</v>
      </c>
    </row>
    <row r="130" spans="1:11" ht="14.4" customHeight="1" thickBot="1" x14ac:dyDescent="0.35">
      <c r="A130" s="637" t="s">
        <v>458</v>
      </c>
      <c r="B130" s="615">
        <v>0</v>
      </c>
      <c r="C130" s="615">
        <v>11.30452</v>
      </c>
      <c r="D130" s="616">
        <v>11.30452</v>
      </c>
      <c r="E130" s="625" t="s">
        <v>336</v>
      </c>
      <c r="F130" s="615">
        <v>0</v>
      </c>
      <c r="G130" s="616">
        <v>0</v>
      </c>
      <c r="H130" s="618">
        <v>0.255</v>
      </c>
      <c r="I130" s="615">
        <v>3.15625</v>
      </c>
      <c r="J130" s="616">
        <v>3.15625</v>
      </c>
      <c r="K130" s="626" t="s">
        <v>336</v>
      </c>
    </row>
    <row r="131" spans="1:11" ht="14.4" customHeight="1" thickBot="1" x14ac:dyDescent="0.35">
      <c r="A131" s="637" t="s">
        <v>459</v>
      </c>
      <c r="B131" s="615">
        <v>0</v>
      </c>
      <c r="C131" s="615">
        <v>5.8</v>
      </c>
      <c r="D131" s="616">
        <v>5.8</v>
      </c>
      <c r="E131" s="625" t="s">
        <v>336</v>
      </c>
      <c r="F131" s="615">
        <v>0</v>
      </c>
      <c r="G131" s="616">
        <v>0</v>
      </c>
      <c r="H131" s="618">
        <v>0</v>
      </c>
      <c r="I131" s="615">
        <v>0</v>
      </c>
      <c r="J131" s="616">
        <v>0</v>
      </c>
      <c r="K131" s="626" t="s">
        <v>336</v>
      </c>
    </row>
    <row r="132" spans="1:11" ht="14.4" customHeight="1" thickBot="1" x14ac:dyDescent="0.35">
      <c r="A132" s="637" t="s">
        <v>460</v>
      </c>
      <c r="B132" s="615">
        <v>0</v>
      </c>
      <c r="C132" s="615">
        <v>45.078000000000003</v>
      </c>
      <c r="D132" s="616">
        <v>45.078000000000003</v>
      </c>
      <c r="E132" s="625" t="s">
        <v>336</v>
      </c>
      <c r="F132" s="615">
        <v>0</v>
      </c>
      <c r="G132" s="616">
        <v>0</v>
      </c>
      <c r="H132" s="618">
        <v>35.095999999999997</v>
      </c>
      <c r="I132" s="615">
        <v>54.374000000000002</v>
      </c>
      <c r="J132" s="616">
        <v>54.374000000000002</v>
      </c>
      <c r="K132" s="626" t="s">
        <v>336</v>
      </c>
    </row>
    <row r="133" spans="1:11" ht="14.4" customHeight="1" thickBot="1" x14ac:dyDescent="0.35">
      <c r="A133" s="636" t="s">
        <v>461</v>
      </c>
      <c r="B133" s="620">
        <v>0</v>
      </c>
      <c r="C133" s="620">
        <v>-16.98245</v>
      </c>
      <c r="D133" s="621">
        <v>-16.98245</v>
      </c>
      <c r="E133" s="622" t="s">
        <v>372</v>
      </c>
      <c r="F133" s="620">
        <v>0</v>
      </c>
      <c r="G133" s="621">
        <v>0</v>
      </c>
      <c r="H133" s="623">
        <v>0</v>
      </c>
      <c r="I133" s="620">
        <v>0</v>
      </c>
      <c r="J133" s="621">
        <v>0</v>
      </c>
      <c r="K133" s="624" t="s">
        <v>336</v>
      </c>
    </row>
    <row r="134" spans="1:11" ht="14.4" customHeight="1" thickBot="1" x14ac:dyDescent="0.35">
      <c r="A134" s="637" t="s">
        <v>462</v>
      </c>
      <c r="B134" s="615">
        <v>0</v>
      </c>
      <c r="C134" s="615">
        <v>-16.98245</v>
      </c>
      <c r="D134" s="616">
        <v>-16.98245</v>
      </c>
      <c r="E134" s="625" t="s">
        <v>372</v>
      </c>
      <c r="F134" s="615">
        <v>0</v>
      </c>
      <c r="G134" s="616">
        <v>0</v>
      </c>
      <c r="H134" s="618">
        <v>0</v>
      </c>
      <c r="I134" s="615">
        <v>0</v>
      </c>
      <c r="J134" s="616">
        <v>0</v>
      </c>
      <c r="K134" s="626" t="s">
        <v>336</v>
      </c>
    </row>
    <row r="135" spans="1:11" ht="14.4" customHeight="1" thickBot="1" x14ac:dyDescent="0.35">
      <c r="A135" s="639" t="s">
        <v>463</v>
      </c>
      <c r="B135" s="615">
        <v>0</v>
      </c>
      <c r="C135" s="615">
        <v>1.95</v>
      </c>
      <c r="D135" s="616">
        <v>1.95</v>
      </c>
      <c r="E135" s="625" t="s">
        <v>336</v>
      </c>
      <c r="F135" s="615">
        <v>0</v>
      </c>
      <c r="G135" s="616">
        <v>0</v>
      </c>
      <c r="H135" s="618">
        <v>0</v>
      </c>
      <c r="I135" s="615">
        <v>0</v>
      </c>
      <c r="J135" s="616">
        <v>0</v>
      </c>
      <c r="K135" s="626" t="s">
        <v>336</v>
      </c>
    </row>
    <row r="136" spans="1:11" ht="14.4" customHeight="1" thickBot="1" x14ac:dyDescent="0.35">
      <c r="A136" s="637" t="s">
        <v>464</v>
      </c>
      <c r="B136" s="615">
        <v>0</v>
      </c>
      <c r="C136" s="615">
        <v>1.95</v>
      </c>
      <c r="D136" s="616">
        <v>1.95</v>
      </c>
      <c r="E136" s="625" t="s">
        <v>336</v>
      </c>
      <c r="F136" s="615">
        <v>0</v>
      </c>
      <c r="G136" s="616">
        <v>0</v>
      </c>
      <c r="H136" s="618">
        <v>0</v>
      </c>
      <c r="I136" s="615">
        <v>0</v>
      </c>
      <c r="J136" s="616">
        <v>0</v>
      </c>
      <c r="K136" s="626" t="s">
        <v>336</v>
      </c>
    </row>
    <row r="137" spans="1:11" ht="14.4" customHeight="1" thickBot="1" x14ac:dyDescent="0.35">
      <c r="A137" s="634" t="s">
        <v>465</v>
      </c>
      <c r="B137" s="615">
        <v>6561.9826655916104</v>
      </c>
      <c r="C137" s="615">
        <v>7168.2614899999999</v>
      </c>
      <c r="D137" s="616">
        <v>606.27882440839005</v>
      </c>
      <c r="E137" s="617">
        <v>1.092392628159</v>
      </c>
      <c r="F137" s="615">
        <v>6301.0001468767296</v>
      </c>
      <c r="G137" s="616">
        <v>2625.4167278653099</v>
      </c>
      <c r="H137" s="618">
        <v>535.32591000000002</v>
      </c>
      <c r="I137" s="615">
        <v>2733.4867899999999</v>
      </c>
      <c r="J137" s="616">
        <v>108.07006213469499</v>
      </c>
      <c r="K137" s="619">
        <v>0.433817921961</v>
      </c>
    </row>
    <row r="138" spans="1:11" ht="14.4" customHeight="1" thickBot="1" x14ac:dyDescent="0.35">
      <c r="A138" s="635" t="s">
        <v>466</v>
      </c>
      <c r="B138" s="615">
        <v>6443.9826655916104</v>
      </c>
      <c r="C138" s="615">
        <v>6525.1859999999997</v>
      </c>
      <c r="D138" s="616">
        <v>81.203334408390006</v>
      </c>
      <c r="E138" s="617">
        <v>1.012601420367</v>
      </c>
      <c r="F138" s="615">
        <v>6301.0001468767296</v>
      </c>
      <c r="G138" s="616">
        <v>2625.4167278653099</v>
      </c>
      <c r="H138" s="618">
        <v>528.37699999999995</v>
      </c>
      <c r="I138" s="615">
        <v>2656.9459999999999</v>
      </c>
      <c r="J138" s="616">
        <v>31.529272134694999</v>
      </c>
      <c r="K138" s="619">
        <v>0.42167051865799998</v>
      </c>
    </row>
    <row r="139" spans="1:11" ht="14.4" customHeight="1" thickBot="1" x14ac:dyDescent="0.35">
      <c r="A139" s="636" t="s">
        <v>467</v>
      </c>
      <c r="B139" s="620">
        <v>6443.9826655916104</v>
      </c>
      <c r="C139" s="620">
        <v>6454.4840000000004</v>
      </c>
      <c r="D139" s="621">
        <v>10.501334408390001</v>
      </c>
      <c r="E139" s="627">
        <v>1.00162963418</v>
      </c>
      <c r="F139" s="620">
        <v>6301.0001468767296</v>
      </c>
      <c r="G139" s="621">
        <v>2625.4167278653099</v>
      </c>
      <c r="H139" s="623">
        <v>528.37699999999995</v>
      </c>
      <c r="I139" s="620">
        <v>2655.3519999999999</v>
      </c>
      <c r="J139" s="621">
        <v>29.935272134695001</v>
      </c>
      <c r="K139" s="628">
        <v>0.42141754294599998</v>
      </c>
    </row>
    <row r="140" spans="1:11" ht="14.4" customHeight="1" thickBot="1" x14ac:dyDescent="0.35">
      <c r="A140" s="637" t="s">
        <v>468</v>
      </c>
      <c r="B140" s="615">
        <v>43.999999999998998</v>
      </c>
      <c r="C140" s="615">
        <v>44.04</v>
      </c>
      <c r="D140" s="616">
        <v>0.04</v>
      </c>
      <c r="E140" s="617">
        <v>1.0009090909089999</v>
      </c>
      <c r="F140" s="615">
        <v>39.999998740095997</v>
      </c>
      <c r="G140" s="616">
        <v>16.666666141705999</v>
      </c>
      <c r="H140" s="618">
        <v>3.67</v>
      </c>
      <c r="I140" s="615">
        <v>18.350000000000001</v>
      </c>
      <c r="J140" s="616">
        <v>1.683333858293</v>
      </c>
      <c r="K140" s="619">
        <v>0.45875001444899999</v>
      </c>
    </row>
    <row r="141" spans="1:11" ht="14.4" customHeight="1" thickBot="1" x14ac:dyDescent="0.35">
      <c r="A141" s="637" t="s">
        <v>469</v>
      </c>
      <c r="B141" s="615">
        <v>444.98232024859902</v>
      </c>
      <c r="C141" s="615">
        <v>453.54700000000003</v>
      </c>
      <c r="D141" s="616">
        <v>8.5646797513999999</v>
      </c>
      <c r="E141" s="617">
        <v>1.0192472360389999</v>
      </c>
      <c r="F141" s="615">
        <v>483.99998475516401</v>
      </c>
      <c r="G141" s="616">
        <v>201.66666031465201</v>
      </c>
      <c r="H141" s="618">
        <v>40.383000000000003</v>
      </c>
      <c r="I141" s="615">
        <v>201.91499999999999</v>
      </c>
      <c r="J141" s="616">
        <v>0.24833968534799999</v>
      </c>
      <c r="K141" s="619">
        <v>0.41717976520599998</v>
      </c>
    </row>
    <row r="142" spans="1:11" ht="14.4" customHeight="1" thickBot="1" x14ac:dyDescent="0.35">
      <c r="A142" s="637" t="s">
        <v>470</v>
      </c>
      <c r="B142" s="615">
        <v>1831.99999999997</v>
      </c>
      <c r="C142" s="615">
        <v>1825.0609999999999</v>
      </c>
      <c r="D142" s="616">
        <v>-6.9389999999649996</v>
      </c>
      <c r="E142" s="617">
        <v>0.99621233624399996</v>
      </c>
      <c r="F142" s="615">
        <v>1645.9999481549501</v>
      </c>
      <c r="G142" s="616">
        <v>685.83331173123099</v>
      </c>
      <c r="H142" s="618">
        <v>138.529</v>
      </c>
      <c r="I142" s="615">
        <v>706.11</v>
      </c>
      <c r="J142" s="616">
        <v>20.276688268769</v>
      </c>
      <c r="K142" s="619">
        <v>0.42898543271</v>
      </c>
    </row>
    <row r="143" spans="1:11" ht="14.4" customHeight="1" thickBot="1" x14ac:dyDescent="0.35">
      <c r="A143" s="637" t="s">
        <v>471</v>
      </c>
      <c r="B143" s="615">
        <v>56.00046852162</v>
      </c>
      <c r="C143" s="615">
        <v>66.605999999999995</v>
      </c>
      <c r="D143" s="616">
        <v>10.605531478379</v>
      </c>
      <c r="E143" s="617">
        <v>1.189382906221</v>
      </c>
      <c r="F143" s="615">
        <v>76.000466127788002</v>
      </c>
      <c r="G143" s="616">
        <v>31.666860886578</v>
      </c>
      <c r="H143" s="618">
        <v>6.4009999999999998</v>
      </c>
      <c r="I143" s="615">
        <v>32.005000000000003</v>
      </c>
      <c r="J143" s="616">
        <v>0.338139113421</v>
      </c>
      <c r="K143" s="619">
        <v>0.42111583823900001</v>
      </c>
    </row>
    <row r="144" spans="1:11" ht="14.4" customHeight="1" thickBot="1" x14ac:dyDescent="0.35">
      <c r="A144" s="637" t="s">
        <v>472</v>
      </c>
      <c r="B144" s="615">
        <v>249.99999999999599</v>
      </c>
      <c r="C144" s="615">
        <v>249.57599999999999</v>
      </c>
      <c r="D144" s="616">
        <v>-0.42399999999499999</v>
      </c>
      <c r="E144" s="617">
        <v>0.99830399999999997</v>
      </c>
      <c r="F144" s="615">
        <v>228.99999278705101</v>
      </c>
      <c r="G144" s="616">
        <v>95.416663661271002</v>
      </c>
      <c r="H144" s="618">
        <v>20.797999999999998</v>
      </c>
      <c r="I144" s="615">
        <v>103.99</v>
      </c>
      <c r="J144" s="616">
        <v>8.5733363387279997</v>
      </c>
      <c r="K144" s="619">
        <v>0.45410481779599998</v>
      </c>
    </row>
    <row r="145" spans="1:11" ht="14.4" customHeight="1" thickBot="1" x14ac:dyDescent="0.35">
      <c r="A145" s="637" t="s">
        <v>473</v>
      </c>
      <c r="B145" s="615">
        <v>9.9998768214999991</v>
      </c>
      <c r="C145" s="615">
        <v>9.1379999999999999</v>
      </c>
      <c r="D145" s="616">
        <v>-0.8618768215</v>
      </c>
      <c r="E145" s="617">
        <v>0.91381125618900005</v>
      </c>
      <c r="F145" s="615">
        <v>10.999876475031</v>
      </c>
      <c r="G145" s="616">
        <v>4.5832818645959996</v>
      </c>
      <c r="H145" s="618">
        <v>0.77700000000000002</v>
      </c>
      <c r="I145" s="615">
        <v>3.8849999999999998</v>
      </c>
      <c r="J145" s="616">
        <v>-0.69828186459599995</v>
      </c>
      <c r="K145" s="619">
        <v>0.353185784296</v>
      </c>
    </row>
    <row r="146" spans="1:11" ht="14.4" customHeight="1" thickBot="1" x14ac:dyDescent="0.35">
      <c r="A146" s="637" t="s">
        <v>474</v>
      </c>
      <c r="B146" s="615">
        <v>3800.99999999993</v>
      </c>
      <c r="C146" s="615">
        <v>3800.895</v>
      </c>
      <c r="D146" s="616">
        <v>-0.104999999929</v>
      </c>
      <c r="E146" s="617">
        <v>0.99997237568999997</v>
      </c>
      <c r="F146" s="615">
        <v>3808.9998800256299</v>
      </c>
      <c r="G146" s="616">
        <v>1587.0832833440099</v>
      </c>
      <c r="H146" s="618">
        <v>317.351</v>
      </c>
      <c r="I146" s="615">
        <v>1586.7570000000001</v>
      </c>
      <c r="J146" s="616">
        <v>-0.32628334401300002</v>
      </c>
      <c r="K146" s="619">
        <v>0.416581005507</v>
      </c>
    </row>
    <row r="147" spans="1:11" ht="14.4" customHeight="1" thickBot="1" x14ac:dyDescent="0.35">
      <c r="A147" s="637" t="s">
        <v>475</v>
      </c>
      <c r="B147" s="615">
        <v>5.9999999999989999</v>
      </c>
      <c r="C147" s="615">
        <v>5.6210000000000004</v>
      </c>
      <c r="D147" s="616">
        <v>-0.37899999999900003</v>
      </c>
      <c r="E147" s="617">
        <v>0.93683333333300001</v>
      </c>
      <c r="F147" s="615">
        <v>5.9999998110139998</v>
      </c>
      <c r="G147" s="616">
        <v>2.4999999212550001</v>
      </c>
      <c r="H147" s="618">
        <v>0.46800000000000003</v>
      </c>
      <c r="I147" s="615">
        <v>2.34</v>
      </c>
      <c r="J147" s="616">
        <v>-0.15999992125500001</v>
      </c>
      <c r="K147" s="619">
        <v>0.390000012284</v>
      </c>
    </row>
    <row r="148" spans="1:11" ht="14.4" customHeight="1" thickBot="1" x14ac:dyDescent="0.35">
      <c r="A148" s="636" t="s">
        <v>476</v>
      </c>
      <c r="B148" s="620">
        <v>0</v>
      </c>
      <c r="C148" s="620">
        <v>70.701999999999998</v>
      </c>
      <c r="D148" s="621">
        <v>70.701999999999998</v>
      </c>
      <c r="E148" s="622" t="s">
        <v>372</v>
      </c>
      <c r="F148" s="620">
        <v>0</v>
      </c>
      <c r="G148" s="621">
        <v>0</v>
      </c>
      <c r="H148" s="623">
        <v>0</v>
      </c>
      <c r="I148" s="620">
        <v>1.5940000000000001</v>
      </c>
      <c r="J148" s="621">
        <v>1.5940000000000001</v>
      </c>
      <c r="K148" s="624" t="s">
        <v>336</v>
      </c>
    </row>
    <row r="149" spans="1:11" ht="14.4" customHeight="1" thickBot="1" x14ac:dyDescent="0.35">
      <c r="A149" s="637" t="s">
        <v>477</v>
      </c>
      <c r="B149" s="615">
        <v>0</v>
      </c>
      <c r="C149" s="615">
        <v>70.701999999999998</v>
      </c>
      <c r="D149" s="616">
        <v>70.701999999999998</v>
      </c>
      <c r="E149" s="625" t="s">
        <v>372</v>
      </c>
      <c r="F149" s="615">
        <v>0</v>
      </c>
      <c r="G149" s="616">
        <v>0</v>
      </c>
      <c r="H149" s="618">
        <v>0</v>
      </c>
      <c r="I149" s="615">
        <v>1.5940000000000001</v>
      </c>
      <c r="J149" s="616">
        <v>1.5940000000000001</v>
      </c>
      <c r="K149" s="626" t="s">
        <v>336</v>
      </c>
    </row>
    <row r="150" spans="1:11" ht="14.4" customHeight="1" thickBot="1" x14ac:dyDescent="0.35">
      <c r="A150" s="635" t="s">
        <v>478</v>
      </c>
      <c r="B150" s="615">
        <v>118</v>
      </c>
      <c r="C150" s="615">
        <v>643.07548999999995</v>
      </c>
      <c r="D150" s="616">
        <v>525.07548999999995</v>
      </c>
      <c r="E150" s="617">
        <v>5.4497922881349998</v>
      </c>
      <c r="F150" s="615">
        <v>0</v>
      </c>
      <c r="G150" s="616">
        <v>0</v>
      </c>
      <c r="H150" s="618">
        <v>6.9489099999999997</v>
      </c>
      <c r="I150" s="615">
        <v>76.540790000000001</v>
      </c>
      <c r="J150" s="616">
        <v>76.540790000000001</v>
      </c>
      <c r="K150" s="626" t="s">
        <v>336</v>
      </c>
    </row>
    <row r="151" spans="1:11" ht="14.4" customHeight="1" thickBot="1" x14ac:dyDescent="0.35">
      <c r="A151" s="636" t="s">
        <v>479</v>
      </c>
      <c r="B151" s="620">
        <v>118</v>
      </c>
      <c r="C151" s="620">
        <v>577.52431999999999</v>
      </c>
      <c r="D151" s="621">
        <v>459.52431999999999</v>
      </c>
      <c r="E151" s="627">
        <v>4.8942738983050003</v>
      </c>
      <c r="F151" s="620">
        <v>0</v>
      </c>
      <c r="G151" s="621">
        <v>0</v>
      </c>
      <c r="H151" s="623">
        <v>0</v>
      </c>
      <c r="I151" s="620">
        <v>65.39188</v>
      </c>
      <c r="J151" s="621">
        <v>65.39188</v>
      </c>
      <c r="K151" s="624" t="s">
        <v>336</v>
      </c>
    </row>
    <row r="152" spans="1:11" ht="14.4" customHeight="1" thickBot="1" x14ac:dyDescent="0.35">
      <c r="A152" s="637" t="s">
        <v>480</v>
      </c>
      <c r="B152" s="615">
        <v>118</v>
      </c>
      <c r="C152" s="615">
        <v>213.94465</v>
      </c>
      <c r="D152" s="616">
        <v>95.944649999999996</v>
      </c>
      <c r="E152" s="617">
        <v>1.813090254237</v>
      </c>
      <c r="F152" s="615">
        <v>0</v>
      </c>
      <c r="G152" s="616">
        <v>0</v>
      </c>
      <c r="H152" s="618">
        <v>0</v>
      </c>
      <c r="I152" s="615">
        <v>0</v>
      </c>
      <c r="J152" s="616">
        <v>0</v>
      </c>
      <c r="K152" s="626" t="s">
        <v>336</v>
      </c>
    </row>
    <row r="153" spans="1:11" ht="14.4" customHeight="1" thickBot="1" x14ac:dyDescent="0.35">
      <c r="A153" s="637" t="s">
        <v>481</v>
      </c>
      <c r="B153" s="615">
        <v>0</v>
      </c>
      <c r="C153" s="615">
        <v>363.57967000000002</v>
      </c>
      <c r="D153" s="616">
        <v>363.57967000000002</v>
      </c>
      <c r="E153" s="625" t="s">
        <v>336</v>
      </c>
      <c r="F153" s="615">
        <v>0</v>
      </c>
      <c r="G153" s="616">
        <v>0</v>
      </c>
      <c r="H153" s="618">
        <v>0</v>
      </c>
      <c r="I153" s="615">
        <v>65.39188</v>
      </c>
      <c r="J153" s="616">
        <v>65.39188</v>
      </c>
      <c r="K153" s="626" t="s">
        <v>336</v>
      </c>
    </row>
    <row r="154" spans="1:11" ht="14.4" customHeight="1" thickBot="1" x14ac:dyDescent="0.35">
      <c r="A154" s="636" t="s">
        <v>482</v>
      </c>
      <c r="B154" s="620">
        <v>0</v>
      </c>
      <c r="C154" s="620">
        <v>58.533169999999998</v>
      </c>
      <c r="D154" s="621">
        <v>58.533169999999998</v>
      </c>
      <c r="E154" s="622" t="s">
        <v>336</v>
      </c>
      <c r="F154" s="620">
        <v>0</v>
      </c>
      <c r="G154" s="621">
        <v>0</v>
      </c>
      <c r="H154" s="623">
        <v>6.9489099999999997</v>
      </c>
      <c r="I154" s="620">
        <v>6.9489099999999997</v>
      </c>
      <c r="J154" s="621">
        <v>6.9489099999999997</v>
      </c>
      <c r="K154" s="624" t="s">
        <v>336</v>
      </c>
    </row>
    <row r="155" spans="1:11" ht="14.4" customHeight="1" thickBot="1" x14ac:dyDescent="0.35">
      <c r="A155" s="637" t="s">
        <v>483</v>
      </c>
      <c r="B155" s="615">
        <v>0</v>
      </c>
      <c r="C155" s="615">
        <v>58.533169999999998</v>
      </c>
      <c r="D155" s="616">
        <v>58.533169999999998</v>
      </c>
      <c r="E155" s="625" t="s">
        <v>372</v>
      </c>
      <c r="F155" s="615">
        <v>0</v>
      </c>
      <c r="G155" s="616">
        <v>0</v>
      </c>
      <c r="H155" s="618">
        <v>6.9489099999999997</v>
      </c>
      <c r="I155" s="615">
        <v>6.9489099999999997</v>
      </c>
      <c r="J155" s="616">
        <v>6.9489099999999997</v>
      </c>
      <c r="K155" s="626" t="s">
        <v>336</v>
      </c>
    </row>
    <row r="156" spans="1:11" ht="14.4" customHeight="1" thickBot="1" x14ac:dyDescent="0.35">
      <c r="A156" s="636" t="s">
        <v>484</v>
      </c>
      <c r="B156" s="620">
        <v>0</v>
      </c>
      <c r="C156" s="620">
        <v>7.0179999999999998</v>
      </c>
      <c r="D156" s="621">
        <v>7.0179999999999998</v>
      </c>
      <c r="E156" s="622" t="s">
        <v>372</v>
      </c>
      <c r="F156" s="620">
        <v>0</v>
      </c>
      <c r="G156" s="621">
        <v>0</v>
      </c>
      <c r="H156" s="623">
        <v>0</v>
      </c>
      <c r="I156" s="620">
        <v>0</v>
      </c>
      <c r="J156" s="621">
        <v>0</v>
      </c>
      <c r="K156" s="624" t="s">
        <v>336</v>
      </c>
    </row>
    <row r="157" spans="1:11" ht="14.4" customHeight="1" thickBot="1" x14ac:dyDescent="0.35">
      <c r="A157" s="637" t="s">
        <v>485</v>
      </c>
      <c r="B157" s="615">
        <v>0</v>
      </c>
      <c r="C157" s="615">
        <v>7.0179999999999998</v>
      </c>
      <c r="D157" s="616">
        <v>7.0179999999999998</v>
      </c>
      <c r="E157" s="625" t="s">
        <v>372</v>
      </c>
      <c r="F157" s="615">
        <v>0</v>
      </c>
      <c r="G157" s="616">
        <v>0</v>
      </c>
      <c r="H157" s="618">
        <v>0</v>
      </c>
      <c r="I157" s="615">
        <v>0</v>
      </c>
      <c r="J157" s="616">
        <v>0</v>
      </c>
      <c r="K157" s="626" t="s">
        <v>336</v>
      </c>
    </row>
    <row r="158" spans="1:11" ht="14.4" customHeight="1" thickBot="1" x14ac:dyDescent="0.35">
      <c r="A158" s="636" t="s">
        <v>486</v>
      </c>
      <c r="B158" s="620">
        <v>0</v>
      </c>
      <c r="C158" s="620">
        <v>0</v>
      </c>
      <c r="D158" s="621">
        <v>0</v>
      </c>
      <c r="E158" s="622" t="s">
        <v>336</v>
      </c>
      <c r="F158" s="620">
        <v>0</v>
      </c>
      <c r="G158" s="621">
        <v>0</v>
      </c>
      <c r="H158" s="623">
        <v>0</v>
      </c>
      <c r="I158" s="620">
        <v>4.2</v>
      </c>
      <c r="J158" s="621">
        <v>4.2</v>
      </c>
      <c r="K158" s="624" t="s">
        <v>372</v>
      </c>
    </row>
    <row r="159" spans="1:11" ht="14.4" customHeight="1" thickBot="1" x14ac:dyDescent="0.35">
      <c r="A159" s="637" t="s">
        <v>487</v>
      </c>
      <c r="B159" s="615">
        <v>0</v>
      </c>
      <c r="C159" s="615">
        <v>0</v>
      </c>
      <c r="D159" s="616">
        <v>0</v>
      </c>
      <c r="E159" s="625" t="s">
        <v>336</v>
      </c>
      <c r="F159" s="615">
        <v>0</v>
      </c>
      <c r="G159" s="616">
        <v>0</v>
      </c>
      <c r="H159" s="618">
        <v>0</v>
      </c>
      <c r="I159" s="615">
        <v>4.2</v>
      </c>
      <c r="J159" s="616">
        <v>4.2</v>
      </c>
      <c r="K159" s="626" t="s">
        <v>372</v>
      </c>
    </row>
    <row r="160" spans="1:11" ht="14.4" customHeight="1" thickBot="1" x14ac:dyDescent="0.35">
      <c r="A160" s="634" t="s">
        <v>488</v>
      </c>
      <c r="B160" s="615">
        <v>0</v>
      </c>
      <c r="C160" s="615">
        <v>0.91017000000000003</v>
      </c>
      <c r="D160" s="616">
        <v>0.91017000000000003</v>
      </c>
      <c r="E160" s="625" t="s">
        <v>372</v>
      </c>
      <c r="F160" s="615">
        <v>0</v>
      </c>
      <c r="G160" s="616">
        <v>0</v>
      </c>
      <c r="H160" s="618">
        <v>0</v>
      </c>
      <c r="I160" s="615">
        <v>0</v>
      </c>
      <c r="J160" s="616">
        <v>0</v>
      </c>
      <c r="K160" s="626" t="s">
        <v>336</v>
      </c>
    </row>
    <row r="161" spans="1:11" ht="14.4" customHeight="1" thickBot="1" x14ac:dyDescent="0.35">
      <c r="A161" s="635" t="s">
        <v>489</v>
      </c>
      <c r="B161" s="615">
        <v>0</v>
      </c>
      <c r="C161" s="615">
        <v>0.91017000000000003</v>
      </c>
      <c r="D161" s="616">
        <v>0.91017000000000003</v>
      </c>
      <c r="E161" s="625" t="s">
        <v>372</v>
      </c>
      <c r="F161" s="615">
        <v>0</v>
      </c>
      <c r="G161" s="616">
        <v>0</v>
      </c>
      <c r="H161" s="618">
        <v>0</v>
      </c>
      <c r="I161" s="615">
        <v>0</v>
      </c>
      <c r="J161" s="616">
        <v>0</v>
      </c>
      <c r="K161" s="626" t="s">
        <v>336</v>
      </c>
    </row>
    <row r="162" spans="1:11" ht="14.4" customHeight="1" thickBot="1" x14ac:dyDescent="0.35">
      <c r="A162" s="636" t="s">
        <v>490</v>
      </c>
      <c r="B162" s="620">
        <v>0</v>
      </c>
      <c r="C162" s="620">
        <v>0.91017000000000003</v>
      </c>
      <c r="D162" s="621">
        <v>0.91017000000000003</v>
      </c>
      <c r="E162" s="622" t="s">
        <v>372</v>
      </c>
      <c r="F162" s="620">
        <v>0</v>
      </c>
      <c r="G162" s="621">
        <v>0</v>
      </c>
      <c r="H162" s="623">
        <v>0</v>
      </c>
      <c r="I162" s="620">
        <v>0</v>
      </c>
      <c r="J162" s="621">
        <v>0</v>
      </c>
      <c r="K162" s="624" t="s">
        <v>336</v>
      </c>
    </row>
    <row r="163" spans="1:11" ht="14.4" customHeight="1" thickBot="1" x14ac:dyDescent="0.35">
      <c r="A163" s="637" t="s">
        <v>491</v>
      </c>
      <c r="B163" s="615">
        <v>0</v>
      </c>
      <c r="C163" s="615">
        <v>0.91017000000000003</v>
      </c>
      <c r="D163" s="616">
        <v>0.91017000000000003</v>
      </c>
      <c r="E163" s="625" t="s">
        <v>372</v>
      </c>
      <c r="F163" s="615">
        <v>0</v>
      </c>
      <c r="G163" s="616">
        <v>0</v>
      </c>
      <c r="H163" s="618">
        <v>0</v>
      </c>
      <c r="I163" s="615">
        <v>0</v>
      </c>
      <c r="J163" s="616">
        <v>0</v>
      </c>
      <c r="K163" s="626" t="s">
        <v>336</v>
      </c>
    </row>
    <row r="164" spans="1:11" ht="14.4" customHeight="1" thickBot="1" x14ac:dyDescent="0.35">
      <c r="A164" s="633" t="s">
        <v>492</v>
      </c>
      <c r="B164" s="615">
        <v>119219.775814402</v>
      </c>
      <c r="C164" s="615">
        <v>125204.20523000001</v>
      </c>
      <c r="D164" s="616">
        <v>5984.4294155981297</v>
      </c>
      <c r="E164" s="617">
        <v>1.0501966169170001</v>
      </c>
      <c r="F164" s="615">
        <v>124595.496370279</v>
      </c>
      <c r="G164" s="616">
        <v>51914.790154282899</v>
      </c>
      <c r="H164" s="618">
        <v>14464.7039</v>
      </c>
      <c r="I164" s="615">
        <v>52024.536209999998</v>
      </c>
      <c r="J164" s="616">
        <v>109.74605571707799</v>
      </c>
      <c r="K164" s="619">
        <v>0.41754748546699999</v>
      </c>
    </row>
    <row r="165" spans="1:11" ht="14.4" customHeight="1" thickBot="1" x14ac:dyDescent="0.35">
      <c r="A165" s="634" t="s">
        <v>493</v>
      </c>
      <c r="B165" s="615">
        <v>119041.328350389</v>
      </c>
      <c r="C165" s="615">
        <v>125070.98121</v>
      </c>
      <c r="D165" s="616">
        <v>6029.6528596111702</v>
      </c>
      <c r="E165" s="617">
        <v>1.0506517605529999</v>
      </c>
      <c r="F165" s="615">
        <v>124384.20388101701</v>
      </c>
      <c r="G165" s="616">
        <v>51826.751617090602</v>
      </c>
      <c r="H165" s="618">
        <v>14373.375899999999</v>
      </c>
      <c r="I165" s="615">
        <v>51925.601179999998</v>
      </c>
      <c r="J165" s="616">
        <v>98.849562909431995</v>
      </c>
      <c r="K165" s="619">
        <v>0.41746137821200002</v>
      </c>
    </row>
    <row r="166" spans="1:11" ht="14.4" customHeight="1" thickBot="1" x14ac:dyDescent="0.35">
      <c r="A166" s="635" t="s">
        <v>494</v>
      </c>
      <c r="B166" s="615">
        <v>119041.328350389</v>
      </c>
      <c r="C166" s="615">
        <v>125070.98121</v>
      </c>
      <c r="D166" s="616">
        <v>6029.6528596111702</v>
      </c>
      <c r="E166" s="617">
        <v>1.0506517605529999</v>
      </c>
      <c r="F166" s="615">
        <v>124384.20388101701</v>
      </c>
      <c r="G166" s="616">
        <v>51826.751617090602</v>
      </c>
      <c r="H166" s="618">
        <v>14373.375899999999</v>
      </c>
      <c r="I166" s="615">
        <v>51925.601179999998</v>
      </c>
      <c r="J166" s="616">
        <v>98.849562909431995</v>
      </c>
      <c r="K166" s="619">
        <v>0.41746137821200002</v>
      </c>
    </row>
    <row r="167" spans="1:11" ht="14.4" customHeight="1" thickBot="1" x14ac:dyDescent="0.35">
      <c r="A167" s="636" t="s">
        <v>495</v>
      </c>
      <c r="B167" s="620">
        <v>14.328517349527999</v>
      </c>
      <c r="C167" s="620">
        <v>30.565090000000001</v>
      </c>
      <c r="D167" s="621">
        <v>16.236572650471</v>
      </c>
      <c r="E167" s="627">
        <v>2.1331648805240002</v>
      </c>
      <c r="F167" s="620">
        <v>26.038689032013</v>
      </c>
      <c r="G167" s="621">
        <v>10.849453763339</v>
      </c>
      <c r="H167" s="623">
        <v>0.35399999999999998</v>
      </c>
      <c r="I167" s="620">
        <v>1.05253</v>
      </c>
      <c r="J167" s="621">
        <v>-9.7969237633390005</v>
      </c>
      <c r="K167" s="628">
        <v>4.0421773872000001E-2</v>
      </c>
    </row>
    <row r="168" spans="1:11" ht="14.4" customHeight="1" thickBot="1" x14ac:dyDescent="0.35">
      <c r="A168" s="637" t="s">
        <v>496</v>
      </c>
      <c r="B168" s="615">
        <v>0.73321858361900005</v>
      </c>
      <c r="C168" s="615">
        <v>0.67110999999999998</v>
      </c>
      <c r="D168" s="616">
        <v>-6.2108583618999999E-2</v>
      </c>
      <c r="E168" s="617">
        <v>0.91529322222999998</v>
      </c>
      <c r="F168" s="615">
        <v>0.91027380140900005</v>
      </c>
      <c r="G168" s="616">
        <v>0.379280750587</v>
      </c>
      <c r="H168" s="618">
        <v>0</v>
      </c>
      <c r="I168" s="615">
        <v>0.11902</v>
      </c>
      <c r="J168" s="616">
        <v>-0.26026075058699999</v>
      </c>
      <c r="K168" s="619">
        <v>0.13075186808100001</v>
      </c>
    </row>
    <row r="169" spans="1:11" ht="14.4" customHeight="1" thickBot="1" x14ac:dyDescent="0.35">
      <c r="A169" s="637" t="s">
        <v>497</v>
      </c>
      <c r="B169" s="615">
        <v>1.3690301538880001</v>
      </c>
      <c r="C169" s="615">
        <v>0.312</v>
      </c>
      <c r="D169" s="616">
        <v>-1.057030153888</v>
      </c>
      <c r="E169" s="617">
        <v>0.227898559512</v>
      </c>
      <c r="F169" s="615">
        <v>0.23038190970299999</v>
      </c>
      <c r="G169" s="616">
        <v>9.5992462375999996E-2</v>
      </c>
      <c r="H169" s="618">
        <v>0</v>
      </c>
      <c r="I169" s="615">
        <v>0.47</v>
      </c>
      <c r="J169" s="616">
        <v>0.37400753762299999</v>
      </c>
      <c r="K169" s="619">
        <v>0</v>
      </c>
    </row>
    <row r="170" spans="1:11" ht="14.4" customHeight="1" thickBot="1" x14ac:dyDescent="0.35">
      <c r="A170" s="637" t="s">
        <v>498</v>
      </c>
      <c r="B170" s="615">
        <v>11.72244428916</v>
      </c>
      <c r="C170" s="615">
        <v>8.0127799999999993</v>
      </c>
      <c r="D170" s="616">
        <v>-3.70966428916</v>
      </c>
      <c r="E170" s="617">
        <v>0.68354174286000002</v>
      </c>
      <c r="F170" s="615">
        <v>4.5172571206110002</v>
      </c>
      <c r="G170" s="616">
        <v>1.8821904669209999</v>
      </c>
      <c r="H170" s="618">
        <v>0</v>
      </c>
      <c r="I170" s="615">
        <v>0</v>
      </c>
      <c r="J170" s="616">
        <v>-1.8821904669209999</v>
      </c>
      <c r="K170" s="619">
        <v>0</v>
      </c>
    </row>
    <row r="171" spans="1:11" ht="14.4" customHeight="1" thickBot="1" x14ac:dyDescent="0.35">
      <c r="A171" s="637" t="s">
        <v>499</v>
      </c>
      <c r="B171" s="615">
        <v>0.50382432286000001</v>
      </c>
      <c r="C171" s="615">
        <v>21.569199999999999</v>
      </c>
      <c r="D171" s="616">
        <v>21.065375677138999</v>
      </c>
      <c r="E171" s="617">
        <v>42.810954178529997</v>
      </c>
      <c r="F171" s="615">
        <v>20.380776200288999</v>
      </c>
      <c r="G171" s="616">
        <v>8.4919900834530004</v>
      </c>
      <c r="H171" s="618">
        <v>0.35399999999999998</v>
      </c>
      <c r="I171" s="615">
        <v>0.46350999999999998</v>
      </c>
      <c r="J171" s="616">
        <v>-8.0284800834529992</v>
      </c>
      <c r="K171" s="619">
        <v>2.2742509678000001E-2</v>
      </c>
    </row>
    <row r="172" spans="1:11" ht="14.4" customHeight="1" thickBot="1" x14ac:dyDescent="0.35">
      <c r="A172" s="636" t="s">
        <v>500</v>
      </c>
      <c r="B172" s="620">
        <v>0</v>
      </c>
      <c r="C172" s="620">
        <v>297.66293000000002</v>
      </c>
      <c r="D172" s="621">
        <v>297.66293000000002</v>
      </c>
      <c r="E172" s="622" t="s">
        <v>336</v>
      </c>
      <c r="F172" s="620">
        <v>357.16519195295399</v>
      </c>
      <c r="G172" s="621">
        <v>148.81882998039799</v>
      </c>
      <c r="H172" s="623">
        <v>3.5000000000000003E-2</v>
      </c>
      <c r="I172" s="620">
        <v>18.66865</v>
      </c>
      <c r="J172" s="621">
        <v>-130.15017998039801</v>
      </c>
      <c r="K172" s="628">
        <v>5.2268951231999997E-2</v>
      </c>
    </row>
    <row r="173" spans="1:11" ht="14.4" customHeight="1" thickBot="1" x14ac:dyDescent="0.35">
      <c r="A173" s="637" t="s">
        <v>501</v>
      </c>
      <c r="B173" s="615">
        <v>0</v>
      </c>
      <c r="C173" s="615">
        <v>149.86605</v>
      </c>
      <c r="D173" s="616">
        <v>149.86605</v>
      </c>
      <c r="E173" s="625" t="s">
        <v>336</v>
      </c>
      <c r="F173" s="615">
        <v>176.908372922974</v>
      </c>
      <c r="G173" s="616">
        <v>73.711822051238997</v>
      </c>
      <c r="H173" s="618">
        <v>3.5000000000000003E-2</v>
      </c>
      <c r="I173" s="615">
        <v>18.57075</v>
      </c>
      <c r="J173" s="616">
        <v>-55.141072051239</v>
      </c>
      <c r="K173" s="619">
        <v>0.104973833025</v>
      </c>
    </row>
    <row r="174" spans="1:11" ht="14.4" customHeight="1" thickBot="1" x14ac:dyDescent="0.35">
      <c r="A174" s="637" t="s">
        <v>502</v>
      </c>
      <c r="B174" s="615">
        <v>0</v>
      </c>
      <c r="C174" s="615">
        <v>147.79687999999999</v>
      </c>
      <c r="D174" s="616">
        <v>147.79687999999999</v>
      </c>
      <c r="E174" s="625" t="s">
        <v>372</v>
      </c>
      <c r="F174" s="615">
        <v>180.25681902997999</v>
      </c>
      <c r="G174" s="616">
        <v>75.107007929158002</v>
      </c>
      <c r="H174" s="618">
        <v>0</v>
      </c>
      <c r="I174" s="615">
        <v>9.7900000000000001E-2</v>
      </c>
      <c r="J174" s="616">
        <v>-75.009107929158006</v>
      </c>
      <c r="K174" s="619">
        <v>5.4311398799999997E-4</v>
      </c>
    </row>
    <row r="175" spans="1:11" ht="14.4" customHeight="1" thickBot="1" x14ac:dyDescent="0.35">
      <c r="A175" s="636" t="s">
        <v>503</v>
      </c>
      <c r="B175" s="620">
        <v>24.999833039230001</v>
      </c>
      <c r="C175" s="620">
        <v>228.57329999999999</v>
      </c>
      <c r="D175" s="621">
        <v>203.57346696076999</v>
      </c>
      <c r="E175" s="627">
        <v>9.1429930608460008</v>
      </c>
      <c r="F175" s="620">
        <v>407.00000000010601</v>
      </c>
      <c r="G175" s="621">
        <v>169.58333333337799</v>
      </c>
      <c r="H175" s="623">
        <v>157.17328000000001</v>
      </c>
      <c r="I175" s="620">
        <v>157.17328000000001</v>
      </c>
      <c r="J175" s="621">
        <v>-12.410053333377</v>
      </c>
      <c r="K175" s="628">
        <v>0.38617513513500001</v>
      </c>
    </row>
    <row r="176" spans="1:11" ht="14.4" customHeight="1" thickBot="1" x14ac:dyDescent="0.35">
      <c r="A176" s="637" t="s">
        <v>504</v>
      </c>
      <c r="B176" s="615">
        <v>24.999833039230001</v>
      </c>
      <c r="C176" s="615">
        <v>0</v>
      </c>
      <c r="D176" s="616">
        <v>-24.999833039230001</v>
      </c>
      <c r="E176" s="617">
        <v>0</v>
      </c>
      <c r="F176" s="615">
        <v>0</v>
      </c>
      <c r="G176" s="616">
        <v>0</v>
      </c>
      <c r="H176" s="618">
        <v>157.17328000000001</v>
      </c>
      <c r="I176" s="615">
        <v>157.17328000000001</v>
      </c>
      <c r="J176" s="616">
        <v>157.17328000000001</v>
      </c>
      <c r="K176" s="626" t="s">
        <v>372</v>
      </c>
    </row>
    <row r="177" spans="1:11" ht="14.4" customHeight="1" thickBot="1" x14ac:dyDescent="0.35">
      <c r="A177" s="637" t="s">
        <v>505</v>
      </c>
      <c r="B177" s="615">
        <v>0</v>
      </c>
      <c r="C177" s="615">
        <v>228.57329999999999</v>
      </c>
      <c r="D177" s="616">
        <v>228.57329999999999</v>
      </c>
      <c r="E177" s="625" t="s">
        <v>336</v>
      </c>
      <c r="F177" s="615">
        <v>407.00000000010601</v>
      </c>
      <c r="G177" s="616">
        <v>169.58333333337799</v>
      </c>
      <c r="H177" s="618">
        <v>0</v>
      </c>
      <c r="I177" s="615">
        <v>0</v>
      </c>
      <c r="J177" s="616">
        <v>-169.58333333337799</v>
      </c>
      <c r="K177" s="619">
        <v>0</v>
      </c>
    </row>
    <row r="178" spans="1:11" ht="14.4" customHeight="1" thickBot="1" x14ac:dyDescent="0.35">
      <c r="A178" s="636" t="s">
        <v>506</v>
      </c>
      <c r="B178" s="620">
        <v>0</v>
      </c>
      <c r="C178" s="620">
        <v>0</v>
      </c>
      <c r="D178" s="621">
        <v>0</v>
      </c>
      <c r="E178" s="622" t="s">
        <v>336</v>
      </c>
      <c r="F178" s="620">
        <v>0</v>
      </c>
      <c r="G178" s="621">
        <v>0</v>
      </c>
      <c r="H178" s="623">
        <v>0</v>
      </c>
      <c r="I178" s="620">
        <v>-39.390039999999999</v>
      </c>
      <c r="J178" s="621">
        <v>-39.390039999999999</v>
      </c>
      <c r="K178" s="624" t="s">
        <v>372</v>
      </c>
    </row>
    <row r="179" spans="1:11" ht="14.4" customHeight="1" thickBot="1" x14ac:dyDescent="0.35">
      <c r="A179" s="637" t="s">
        <v>507</v>
      </c>
      <c r="B179" s="615">
        <v>0</v>
      </c>
      <c r="C179" s="615">
        <v>0</v>
      </c>
      <c r="D179" s="616">
        <v>0</v>
      </c>
      <c r="E179" s="625" t="s">
        <v>336</v>
      </c>
      <c r="F179" s="615">
        <v>0</v>
      </c>
      <c r="G179" s="616">
        <v>0</v>
      </c>
      <c r="H179" s="618">
        <v>0</v>
      </c>
      <c r="I179" s="615">
        <v>-39.390039999999999</v>
      </c>
      <c r="J179" s="616">
        <v>-39.390039999999999</v>
      </c>
      <c r="K179" s="626" t="s">
        <v>372</v>
      </c>
    </row>
    <row r="180" spans="1:11" ht="14.4" customHeight="1" thickBot="1" x14ac:dyDescent="0.35">
      <c r="A180" s="636" t="s">
        <v>508</v>
      </c>
      <c r="B180" s="620">
        <v>119002</v>
      </c>
      <c r="C180" s="620">
        <v>120149.47409</v>
      </c>
      <c r="D180" s="621">
        <v>1147.4740899999499</v>
      </c>
      <c r="E180" s="627">
        <v>1.0096424773529999</v>
      </c>
      <c r="F180" s="620">
        <v>123594.000000032</v>
      </c>
      <c r="G180" s="621">
        <v>51497.500000013497</v>
      </c>
      <c r="H180" s="623">
        <v>14185.96127</v>
      </c>
      <c r="I180" s="620">
        <v>51368.179479999999</v>
      </c>
      <c r="J180" s="621">
        <v>-129.32052001346901</v>
      </c>
      <c r="K180" s="628">
        <v>0.415620333349</v>
      </c>
    </row>
    <row r="181" spans="1:11" ht="14.4" customHeight="1" thickBot="1" x14ac:dyDescent="0.35">
      <c r="A181" s="637" t="s">
        <v>509</v>
      </c>
      <c r="B181" s="615">
        <v>58136</v>
      </c>
      <c r="C181" s="615">
        <v>57183.601739999998</v>
      </c>
      <c r="D181" s="616">
        <v>-952.39826000004496</v>
      </c>
      <c r="E181" s="617">
        <v>0.98361775388700001</v>
      </c>
      <c r="F181" s="615">
        <v>61089.000000016</v>
      </c>
      <c r="G181" s="616">
        <v>25453.750000006701</v>
      </c>
      <c r="H181" s="618">
        <v>5459.3952900000004</v>
      </c>
      <c r="I181" s="615">
        <v>20884.63047</v>
      </c>
      <c r="J181" s="616">
        <v>-4569.1195300066602</v>
      </c>
      <c r="K181" s="619">
        <v>0.34187219417499998</v>
      </c>
    </row>
    <row r="182" spans="1:11" ht="14.4" customHeight="1" thickBot="1" x14ac:dyDescent="0.35">
      <c r="A182" s="637" t="s">
        <v>510</v>
      </c>
      <c r="B182" s="615">
        <v>60866</v>
      </c>
      <c r="C182" s="615">
        <v>62965.872349999998</v>
      </c>
      <c r="D182" s="616">
        <v>2099.8723499999901</v>
      </c>
      <c r="E182" s="617">
        <v>1.034499923602</v>
      </c>
      <c r="F182" s="615">
        <v>62505.000000016298</v>
      </c>
      <c r="G182" s="616">
        <v>26043.750000006799</v>
      </c>
      <c r="H182" s="618">
        <v>8726.5659799999994</v>
      </c>
      <c r="I182" s="615">
        <v>30483.549009999999</v>
      </c>
      <c r="J182" s="616">
        <v>4439.7990099932003</v>
      </c>
      <c r="K182" s="619">
        <v>0.48769776833799999</v>
      </c>
    </row>
    <row r="183" spans="1:11" ht="14.4" customHeight="1" thickBot="1" x14ac:dyDescent="0.35">
      <c r="A183" s="636" t="s">
        <v>511</v>
      </c>
      <c r="B183" s="620">
        <v>0</v>
      </c>
      <c r="C183" s="620">
        <v>4364.7057999999997</v>
      </c>
      <c r="D183" s="621">
        <v>4364.7057999999997</v>
      </c>
      <c r="E183" s="622" t="s">
        <v>336</v>
      </c>
      <c r="F183" s="620">
        <v>0</v>
      </c>
      <c r="G183" s="621">
        <v>0</v>
      </c>
      <c r="H183" s="623">
        <v>29.852350000000001</v>
      </c>
      <c r="I183" s="620">
        <v>419.91728000000001</v>
      </c>
      <c r="J183" s="621">
        <v>419.91728000000001</v>
      </c>
      <c r="K183" s="624" t="s">
        <v>336</v>
      </c>
    </row>
    <row r="184" spans="1:11" ht="14.4" customHeight="1" thickBot="1" x14ac:dyDescent="0.35">
      <c r="A184" s="637" t="s">
        <v>512</v>
      </c>
      <c r="B184" s="615">
        <v>0</v>
      </c>
      <c r="C184" s="615">
        <v>235.00644</v>
      </c>
      <c r="D184" s="616">
        <v>235.00644</v>
      </c>
      <c r="E184" s="625" t="s">
        <v>336</v>
      </c>
      <c r="F184" s="615">
        <v>0</v>
      </c>
      <c r="G184" s="616">
        <v>0</v>
      </c>
      <c r="H184" s="618">
        <v>0</v>
      </c>
      <c r="I184" s="615">
        <v>0</v>
      </c>
      <c r="J184" s="616">
        <v>0</v>
      </c>
      <c r="K184" s="626" t="s">
        <v>336</v>
      </c>
    </row>
    <row r="185" spans="1:11" ht="14.4" customHeight="1" thickBot="1" x14ac:dyDescent="0.35">
      <c r="A185" s="637" t="s">
        <v>513</v>
      </c>
      <c r="B185" s="615">
        <v>0</v>
      </c>
      <c r="C185" s="615">
        <v>4129.6993599999996</v>
      </c>
      <c r="D185" s="616">
        <v>4129.6993599999996</v>
      </c>
      <c r="E185" s="625" t="s">
        <v>336</v>
      </c>
      <c r="F185" s="615">
        <v>0</v>
      </c>
      <c r="G185" s="616">
        <v>0</v>
      </c>
      <c r="H185" s="618">
        <v>29.852350000000001</v>
      </c>
      <c r="I185" s="615">
        <v>419.91728000000001</v>
      </c>
      <c r="J185" s="616">
        <v>419.91728000000001</v>
      </c>
      <c r="K185" s="626" t="s">
        <v>336</v>
      </c>
    </row>
    <row r="186" spans="1:11" ht="14.4" customHeight="1" thickBot="1" x14ac:dyDescent="0.35">
      <c r="A186" s="634" t="s">
        <v>514</v>
      </c>
      <c r="B186" s="615">
        <v>121.44746401305299</v>
      </c>
      <c r="C186" s="615">
        <v>36.424019999999999</v>
      </c>
      <c r="D186" s="616">
        <v>-85.023444013052995</v>
      </c>
      <c r="E186" s="617">
        <v>0.29991585494099998</v>
      </c>
      <c r="F186" s="615">
        <v>29.292489261581999</v>
      </c>
      <c r="G186" s="616">
        <v>12.205203858992</v>
      </c>
      <c r="H186" s="618">
        <v>0</v>
      </c>
      <c r="I186" s="615">
        <v>7.60703</v>
      </c>
      <c r="J186" s="616">
        <v>-4.5981738589920003</v>
      </c>
      <c r="K186" s="619">
        <v>0.25969216654999999</v>
      </c>
    </row>
    <row r="187" spans="1:11" ht="14.4" customHeight="1" thickBot="1" x14ac:dyDescent="0.35">
      <c r="A187" s="640" t="s">
        <v>515</v>
      </c>
      <c r="B187" s="620">
        <v>121.44746401305299</v>
      </c>
      <c r="C187" s="620">
        <v>36.424019999999999</v>
      </c>
      <c r="D187" s="621">
        <v>-85.023444013052995</v>
      </c>
      <c r="E187" s="627">
        <v>0.29991585494099998</v>
      </c>
      <c r="F187" s="620">
        <v>29.292489261581999</v>
      </c>
      <c r="G187" s="621">
        <v>12.205203858992</v>
      </c>
      <c r="H187" s="623">
        <v>0</v>
      </c>
      <c r="I187" s="620">
        <v>7.60703</v>
      </c>
      <c r="J187" s="621">
        <v>-4.5981738589920003</v>
      </c>
      <c r="K187" s="628">
        <v>0.25969216654999999</v>
      </c>
    </row>
    <row r="188" spans="1:11" ht="14.4" customHeight="1" thickBot="1" x14ac:dyDescent="0.35">
      <c r="A188" s="636" t="s">
        <v>516</v>
      </c>
      <c r="B188" s="620">
        <v>0</v>
      </c>
      <c r="C188" s="620">
        <v>-5.9999999999999995E-4</v>
      </c>
      <c r="D188" s="621">
        <v>-5.9999999999999995E-4</v>
      </c>
      <c r="E188" s="622" t="s">
        <v>336</v>
      </c>
      <c r="F188" s="620">
        <v>0</v>
      </c>
      <c r="G188" s="621">
        <v>0</v>
      </c>
      <c r="H188" s="623">
        <v>0</v>
      </c>
      <c r="I188" s="620">
        <v>-8.0000000000000007E-5</v>
      </c>
      <c r="J188" s="621">
        <v>-8.0000000000000007E-5</v>
      </c>
      <c r="K188" s="624" t="s">
        <v>336</v>
      </c>
    </row>
    <row r="189" spans="1:11" ht="14.4" customHeight="1" thickBot="1" x14ac:dyDescent="0.35">
      <c r="A189" s="637" t="s">
        <v>517</v>
      </c>
      <c r="B189" s="615">
        <v>0</v>
      </c>
      <c r="C189" s="615">
        <v>-5.9999999999999995E-4</v>
      </c>
      <c r="D189" s="616">
        <v>-5.9999999999999995E-4</v>
      </c>
      <c r="E189" s="625" t="s">
        <v>336</v>
      </c>
      <c r="F189" s="615">
        <v>0</v>
      </c>
      <c r="G189" s="616">
        <v>0</v>
      </c>
      <c r="H189" s="618">
        <v>0</v>
      </c>
      <c r="I189" s="615">
        <v>-8.0000000000000007E-5</v>
      </c>
      <c r="J189" s="616">
        <v>-8.0000000000000007E-5</v>
      </c>
      <c r="K189" s="626" t="s">
        <v>336</v>
      </c>
    </row>
    <row r="190" spans="1:11" ht="14.4" customHeight="1" thickBot="1" x14ac:dyDescent="0.35">
      <c r="A190" s="636" t="s">
        <v>518</v>
      </c>
      <c r="B190" s="620">
        <v>121.44746401305299</v>
      </c>
      <c r="C190" s="620">
        <v>36.424619999999997</v>
      </c>
      <c r="D190" s="621">
        <v>-85.022844013053003</v>
      </c>
      <c r="E190" s="627">
        <v>0.29992079534900001</v>
      </c>
      <c r="F190" s="620">
        <v>29.292489261581999</v>
      </c>
      <c r="G190" s="621">
        <v>12.205203858992</v>
      </c>
      <c r="H190" s="623">
        <v>0</v>
      </c>
      <c r="I190" s="620">
        <v>7.6071099999999996</v>
      </c>
      <c r="J190" s="621">
        <v>-4.5980938589919997</v>
      </c>
      <c r="K190" s="628">
        <v>0.25969489762600001</v>
      </c>
    </row>
    <row r="191" spans="1:11" ht="14.4" customHeight="1" thickBot="1" x14ac:dyDescent="0.35">
      <c r="A191" s="637" t="s">
        <v>519</v>
      </c>
      <c r="B191" s="615">
        <v>0</v>
      </c>
      <c r="C191" s="615">
        <v>0.81759999999999999</v>
      </c>
      <c r="D191" s="616">
        <v>0.81759999999999999</v>
      </c>
      <c r="E191" s="625" t="s">
        <v>336</v>
      </c>
      <c r="F191" s="615">
        <v>0.292489261582</v>
      </c>
      <c r="G191" s="616">
        <v>0.121870525659</v>
      </c>
      <c r="H191" s="618">
        <v>0</v>
      </c>
      <c r="I191" s="615">
        <v>3.5999999999999997E-2</v>
      </c>
      <c r="J191" s="616">
        <v>-8.5870525658999997E-2</v>
      </c>
      <c r="K191" s="619">
        <v>0.123081441709</v>
      </c>
    </row>
    <row r="192" spans="1:11" ht="14.4" customHeight="1" thickBot="1" x14ac:dyDescent="0.35">
      <c r="A192" s="637" t="s">
        <v>520</v>
      </c>
      <c r="B192" s="615">
        <v>0</v>
      </c>
      <c r="C192" s="615">
        <v>26.25</v>
      </c>
      <c r="D192" s="616">
        <v>26.25</v>
      </c>
      <c r="E192" s="625" t="s">
        <v>336</v>
      </c>
      <c r="F192" s="615">
        <v>21</v>
      </c>
      <c r="G192" s="616">
        <v>8.75</v>
      </c>
      <c r="H192" s="618">
        <v>0</v>
      </c>
      <c r="I192" s="615">
        <v>0</v>
      </c>
      <c r="J192" s="616">
        <v>-8.75</v>
      </c>
      <c r="K192" s="619">
        <v>0</v>
      </c>
    </row>
    <row r="193" spans="1:11" ht="14.4" customHeight="1" thickBot="1" x14ac:dyDescent="0.35">
      <c r="A193" s="637" t="s">
        <v>521</v>
      </c>
      <c r="B193" s="615">
        <v>100.28334680445801</v>
      </c>
      <c r="C193" s="615">
        <v>0</v>
      </c>
      <c r="D193" s="616">
        <v>-100.28334680445801</v>
      </c>
      <c r="E193" s="617">
        <v>0</v>
      </c>
      <c r="F193" s="615">
        <v>0</v>
      </c>
      <c r="G193" s="616">
        <v>0</v>
      </c>
      <c r="H193" s="618">
        <v>0</v>
      </c>
      <c r="I193" s="615">
        <v>0</v>
      </c>
      <c r="J193" s="616">
        <v>0</v>
      </c>
      <c r="K193" s="619">
        <v>5</v>
      </c>
    </row>
    <row r="194" spans="1:11" ht="14.4" customHeight="1" thickBot="1" x14ac:dyDescent="0.35">
      <c r="A194" s="637" t="s">
        <v>522</v>
      </c>
      <c r="B194" s="615">
        <v>21.164117208594998</v>
      </c>
      <c r="C194" s="615">
        <v>9.3570200000000003</v>
      </c>
      <c r="D194" s="616">
        <v>-11.807097208595</v>
      </c>
      <c r="E194" s="617">
        <v>0.44211718862499999</v>
      </c>
      <c r="F194" s="615">
        <v>8</v>
      </c>
      <c r="G194" s="616">
        <v>3.333333333333</v>
      </c>
      <c r="H194" s="618">
        <v>0</v>
      </c>
      <c r="I194" s="615">
        <v>7.57111</v>
      </c>
      <c r="J194" s="616">
        <v>4.2377766666659999</v>
      </c>
      <c r="K194" s="619">
        <v>0.94638875</v>
      </c>
    </row>
    <row r="195" spans="1:11" ht="14.4" customHeight="1" thickBot="1" x14ac:dyDescent="0.35">
      <c r="A195" s="634" t="s">
        <v>523</v>
      </c>
      <c r="B195" s="615">
        <v>57</v>
      </c>
      <c r="C195" s="615">
        <v>96.8</v>
      </c>
      <c r="D195" s="616">
        <v>39.799999999999997</v>
      </c>
      <c r="E195" s="617">
        <v>1.698245614035</v>
      </c>
      <c r="F195" s="615">
        <v>182.000000000048</v>
      </c>
      <c r="G195" s="616">
        <v>75.833333333352996</v>
      </c>
      <c r="H195" s="618">
        <v>91.328000000000003</v>
      </c>
      <c r="I195" s="615">
        <v>91.328000000000003</v>
      </c>
      <c r="J195" s="616">
        <v>15.494666666645999</v>
      </c>
      <c r="K195" s="619">
        <v>0.50180219780199997</v>
      </c>
    </row>
    <row r="196" spans="1:11" ht="14.4" customHeight="1" thickBot="1" x14ac:dyDescent="0.35">
      <c r="A196" s="640" t="s">
        <v>524</v>
      </c>
      <c r="B196" s="620">
        <v>57</v>
      </c>
      <c r="C196" s="620">
        <v>96.8</v>
      </c>
      <c r="D196" s="621">
        <v>39.799999999999997</v>
      </c>
      <c r="E196" s="627">
        <v>1.698245614035</v>
      </c>
      <c r="F196" s="620">
        <v>182.000000000048</v>
      </c>
      <c r="G196" s="621">
        <v>75.833333333352996</v>
      </c>
      <c r="H196" s="623">
        <v>91.328000000000003</v>
      </c>
      <c r="I196" s="620">
        <v>91.328000000000003</v>
      </c>
      <c r="J196" s="621">
        <v>15.494666666645999</v>
      </c>
      <c r="K196" s="628">
        <v>0.50180219780199997</v>
      </c>
    </row>
    <row r="197" spans="1:11" ht="14.4" customHeight="1" thickBot="1" x14ac:dyDescent="0.35">
      <c r="A197" s="636" t="s">
        <v>525</v>
      </c>
      <c r="B197" s="620">
        <v>57</v>
      </c>
      <c r="C197" s="620">
        <v>96.8</v>
      </c>
      <c r="D197" s="621">
        <v>39.799999999999997</v>
      </c>
      <c r="E197" s="627">
        <v>1.698245614035</v>
      </c>
      <c r="F197" s="620">
        <v>182.000000000048</v>
      </c>
      <c r="G197" s="621">
        <v>75.833333333352996</v>
      </c>
      <c r="H197" s="623">
        <v>91.328000000000003</v>
      </c>
      <c r="I197" s="620">
        <v>91.328000000000003</v>
      </c>
      <c r="J197" s="621">
        <v>15.494666666645999</v>
      </c>
      <c r="K197" s="628">
        <v>0.50180219780199997</v>
      </c>
    </row>
    <row r="198" spans="1:11" ht="14.4" customHeight="1" thickBot="1" x14ac:dyDescent="0.35">
      <c r="A198" s="637" t="s">
        <v>526</v>
      </c>
      <c r="B198" s="615">
        <v>57</v>
      </c>
      <c r="C198" s="615">
        <v>96.8</v>
      </c>
      <c r="D198" s="616">
        <v>39.799999999999997</v>
      </c>
      <c r="E198" s="617">
        <v>1.698245614035</v>
      </c>
      <c r="F198" s="615">
        <v>182.000000000048</v>
      </c>
      <c r="G198" s="616">
        <v>75.833333333352996</v>
      </c>
      <c r="H198" s="618">
        <v>91.328000000000003</v>
      </c>
      <c r="I198" s="615">
        <v>91.328000000000003</v>
      </c>
      <c r="J198" s="616">
        <v>15.494666666645999</v>
      </c>
      <c r="K198" s="619">
        <v>0.50180219780199997</v>
      </c>
    </row>
    <row r="199" spans="1:11" ht="14.4" customHeight="1" thickBot="1" x14ac:dyDescent="0.35">
      <c r="A199" s="633" t="s">
        <v>527</v>
      </c>
      <c r="B199" s="615">
        <v>9638.1684150836409</v>
      </c>
      <c r="C199" s="615">
        <v>10690.499879999999</v>
      </c>
      <c r="D199" s="616">
        <v>1052.3314649163599</v>
      </c>
      <c r="E199" s="617">
        <v>1.1091837597759999</v>
      </c>
      <c r="F199" s="615">
        <v>0</v>
      </c>
      <c r="G199" s="616">
        <v>0</v>
      </c>
      <c r="H199" s="618">
        <v>816.69629999999995</v>
      </c>
      <c r="I199" s="615">
        <v>4277.9241000000102</v>
      </c>
      <c r="J199" s="616">
        <v>4277.9241000000102</v>
      </c>
      <c r="K199" s="626" t="s">
        <v>336</v>
      </c>
    </row>
    <row r="200" spans="1:11" ht="14.4" customHeight="1" thickBot="1" x14ac:dyDescent="0.35">
      <c r="A200" s="638" t="s">
        <v>528</v>
      </c>
      <c r="B200" s="620">
        <v>9638.1684150836409</v>
      </c>
      <c r="C200" s="620">
        <v>10690.499879999999</v>
      </c>
      <c r="D200" s="621">
        <v>1052.3314649163599</v>
      </c>
      <c r="E200" s="627">
        <v>1.1091837597759999</v>
      </c>
      <c r="F200" s="620">
        <v>0</v>
      </c>
      <c r="G200" s="621">
        <v>0</v>
      </c>
      <c r="H200" s="623">
        <v>816.69629999999995</v>
      </c>
      <c r="I200" s="620">
        <v>4277.9241000000102</v>
      </c>
      <c r="J200" s="621">
        <v>4277.9241000000102</v>
      </c>
      <c r="K200" s="624" t="s">
        <v>336</v>
      </c>
    </row>
    <row r="201" spans="1:11" ht="14.4" customHeight="1" thickBot="1" x14ac:dyDescent="0.35">
      <c r="A201" s="640" t="s">
        <v>54</v>
      </c>
      <c r="B201" s="620">
        <v>9638.1684150836409</v>
      </c>
      <c r="C201" s="620">
        <v>10690.499879999999</v>
      </c>
      <c r="D201" s="621">
        <v>1052.3314649163599</v>
      </c>
      <c r="E201" s="627">
        <v>1.1091837597759999</v>
      </c>
      <c r="F201" s="620">
        <v>0</v>
      </c>
      <c r="G201" s="621">
        <v>0</v>
      </c>
      <c r="H201" s="623">
        <v>816.69629999999995</v>
      </c>
      <c r="I201" s="620">
        <v>4277.9241000000102</v>
      </c>
      <c r="J201" s="621">
        <v>4277.9241000000102</v>
      </c>
      <c r="K201" s="624" t="s">
        <v>336</v>
      </c>
    </row>
    <row r="202" spans="1:11" ht="14.4" customHeight="1" thickBot="1" x14ac:dyDescent="0.35">
      <c r="A202" s="636" t="s">
        <v>529</v>
      </c>
      <c r="B202" s="620">
        <v>109</v>
      </c>
      <c r="C202" s="620">
        <v>135.84700000000001</v>
      </c>
      <c r="D202" s="621">
        <v>26.847000000000001</v>
      </c>
      <c r="E202" s="627">
        <v>1.2463027522929999</v>
      </c>
      <c r="F202" s="620">
        <v>0</v>
      </c>
      <c r="G202" s="621">
        <v>0</v>
      </c>
      <c r="H202" s="623">
        <v>11.044</v>
      </c>
      <c r="I202" s="620">
        <v>56.03875</v>
      </c>
      <c r="J202" s="621">
        <v>56.03875</v>
      </c>
      <c r="K202" s="624" t="s">
        <v>336</v>
      </c>
    </row>
    <row r="203" spans="1:11" ht="14.4" customHeight="1" thickBot="1" x14ac:dyDescent="0.35">
      <c r="A203" s="637" t="s">
        <v>530</v>
      </c>
      <c r="B203" s="615">
        <v>109</v>
      </c>
      <c r="C203" s="615">
        <v>135.84700000000001</v>
      </c>
      <c r="D203" s="616">
        <v>26.847000000000001</v>
      </c>
      <c r="E203" s="617">
        <v>1.2463027522929999</v>
      </c>
      <c r="F203" s="615">
        <v>0</v>
      </c>
      <c r="G203" s="616">
        <v>0</v>
      </c>
      <c r="H203" s="618">
        <v>11.044</v>
      </c>
      <c r="I203" s="615">
        <v>56.03875</v>
      </c>
      <c r="J203" s="616">
        <v>56.03875</v>
      </c>
      <c r="K203" s="626" t="s">
        <v>336</v>
      </c>
    </row>
    <row r="204" spans="1:11" ht="14.4" customHeight="1" thickBot="1" x14ac:dyDescent="0.35">
      <c r="A204" s="636" t="s">
        <v>531</v>
      </c>
      <c r="B204" s="620">
        <v>1188.16841508364</v>
      </c>
      <c r="C204" s="620">
        <v>1618.9573</v>
      </c>
      <c r="D204" s="621">
        <v>430.78888491636098</v>
      </c>
      <c r="E204" s="627">
        <v>1.3625655079250001</v>
      </c>
      <c r="F204" s="620">
        <v>0</v>
      </c>
      <c r="G204" s="621">
        <v>0</v>
      </c>
      <c r="H204" s="623">
        <v>145.39117999999999</v>
      </c>
      <c r="I204" s="620">
        <v>726.49104000000204</v>
      </c>
      <c r="J204" s="621">
        <v>726.49104000000204</v>
      </c>
      <c r="K204" s="624" t="s">
        <v>336</v>
      </c>
    </row>
    <row r="205" spans="1:11" ht="14.4" customHeight="1" thickBot="1" x14ac:dyDescent="0.35">
      <c r="A205" s="637" t="s">
        <v>532</v>
      </c>
      <c r="B205" s="615">
        <v>1188.16841508364</v>
      </c>
      <c r="C205" s="615">
        <v>1618.9573</v>
      </c>
      <c r="D205" s="616">
        <v>430.78888491636098</v>
      </c>
      <c r="E205" s="617">
        <v>1.3625655079250001</v>
      </c>
      <c r="F205" s="615">
        <v>0</v>
      </c>
      <c r="G205" s="616">
        <v>0</v>
      </c>
      <c r="H205" s="618">
        <v>145.39117999999999</v>
      </c>
      <c r="I205" s="615">
        <v>726.49104000000204</v>
      </c>
      <c r="J205" s="616">
        <v>726.49104000000204</v>
      </c>
      <c r="K205" s="626" t="s">
        <v>336</v>
      </c>
    </row>
    <row r="206" spans="1:11" ht="14.4" customHeight="1" thickBot="1" x14ac:dyDescent="0.35">
      <c r="A206" s="636" t="s">
        <v>533</v>
      </c>
      <c r="B206" s="620">
        <v>1732</v>
      </c>
      <c r="C206" s="620">
        <v>1434.9261899999999</v>
      </c>
      <c r="D206" s="621">
        <v>-297.07380999999998</v>
      </c>
      <c r="E206" s="627">
        <v>0.82847932447999995</v>
      </c>
      <c r="F206" s="620">
        <v>0</v>
      </c>
      <c r="G206" s="621">
        <v>0</v>
      </c>
      <c r="H206" s="623">
        <v>121.12690000000001</v>
      </c>
      <c r="I206" s="620">
        <v>550.09723000000099</v>
      </c>
      <c r="J206" s="621">
        <v>550.09723000000099</v>
      </c>
      <c r="K206" s="624" t="s">
        <v>336</v>
      </c>
    </row>
    <row r="207" spans="1:11" ht="14.4" customHeight="1" thickBot="1" x14ac:dyDescent="0.35">
      <c r="A207" s="637" t="s">
        <v>534</v>
      </c>
      <c r="B207" s="615">
        <v>1732</v>
      </c>
      <c r="C207" s="615">
        <v>1434.9261899999999</v>
      </c>
      <c r="D207" s="616">
        <v>-297.07380999999998</v>
      </c>
      <c r="E207" s="617">
        <v>0.82847932447999995</v>
      </c>
      <c r="F207" s="615">
        <v>0</v>
      </c>
      <c r="G207" s="616">
        <v>0</v>
      </c>
      <c r="H207" s="618">
        <v>121.12690000000001</v>
      </c>
      <c r="I207" s="615">
        <v>550.09723000000099</v>
      </c>
      <c r="J207" s="616">
        <v>550.09723000000099</v>
      </c>
      <c r="K207" s="626" t="s">
        <v>336</v>
      </c>
    </row>
    <row r="208" spans="1:11" ht="14.4" customHeight="1" thickBot="1" x14ac:dyDescent="0.35">
      <c r="A208" s="636" t="s">
        <v>535</v>
      </c>
      <c r="B208" s="620">
        <v>0</v>
      </c>
      <c r="C208" s="620">
        <v>6.0620000000000003</v>
      </c>
      <c r="D208" s="621">
        <v>6.0620000000000003</v>
      </c>
      <c r="E208" s="622" t="s">
        <v>372</v>
      </c>
      <c r="F208" s="620">
        <v>0</v>
      </c>
      <c r="G208" s="621">
        <v>0</v>
      </c>
      <c r="H208" s="623">
        <v>0.58699999999999997</v>
      </c>
      <c r="I208" s="620">
        <v>2.254</v>
      </c>
      <c r="J208" s="621">
        <v>2.254</v>
      </c>
      <c r="K208" s="624" t="s">
        <v>336</v>
      </c>
    </row>
    <row r="209" spans="1:11" ht="14.4" customHeight="1" thickBot="1" x14ac:dyDescent="0.35">
      <c r="A209" s="637" t="s">
        <v>536</v>
      </c>
      <c r="B209" s="615">
        <v>0</v>
      </c>
      <c r="C209" s="615">
        <v>6.0620000000000003</v>
      </c>
      <c r="D209" s="616">
        <v>6.0620000000000003</v>
      </c>
      <c r="E209" s="625" t="s">
        <v>372</v>
      </c>
      <c r="F209" s="615">
        <v>0</v>
      </c>
      <c r="G209" s="616">
        <v>0</v>
      </c>
      <c r="H209" s="618">
        <v>0.58699999999999997</v>
      </c>
      <c r="I209" s="615">
        <v>2.254</v>
      </c>
      <c r="J209" s="616">
        <v>2.254</v>
      </c>
      <c r="K209" s="626" t="s">
        <v>336</v>
      </c>
    </row>
    <row r="210" spans="1:11" ht="14.4" customHeight="1" thickBot="1" x14ac:dyDescent="0.35">
      <c r="A210" s="636" t="s">
        <v>537</v>
      </c>
      <c r="B210" s="620">
        <v>1039</v>
      </c>
      <c r="C210" s="620">
        <v>914.09703999999999</v>
      </c>
      <c r="D210" s="621">
        <v>-124.90295999999999</v>
      </c>
      <c r="E210" s="627">
        <v>0.87978540904699998</v>
      </c>
      <c r="F210" s="620">
        <v>0</v>
      </c>
      <c r="G210" s="621">
        <v>0</v>
      </c>
      <c r="H210" s="623">
        <v>49.833500000000001</v>
      </c>
      <c r="I210" s="620">
        <v>294.19977000000102</v>
      </c>
      <c r="J210" s="621">
        <v>294.19977000000102</v>
      </c>
      <c r="K210" s="624" t="s">
        <v>336</v>
      </c>
    </row>
    <row r="211" spans="1:11" ht="14.4" customHeight="1" thickBot="1" x14ac:dyDescent="0.35">
      <c r="A211" s="637" t="s">
        <v>538</v>
      </c>
      <c r="B211" s="615">
        <v>1024</v>
      </c>
      <c r="C211" s="615">
        <v>896.66434000000004</v>
      </c>
      <c r="D211" s="616">
        <v>-127.33566</v>
      </c>
      <c r="E211" s="617">
        <v>0.87564876953100002</v>
      </c>
      <c r="F211" s="615">
        <v>0</v>
      </c>
      <c r="G211" s="616">
        <v>0</v>
      </c>
      <c r="H211" s="618">
        <v>49.833500000000001</v>
      </c>
      <c r="I211" s="615">
        <v>294.19977000000102</v>
      </c>
      <c r="J211" s="616">
        <v>294.19977000000102</v>
      </c>
      <c r="K211" s="626" t="s">
        <v>336</v>
      </c>
    </row>
    <row r="212" spans="1:11" ht="14.4" customHeight="1" thickBot="1" x14ac:dyDescent="0.35">
      <c r="A212" s="637" t="s">
        <v>539</v>
      </c>
      <c r="B212" s="615">
        <v>15</v>
      </c>
      <c r="C212" s="615">
        <v>17.432700000000001</v>
      </c>
      <c r="D212" s="616">
        <v>2.4327000000000001</v>
      </c>
      <c r="E212" s="617">
        <v>1.16218</v>
      </c>
      <c r="F212" s="615">
        <v>0</v>
      </c>
      <c r="G212" s="616">
        <v>0</v>
      </c>
      <c r="H212" s="618">
        <v>0</v>
      </c>
      <c r="I212" s="615">
        <v>0</v>
      </c>
      <c r="J212" s="616">
        <v>0</v>
      </c>
      <c r="K212" s="626" t="s">
        <v>336</v>
      </c>
    </row>
    <row r="213" spans="1:11" ht="14.4" customHeight="1" thickBot="1" x14ac:dyDescent="0.35">
      <c r="A213" s="636" t="s">
        <v>540</v>
      </c>
      <c r="B213" s="620">
        <v>0</v>
      </c>
      <c r="C213" s="620">
        <v>571.13761999999997</v>
      </c>
      <c r="D213" s="621">
        <v>571.13761999999997</v>
      </c>
      <c r="E213" s="622" t="s">
        <v>372</v>
      </c>
      <c r="F213" s="620">
        <v>0</v>
      </c>
      <c r="G213" s="621">
        <v>0</v>
      </c>
      <c r="H213" s="623">
        <v>48.231740000000002</v>
      </c>
      <c r="I213" s="620">
        <v>328.31201000000101</v>
      </c>
      <c r="J213" s="621">
        <v>328.31201000000101</v>
      </c>
      <c r="K213" s="624" t="s">
        <v>336</v>
      </c>
    </row>
    <row r="214" spans="1:11" ht="14.4" customHeight="1" thickBot="1" x14ac:dyDescent="0.35">
      <c r="A214" s="637" t="s">
        <v>541</v>
      </c>
      <c r="B214" s="615">
        <v>0</v>
      </c>
      <c r="C214" s="615">
        <v>571.13761999999997</v>
      </c>
      <c r="D214" s="616">
        <v>571.13761999999997</v>
      </c>
      <c r="E214" s="625" t="s">
        <v>372</v>
      </c>
      <c r="F214" s="615">
        <v>0</v>
      </c>
      <c r="G214" s="616">
        <v>0</v>
      </c>
      <c r="H214" s="618">
        <v>48.231740000000002</v>
      </c>
      <c r="I214" s="615">
        <v>328.31201000000101</v>
      </c>
      <c r="J214" s="616">
        <v>328.31201000000101</v>
      </c>
      <c r="K214" s="626" t="s">
        <v>336</v>
      </c>
    </row>
    <row r="215" spans="1:11" ht="14.4" customHeight="1" thickBot="1" x14ac:dyDescent="0.35">
      <c r="A215" s="636" t="s">
        <v>542</v>
      </c>
      <c r="B215" s="620">
        <v>5570</v>
      </c>
      <c r="C215" s="620">
        <v>6009.4727300000004</v>
      </c>
      <c r="D215" s="621">
        <v>439.47273000000001</v>
      </c>
      <c r="E215" s="627">
        <v>1.078899951526</v>
      </c>
      <c r="F215" s="620">
        <v>0</v>
      </c>
      <c r="G215" s="621">
        <v>0</v>
      </c>
      <c r="H215" s="623">
        <v>440.48198000000002</v>
      </c>
      <c r="I215" s="620">
        <v>2320.5313000000101</v>
      </c>
      <c r="J215" s="621">
        <v>2320.5313000000101</v>
      </c>
      <c r="K215" s="624" t="s">
        <v>336</v>
      </c>
    </row>
    <row r="216" spans="1:11" ht="14.4" customHeight="1" thickBot="1" x14ac:dyDescent="0.35">
      <c r="A216" s="637" t="s">
        <v>543</v>
      </c>
      <c r="B216" s="615">
        <v>5570</v>
      </c>
      <c r="C216" s="615">
        <v>6009.4727300000004</v>
      </c>
      <c r="D216" s="616">
        <v>439.47273000000001</v>
      </c>
      <c r="E216" s="617">
        <v>1.078899951526</v>
      </c>
      <c r="F216" s="615">
        <v>0</v>
      </c>
      <c r="G216" s="616">
        <v>0</v>
      </c>
      <c r="H216" s="618">
        <v>440.48198000000002</v>
      </c>
      <c r="I216" s="615">
        <v>2320.5313000000101</v>
      </c>
      <c r="J216" s="616">
        <v>2320.5313000000101</v>
      </c>
      <c r="K216" s="626" t="s">
        <v>336</v>
      </c>
    </row>
    <row r="217" spans="1:11" ht="14.4" customHeight="1" thickBot="1" x14ac:dyDescent="0.35">
      <c r="A217" s="641"/>
      <c r="B217" s="615">
        <v>-23486.492470070301</v>
      </c>
      <c r="C217" s="615">
        <v>-24855.739249999999</v>
      </c>
      <c r="D217" s="616">
        <v>-1369.2467799297599</v>
      </c>
      <c r="E217" s="617">
        <v>1.0582993302070001</v>
      </c>
      <c r="F217" s="615">
        <v>-13834.546055418799</v>
      </c>
      <c r="G217" s="616">
        <v>-5764.3941897578497</v>
      </c>
      <c r="H217" s="618">
        <v>-1612.1957399999999</v>
      </c>
      <c r="I217" s="615">
        <v>-14741.94009</v>
      </c>
      <c r="J217" s="616">
        <v>-8977.5459002421794</v>
      </c>
      <c r="K217" s="619">
        <v>1.065588999519</v>
      </c>
    </row>
    <row r="218" spans="1:11" ht="14.4" customHeight="1" thickBot="1" x14ac:dyDescent="0.35">
      <c r="A218" s="642" t="s">
        <v>66</v>
      </c>
      <c r="B218" s="629">
        <v>-23486.492470070301</v>
      </c>
      <c r="C218" s="629">
        <v>-24855.739249999999</v>
      </c>
      <c r="D218" s="630">
        <v>-1369.2467799297699</v>
      </c>
      <c r="E218" s="631">
        <v>-1.1063414278949999</v>
      </c>
      <c r="F218" s="629">
        <v>-13834.546055418799</v>
      </c>
      <c r="G218" s="630">
        <v>-5764.3941897578497</v>
      </c>
      <c r="H218" s="629">
        <v>-1612.1957399999999</v>
      </c>
      <c r="I218" s="629">
        <v>-14741.94009</v>
      </c>
      <c r="J218" s="630">
        <v>-8977.5459002421794</v>
      </c>
      <c r="K218" s="632">
        <v>1.065588999519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6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290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544</v>
      </c>
      <c r="B5" s="644" t="s">
        <v>545</v>
      </c>
      <c r="C5" s="645" t="s">
        <v>546</v>
      </c>
      <c r="D5" s="645" t="s">
        <v>546</v>
      </c>
      <c r="E5" s="645"/>
      <c r="F5" s="645" t="s">
        <v>546</v>
      </c>
      <c r="G5" s="645" t="s">
        <v>546</v>
      </c>
      <c r="H5" s="645" t="s">
        <v>546</v>
      </c>
      <c r="I5" s="646" t="s">
        <v>546</v>
      </c>
      <c r="J5" s="647" t="s">
        <v>74</v>
      </c>
    </row>
    <row r="6" spans="1:10" ht="14.4" customHeight="1" x14ac:dyDescent="0.3">
      <c r="A6" s="643" t="s">
        <v>544</v>
      </c>
      <c r="B6" s="644" t="s">
        <v>344</v>
      </c>
      <c r="C6" s="645">
        <v>1606.0914799999991</v>
      </c>
      <c r="D6" s="645">
        <v>1816.819100000002</v>
      </c>
      <c r="E6" s="645"/>
      <c r="F6" s="645">
        <v>1625.5654000000002</v>
      </c>
      <c r="G6" s="645">
        <v>1753.6271138750867</v>
      </c>
      <c r="H6" s="645">
        <v>-128.06171387508653</v>
      </c>
      <c r="I6" s="646">
        <v>0.92697323572278634</v>
      </c>
      <c r="J6" s="647" t="s">
        <v>1</v>
      </c>
    </row>
    <row r="7" spans="1:10" ht="14.4" customHeight="1" x14ac:dyDescent="0.3">
      <c r="A7" s="643" t="s">
        <v>544</v>
      </c>
      <c r="B7" s="644" t="s">
        <v>345</v>
      </c>
      <c r="C7" s="645">
        <v>121.10948999999999</v>
      </c>
      <c r="D7" s="645">
        <v>127.24523000000001</v>
      </c>
      <c r="E7" s="645"/>
      <c r="F7" s="645">
        <v>148.99853000000002</v>
      </c>
      <c r="G7" s="645">
        <v>143.87359239388707</v>
      </c>
      <c r="H7" s="645">
        <v>5.124937606112951</v>
      </c>
      <c r="I7" s="646">
        <v>1.0356211137905158</v>
      </c>
      <c r="J7" s="647" t="s">
        <v>1</v>
      </c>
    </row>
    <row r="8" spans="1:10" ht="14.4" customHeight="1" x14ac:dyDescent="0.3">
      <c r="A8" s="643" t="s">
        <v>544</v>
      </c>
      <c r="B8" s="644" t="s">
        <v>346</v>
      </c>
      <c r="C8" s="645">
        <v>7.6840799999999998</v>
      </c>
      <c r="D8" s="645">
        <v>0</v>
      </c>
      <c r="E8" s="645"/>
      <c r="F8" s="645">
        <v>0</v>
      </c>
      <c r="G8" s="645">
        <v>3.1867282946875002</v>
      </c>
      <c r="H8" s="645">
        <v>-3.1867282946875002</v>
      </c>
      <c r="I8" s="646">
        <v>0</v>
      </c>
      <c r="J8" s="647" t="s">
        <v>1</v>
      </c>
    </row>
    <row r="9" spans="1:10" ht="14.4" customHeight="1" x14ac:dyDescent="0.3">
      <c r="A9" s="643" t="s">
        <v>544</v>
      </c>
      <c r="B9" s="644" t="s">
        <v>347</v>
      </c>
      <c r="C9" s="645">
        <v>273.45089999999999</v>
      </c>
      <c r="D9" s="645">
        <v>111.41916000000001</v>
      </c>
      <c r="E9" s="645"/>
      <c r="F9" s="645">
        <v>216.77082999999999</v>
      </c>
      <c r="G9" s="645">
        <v>121.95595338882541</v>
      </c>
      <c r="H9" s="645">
        <v>94.814876611174583</v>
      </c>
      <c r="I9" s="646">
        <v>1.7774518092518334</v>
      </c>
      <c r="J9" s="647" t="s">
        <v>1</v>
      </c>
    </row>
    <row r="10" spans="1:10" ht="14.4" customHeight="1" x14ac:dyDescent="0.3">
      <c r="A10" s="643" t="s">
        <v>544</v>
      </c>
      <c r="B10" s="644" t="s">
        <v>348</v>
      </c>
      <c r="C10" s="645">
        <v>7.9175700000000004</v>
      </c>
      <c r="D10" s="645">
        <v>8.45838</v>
      </c>
      <c r="E10" s="645"/>
      <c r="F10" s="645">
        <v>9.6101299999999998</v>
      </c>
      <c r="G10" s="645">
        <v>7.1740532825312497</v>
      </c>
      <c r="H10" s="645">
        <v>2.4360767174687501</v>
      </c>
      <c r="I10" s="646">
        <v>1.339567692283604</v>
      </c>
      <c r="J10" s="647" t="s">
        <v>1</v>
      </c>
    </row>
    <row r="11" spans="1:10" ht="14.4" customHeight="1" x14ac:dyDescent="0.3">
      <c r="A11" s="643" t="s">
        <v>544</v>
      </c>
      <c r="B11" s="644" t="s">
        <v>547</v>
      </c>
      <c r="C11" s="645">
        <v>0</v>
      </c>
      <c r="D11" s="645" t="s">
        <v>546</v>
      </c>
      <c r="E11" s="645"/>
      <c r="F11" s="645" t="s">
        <v>546</v>
      </c>
      <c r="G11" s="645" t="s">
        <v>546</v>
      </c>
      <c r="H11" s="645" t="s">
        <v>546</v>
      </c>
      <c r="I11" s="646" t="s">
        <v>546</v>
      </c>
      <c r="J11" s="647" t="s">
        <v>1</v>
      </c>
    </row>
    <row r="12" spans="1:10" ht="14.4" customHeight="1" x14ac:dyDescent="0.3">
      <c r="A12" s="643" t="s">
        <v>544</v>
      </c>
      <c r="B12" s="644" t="s">
        <v>349</v>
      </c>
      <c r="C12" s="645">
        <v>202.85563999999701</v>
      </c>
      <c r="D12" s="645">
        <v>186.12349</v>
      </c>
      <c r="E12" s="645"/>
      <c r="F12" s="645">
        <v>120.15517000000001</v>
      </c>
      <c r="G12" s="645">
        <v>240.71760090063461</v>
      </c>
      <c r="H12" s="645">
        <v>-120.5624309006346</v>
      </c>
      <c r="I12" s="646">
        <v>0.49915406912682986</v>
      </c>
      <c r="J12" s="647" t="s">
        <v>1</v>
      </c>
    </row>
    <row r="13" spans="1:10" ht="14.4" customHeight="1" x14ac:dyDescent="0.3">
      <c r="A13" s="643" t="s">
        <v>544</v>
      </c>
      <c r="B13" s="644" t="s">
        <v>350</v>
      </c>
      <c r="C13" s="645">
        <v>27.458929999999999</v>
      </c>
      <c r="D13" s="645">
        <v>19.91498</v>
      </c>
      <c r="E13" s="645"/>
      <c r="F13" s="645">
        <v>2.20017</v>
      </c>
      <c r="G13" s="645">
        <v>8.3695794564904151</v>
      </c>
      <c r="H13" s="645">
        <v>-6.1694094564904152</v>
      </c>
      <c r="I13" s="646">
        <v>0.26287700731412722</v>
      </c>
      <c r="J13" s="647" t="s">
        <v>1</v>
      </c>
    </row>
    <row r="14" spans="1:10" ht="14.4" customHeight="1" x14ac:dyDescent="0.3">
      <c r="A14" s="643" t="s">
        <v>544</v>
      </c>
      <c r="B14" s="644" t="s">
        <v>351</v>
      </c>
      <c r="C14" s="645" t="s">
        <v>546</v>
      </c>
      <c r="D14" s="645" t="s">
        <v>546</v>
      </c>
      <c r="E14" s="645"/>
      <c r="F14" s="645">
        <v>0</v>
      </c>
      <c r="G14" s="645">
        <v>166.66666666666669</v>
      </c>
      <c r="H14" s="645">
        <v>-166.66666666666669</v>
      </c>
      <c r="I14" s="646">
        <v>0</v>
      </c>
      <c r="J14" s="647" t="s">
        <v>1</v>
      </c>
    </row>
    <row r="15" spans="1:10" ht="14.4" customHeight="1" x14ac:dyDescent="0.3">
      <c r="A15" s="643" t="s">
        <v>544</v>
      </c>
      <c r="B15" s="644" t="s">
        <v>352</v>
      </c>
      <c r="C15" s="645">
        <v>124.406769999999</v>
      </c>
      <c r="D15" s="645">
        <v>117.33417999999999</v>
      </c>
      <c r="E15" s="645"/>
      <c r="F15" s="645">
        <v>124.97490999999999</v>
      </c>
      <c r="G15" s="645">
        <v>119.35980973819582</v>
      </c>
      <c r="H15" s="645">
        <v>5.615100261804173</v>
      </c>
      <c r="I15" s="646">
        <v>1.0470434753047977</v>
      </c>
      <c r="J15" s="647" t="s">
        <v>1</v>
      </c>
    </row>
    <row r="16" spans="1:10" ht="14.4" customHeight="1" x14ac:dyDescent="0.3">
      <c r="A16" s="643" t="s">
        <v>544</v>
      </c>
      <c r="B16" s="644" t="s">
        <v>548</v>
      </c>
      <c r="C16" s="645">
        <v>2370.9748599999953</v>
      </c>
      <c r="D16" s="645">
        <v>2387.3145200000017</v>
      </c>
      <c r="E16" s="645"/>
      <c r="F16" s="645">
        <v>2248.2751400000002</v>
      </c>
      <c r="G16" s="645">
        <v>2564.931097997006</v>
      </c>
      <c r="H16" s="645">
        <v>-316.65595799700577</v>
      </c>
      <c r="I16" s="646">
        <v>0.8765440684764253</v>
      </c>
      <c r="J16" s="647" t="s">
        <v>549</v>
      </c>
    </row>
    <row r="18" spans="1:10" ht="14.4" customHeight="1" x14ac:dyDescent="0.3">
      <c r="A18" s="643" t="s">
        <v>544</v>
      </c>
      <c r="B18" s="644" t="s">
        <v>545</v>
      </c>
      <c r="C18" s="645" t="s">
        <v>546</v>
      </c>
      <c r="D18" s="645" t="s">
        <v>546</v>
      </c>
      <c r="E18" s="645"/>
      <c r="F18" s="645" t="s">
        <v>546</v>
      </c>
      <c r="G18" s="645" t="s">
        <v>546</v>
      </c>
      <c r="H18" s="645" t="s">
        <v>546</v>
      </c>
      <c r="I18" s="646" t="s">
        <v>546</v>
      </c>
      <c r="J18" s="647" t="s">
        <v>74</v>
      </c>
    </row>
    <row r="19" spans="1:10" ht="14.4" customHeight="1" x14ac:dyDescent="0.3">
      <c r="A19" s="643" t="s">
        <v>550</v>
      </c>
      <c r="B19" s="644" t="s">
        <v>551</v>
      </c>
      <c r="C19" s="645" t="s">
        <v>546</v>
      </c>
      <c r="D19" s="645" t="s">
        <v>546</v>
      </c>
      <c r="E19" s="645"/>
      <c r="F19" s="645" t="s">
        <v>546</v>
      </c>
      <c r="G19" s="645" t="s">
        <v>546</v>
      </c>
      <c r="H19" s="645" t="s">
        <v>546</v>
      </c>
      <c r="I19" s="646" t="s">
        <v>546</v>
      </c>
      <c r="J19" s="647" t="s">
        <v>0</v>
      </c>
    </row>
    <row r="20" spans="1:10" ht="14.4" customHeight="1" x14ac:dyDescent="0.3">
      <c r="A20" s="643" t="s">
        <v>550</v>
      </c>
      <c r="B20" s="644" t="s">
        <v>344</v>
      </c>
      <c r="C20" s="645">
        <v>80.491919999999993</v>
      </c>
      <c r="D20" s="645">
        <v>83.46114</v>
      </c>
      <c r="E20" s="645"/>
      <c r="F20" s="645">
        <v>67.455470000000005</v>
      </c>
      <c r="G20" s="645">
        <v>79.259716138480826</v>
      </c>
      <c r="H20" s="645">
        <v>-11.804246138480821</v>
      </c>
      <c r="I20" s="646">
        <v>0.8510687810456361</v>
      </c>
      <c r="J20" s="647" t="s">
        <v>1</v>
      </c>
    </row>
    <row r="21" spans="1:10" ht="14.4" customHeight="1" x14ac:dyDescent="0.3">
      <c r="A21" s="643" t="s">
        <v>550</v>
      </c>
      <c r="B21" s="644" t="s">
        <v>347</v>
      </c>
      <c r="C21" s="645">
        <v>0</v>
      </c>
      <c r="D21" s="645" t="s">
        <v>546</v>
      </c>
      <c r="E21" s="645"/>
      <c r="F21" s="645" t="s">
        <v>546</v>
      </c>
      <c r="G21" s="645" t="s">
        <v>546</v>
      </c>
      <c r="H21" s="645" t="s">
        <v>546</v>
      </c>
      <c r="I21" s="646" t="s">
        <v>546</v>
      </c>
      <c r="J21" s="647" t="s">
        <v>1</v>
      </c>
    </row>
    <row r="22" spans="1:10" ht="14.4" customHeight="1" x14ac:dyDescent="0.3">
      <c r="A22" s="643" t="s">
        <v>550</v>
      </c>
      <c r="B22" s="644" t="s">
        <v>349</v>
      </c>
      <c r="C22" s="645">
        <v>33.707769999999002</v>
      </c>
      <c r="D22" s="645">
        <v>35.733779999999996</v>
      </c>
      <c r="E22" s="645"/>
      <c r="F22" s="645">
        <v>16.992800000000003</v>
      </c>
      <c r="G22" s="645">
        <v>51.971181773776671</v>
      </c>
      <c r="H22" s="645">
        <v>-34.978381773776668</v>
      </c>
      <c r="I22" s="646">
        <v>0.32696581874869229</v>
      </c>
      <c r="J22" s="647" t="s">
        <v>1</v>
      </c>
    </row>
    <row r="23" spans="1:10" ht="14.4" customHeight="1" x14ac:dyDescent="0.3">
      <c r="A23" s="643" t="s">
        <v>550</v>
      </c>
      <c r="B23" s="644" t="s">
        <v>350</v>
      </c>
      <c r="C23" s="645">
        <v>0</v>
      </c>
      <c r="D23" s="645" t="s">
        <v>546</v>
      </c>
      <c r="E23" s="645"/>
      <c r="F23" s="645" t="s">
        <v>546</v>
      </c>
      <c r="G23" s="645" t="s">
        <v>546</v>
      </c>
      <c r="H23" s="645" t="s">
        <v>546</v>
      </c>
      <c r="I23" s="646" t="s">
        <v>546</v>
      </c>
      <c r="J23" s="647" t="s">
        <v>1</v>
      </c>
    </row>
    <row r="24" spans="1:10" ht="14.4" customHeight="1" x14ac:dyDescent="0.3">
      <c r="A24" s="643" t="s">
        <v>550</v>
      </c>
      <c r="B24" s="644" t="s">
        <v>352</v>
      </c>
      <c r="C24" s="645">
        <v>13.095010000000002</v>
      </c>
      <c r="D24" s="645">
        <v>12.718159999999999</v>
      </c>
      <c r="E24" s="645"/>
      <c r="F24" s="645">
        <v>14.304819999999999</v>
      </c>
      <c r="G24" s="645">
        <v>13.445363500274583</v>
      </c>
      <c r="H24" s="645">
        <v>0.85945649972541638</v>
      </c>
      <c r="I24" s="646">
        <v>1.0639221468209368</v>
      </c>
      <c r="J24" s="647" t="s">
        <v>1</v>
      </c>
    </row>
    <row r="25" spans="1:10" ht="14.4" customHeight="1" x14ac:dyDescent="0.3">
      <c r="A25" s="643" t="s">
        <v>550</v>
      </c>
      <c r="B25" s="644" t="s">
        <v>552</v>
      </c>
      <c r="C25" s="645">
        <v>127.294699999999</v>
      </c>
      <c r="D25" s="645">
        <v>131.91308000000001</v>
      </c>
      <c r="E25" s="645"/>
      <c r="F25" s="645">
        <v>98.753090000000014</v>
      </c>
      <c r="G25" s="645">
        <v>144.67626141253209</v>
      </c>
      <c r="H25" s="645">
        <v>-45.923171412532071</v>
      </c>
      <c r="I25" s="646">
        <v>0.68257977525707525</v>
      </c>
      <c r="J25" s="647" t="s">
        <v>553</v>
      </c>
    </row>
    <row r="26" spans="1:10" ht="14.4" customHeight="1" x14ac:dyDescent="0.3">
      <c r="A26" s="643" t="s">
        <v>546</v>
      </c>
      <c r="B26" s="644" t="s">
        <v>546</v>
      </c>
      <c r="C26" s="645" t="s">
        <v>546</v>
      </c>
      <c r="D26" s="645" t="s">
        <v>546</v>
      </c>
      <c r="E26" s="645"/>
      <c r="F26" s="645" t="s">
        <v>546</v>
      </c>
      <c r="G26" s="645" t="s">
        <v>546</v>
      </c>
      <c r="H26" s="645" t="s">
        <v>546</v>
      </c>
      <c r="I26" s="646" t="s">
        <v>546</v>
      </c>
      <c r="J26" s="647" t="s">
        <v>554</v>
      </c>
    </row>
    <row r="27" spans="1:10" ht="14.4" customHeight="1" x14ac:dyDescent="0.3">
      <c r="A27" s="643" t="s">
        <v>555</v>
      </c>
      <c r="B27" s="644" t="s">
        <v>556</v>
      </c>
      <c r="C27" s="645" t="s">
        <v>546</v>
      </c>
      <c r="D27" s="645" t="s">
        <v>546</v>
      </c>
      <c r="E27" s="645"/>
      <c r="F27" s="645" t="s">
        <v>546</v>
      </c>
      <c r="G27" s="645" t="s">
        <v>546</v>
      </c>
      <c r="H27" s="645" t="s">
        <v>546</v>
      </c>
      <c r="I27" s="646" t="s">
        <v>546</v>
      </c>
      <c r="J27" s="647" t="s">
        <v>0</v>
      </c>
    </row>
    <row r="28" spans="1:10" ht="14.4" customHeight="1" x14ac:dyDescent="0.3">
      <c r="A28" s="643" t="s">
        <v>555</v>
      </c>
      <c r="B28" s="644" t="s">
        <v>344</v>
      </c>
      <c r="C28" s="645">
        <v>117.27995999999999</v>
      </c>
      <c r="D28" s="645">
        <v>120.36066</v>
      </c>
      <c r="E28" s="645"/>
      <c r="F28" s="645">
        <v>98.852720000000005</v>
      </c>
      <c r="G28" s="645">
        <v>113.06559335917001</v>
      </c>
      <c r="H28" s="645">
        <v>-14.212873359170004</v>
      </c>
      <c r="I28" s="646">
        <v>0.87429532772166463</v>
      </c>
      <c r="J28" s="647" t="s">
        <v>1</v>
      </c>
    </row>
    <row r="29" spans="1:10" ht="14.4" customHeight="1" x14ac:dyDescent="0.3">
      <c r="A29" s="643" t="s">
        <v>555</v>
      </c>
      <c r="B29" s="644" t="s">
        <v>345</v>
      </c>
      <c r="C29" s="645">
        <v>0</v>
      </c>
      <c r="D29" s="645" t="s">
        <v>546</v>
      </c>
      <c r="E29" s="645"/>
      <c r="F29" s="645" t="s">
        <v>546</v>
      </c>
      <c r="G29" s="645" t="s">
        <v>546</v>
      </c>
      <c r="H29" s="645" t="s">
        <v>546</v>
      </c>
      <c r="I29" s="646" t="s">
        <v>546</v>
      </c>
      <c r="J29" s="647" t="s">
        <v>1</v>
      </c>
    </row>
    <row r="30" spans="1:10" ht="14.4" customHeight="1" x14ac:dyDescent="0.3">
      <c r="A30" s="643" t="s">
        <v>555</v>
      </c>
      <c r="B30" s="644" t="s">
        <v>349</v>
      </c>
      <c r="C30" s="645">
        <v>19.442759999998998</v>
      </c>
      <c r="D30" s="645">
        <v>39.089509999999997</v>
      </c>
      <c r="E30" s="645"/>
      <c r="F30" s="645">
        <v>19.36045</v>
      </c>
      <c r="G30" s="645">
        <v>42.79375287251834</v>
      </c>
      <c r="H30" s="645">
        <v>-23.43330287251834</v>
      </c>
      <c r="I30" s="646">
        <v>0.4524129972352357</v>
      </c>
      <c r="J30" s="647" t="s">
        <v>1</v>
      </c>
    </row>
    <row r="31" spans="1:10" ht="14.4" customHeight="1" x14ac:dyDescent="0.3">
      <c r="A31" s="643" t="s">
        <v>555</v>
      </c>
      <c r="B31" s="644" t="s">
        <v>350</v>
      </c>
      <c r="C31" s="645">
        <v>0.45467999999999997</v>
      </c>
      <c r="D31" s="645">
        <v>9.3469999999999998E-2</v>
      </c>
      <c r="E31" s="645"/>
      <c r="F31" s="645">
        <v>0</v>
      </c>
      <c r="G31" s="645">
        <v>0.10916930276166666</v>
      </c>
      <c r="H31" s="645">
        <v>-0.10916930276166666</v>
      </c>
      <c r="I31" s="646">
        <v>0</v>
      </c>
      <c r="J31" s="647" t="s">
        <v>1</v>
      </c>
    </row>
    <row r="32" spans="1:10" ht="14.4" customHeight="1" x14ac:dyDescent="0.3">
      <c r="A32" s="643" t="s">
        <v>555</v>
      </c>
      <c r="B32" s="644" t="s">
        <v>352</v>
      </c>
      <c r="C32" s="645">
        <v>0</v>
      </c>
      <c r="D32" s="645" t="s">
        <v>546</v>
      </c>
      <c r="E32" s="645"/>
      <c r="F32" s="645" t="s">
        <v>546</v>
      </c>
      <c r="G32" s="645" t="s">
        <v>546</v>
      </c>
      <c r="H32" s="645" t="s">
        <v>546</v>
      </c>
      <c r="I32" s="646" t="s">
        <v>546</v>
      </c>
      <c r="J32" s="647" t="s">
        <v>1</v>
      </c>
    </row>
    <row r="33" spans="1:10" ht="14.4" customHeight="1" x14ac:dyDescent="0.3">
      <c r="A33" s="643" t="s">
        <v>555</v>
      </c>
      <c r="B33" s="644" t="s">
        <v>557</v>
      </c>
      <c r="C33" s="645">
        <v>137.17739999999898</v>
      </c>
      <c r="D33" s="645">
        <v>159.54363999999998</v>
      </c>
      <c r="E33" s="645"/>
      <c r="F33" s="645">
        <v>118.21317000000001</v>
      </c>
      <c r="G33" s="645">
        <v>155.96851553445001</v>
      </c>
      <c r="H33" s="645">
        <v>-37.755345534450001</v>
      </c>
      <c r="I33" s="646">
        <v>0.75792969879160854</v>
      </c>
      <c r="J33" s="647" t="s">
        <v>553</v>
      </c>
    </row>
    <row r="34" spans="1:10" ht="14.4" customHeight="1" x14ac:dyDescent="0.3">
      <c r="A34" s="643" t="s">
        <v>546</v>
      </c>
      <c r="B34" s="644" t="s">
        <v>546</v>
      </c>
      <c r="C34" s="645" t="s">
        <v>546</v>
      </c>
      <c r="D34" s="645" t="s">
        <v>546</v>
      </c>
      <c r="E34" s="645"/>
      <c r="F34" s="645" t="s">
        <v>546</v>
      </c>
      <c r="G34" s="645" t="s">
        <v>546</v>
      </c>
      <c r="H34" s="645" t="s">
        <v>546</v>
      </c>
      <c r="I34" s="646" t="s">
        <v>546</v>
      </c>
      <c r="J34" s="647" t="s">
        <v>554</v>
      </c>
    </row>
    <row r="35" spans="1:10" ht="14.4" customHeight="1" x14ac:dyDescent="0.3">
      <c r="A35" s="643" t="s">
        <v>558</v>
      </c>
      <c r="B35" s="644" t="s">
        <v>559</v>
      </c>
      <c r="C35" s="645" t="s">
        <v>546</v>
      </c>
      <c r="D35" s="645" t="s">
        <v>546</v>
      </c>
      <c r="E35" s="645"/>
      <c r="F35" s="645" t="s">
        <v>546</v>
      </c>
      <c r="G35" s="645" t="s">
        <v>546</v>
      </c>
      <c r="H35" s="645" t="s">
        <v>546</v>
      </c>
      <c r="I35" s="646" t="s">
        <v>546</v>
      </c>
      <c r="J35" s="647" t="s">
        <v>0</v>
      </c>
    </row>
    <row r="36" spans="1:10" ht="14.4" customHeight="1" x14ac:dyDescent="0.3">
      <c r="A36" s="643" t="s">
        <v>558</v>
      </c>
      <c r="B36" s="644" t="s">
        <v>344</v>
      </c>
      <c r="C36" s="645">
        <v>1.11608</v>
      </c>
      <c r="D36" s="645">
        <v>1.1413500000000001</v>
      </c>
      <c r="E36" s="645"/>
      <c r="F36" s="645">
        <v>1.2311799999999999</v>
      </c>
      <c r="G36" s="645">
        <v>1.1047246633150001</v>
      </c>
      <c r="H36" s="645">
        <v>0.12645533668499986</v>
      </c>
      <c r="I36" s="646">
        <v>1.1144677410437631</v>
      </c>
      <c r="J36" s="647" t="s">
        <v>1</v>
      </c>
    </row>
    <row r="37" spans="1:10" ht="14.4" customHeight="1" x14ac:dyDescent="0.3">
      <c r="A37" s="643" t="s">
        <v>558</v>
      </c>
      <c r="B37" s="644" t="s">
        <v>351</v>
      </c>
      <c r="C37" s="645" t="s">
        <v>546</v>
      </c>
      <c r="D37" s="645" t="s">
        <v>546</v>
      </c>
      <c r="E37" s="645"/>
      <c r="F37" s="645">
        <v>0</v>
      </c>
      <c r="G37" s="645">
        <v>166.66666666666669</v>
      </c>
      <c r="H37" s="645">
        <v>-166.66666666666669</v>
      </c>
      <c r="I37" s="646">
        <v>0</v>
      </c>
      <c r="J37" s="647" t="s">
        <v>1</v>
      </c>
    </row>
    <row r="38" spans="1:10" ht="14.4" customHeight="1" x14ac:dyDescent="0.3">
      <c r="A38" s="643" t="s">
        <v>558</v>
      </c>
      <c r="B38" s="644" t="s">
        <v>560</v>
      </c>
      <c r="C38" s="645">
        <v>1.11608</v>
      </c>
      <c r="D38" s="645">
        <v>1.1413500000000001</v>
      </c>
      <c r="E38" s="645"/>
      <c r="F38" s="645">
        <v>1.2311799999999999</v>
      </c>
      <c r="G38" s="645">
        <v>167.7713913299817</v>
      </c>
      <c r="H38" s="645">
        <v>-166.5402113299817</v>
      </c>
      <c r="I38" s="646">
        <v>7.3384382774679957E-3</v>
      </c>
      <c r="J38" s="647" t="s">
        <v>553</v>
      </c>
    </row>
    <row r="39" spans="1:10" ht="14.4" customHeight="1" x14ac:dyDescent="0.3">
      <c r="A39" s="643" t="s">
        <v>546</v>
      </c>
      <c r="B39" s="644" t="s">
        <v>546</v>
      </c>
      <c r="C39" s="645" t="s">
        <v>546</v>
      </c>
      <c r="D39" s="645" t="s">
        <v>546</v>
      </c>
      <c r="E39" s="645"/>
      <c r="F39" s="645" t="s">
        <v>546</v>
      </c>
      <c r="G39" s="645" t="s">
        <v>546</v>
      </c>
      <c r="H39" s="645" t="s">
        <v>546</v>
      </c>
      <c r="I39" s="646" t="s">
        <v>546</v>
      </c>
      <c r="J39" s="647" t="s">
        <v>554</v>
      </c>
    </row>
    <row r="40" spans="1:10" ht="14.4" customHeight="1" x14ac:dyDescent="0.3">
      <c r="A40" s="643" t="s">
        <v>561</v>
      </c>
      <c r="B40" s="644" t="s">
        <v>562</v>
      </c>
      <c r="C40" s="645" t="s">
        <v>546</v>
      </c>
      <c r="D40" s="645" t="s">
        <v>546</v>
      </c>
      <c r="E40" s="645"/>
      <c r="F40" s="645" t="s">
        <v>546</v>
      </c>
      <c r="G40" s="645" t="s">
        <v>546</v>
      </c>
      <c r="H40" s="645" t="s">
        <v>546</v>
      </c>
      <c r="I40" s="646" t="s">
        <v>546</v>
      </c>
      <c r="J40" s="647" t="s">
        <v>0</v>
      </c>
    </row>
    <row r="41" spans="1:10" ht="14.4" customHeight="1" x14ac:dyDescent="0.3">
      <c r="A41" s="643" t="s">
        <v>561</v>
      </c>
      <c r="B41" s="644" t="s">
        <v>344</v>
      </c>
      <c r="C41" s="645">
        <v>1033.3263400000001</v>
      </c>
      <c r="D41" s="645">
        <v>1041.5909000000011</v>
      </c>
      <c r="E41" s="645"/>
      <c r="F41" s="645">
        <v>914.24229000000003</v>
      </c>
      <c r="G41" s="645">
        <v>1030.9940875252166</v>
      </c>
      <c r="H41" s="645">
        <v>-116.7517975252166</v>
      </c>
      <c r="I41" s="646">
        <v>0.88675803388410701</v>
      </c>
      <c r="J41" s="647" t="s">
        <v>1</v>
      </c>
    </row>
    <row r="42" spans="1:10" ht="14.4" customHeight="1" x14ac:dyDescent="0.3">
      <c r="A42" s="643" t="s">
        <v>561</v>
      </c>
      <c r="B42" s="644" t="s">
        <v>345</v>
      </c>
      <c r="C42" s="645">
        <v>121.10948999999999</v>
      </c>
      <c r="D42" s="645">
        <v>127.24523000000001</v>
      </c>
      <c r="E42" s="645"/>
      <c r="F42" s="645">
        <v>148.99853000000002</v>
      </c>
      <c r="G42" s="645">
        <v>143.87359239388707</v>
      </c>
      <c r="H42" s="645">
        <v>5.124937606112951</v>
      </c>
      <c r="I42" s="646">
        <v>1.0356211137905158</v>
      </c>
      <c r="J42" s="647" t="s">
        <v>1</v>
      </c>
    </row>
    <row r="43" spans="1:10" ht="14.4" customHeight="1" x14ac:dyDescent="0.3">
      <c r="A43" s="643" t="s">
        <v>561</v>
      </c>
      <c r="B43" s="644" t="s">
        <v>346</v>
      </c>
      <c r="C43" s="645">
        <v>7.6840799999999998</v>
      </c>
      <c r="D43" s="645">
        <v>0</v>
      </c>
      <c r="E43" s="645"/>
      <c r="F43" s="645" t="s">
        <v>546</v>
      </c>
      <c r="G43" s="645" t="s">
        <v>546</v>
      </c>
      <c r="H43" s="645" t="s">
        <v>546</v>
      </c>
      <c r="I43" s="646" t="s">
        <v>546</v>
      </c>
      <c r="J43" s="647" t="s">
        <v>1</v>
      </c>
    </row>
    <row r="44" spans="1:10" ht="14.4" customHeight="1" x14ac:dyDescent="0.3">
      <c r="A44" s="643" t="s">
        <v>561</v>
      </c>
      <c r="B44" s="644" t="s">
        <v>347</v>
      </c>
      <c r="C44" s="645">
        <v>273.45089999999999</v>
      </c>
      <c r="D44" s="645">
        <v>111.41916000000001</v>
      </c>
      <c r="E44" s="645"/>
      <c r="F44" s="645">
        <v>216.77082999999999</v>
      </c>
      <c r="G44" s="645">
        <v>121.95595338882541</v>
      </c>
      <c r="H44" s="645">
        <v>94.814876611174583</v>
      </c>
      <c r="I44" s="646">
        <v>1.7774518092518334</v>
      </c>
      <c r="J44" s="647" t="s">
        <v>1</v>
      </c>
    </row>
    <row r="45" spans="1:10" ht="14.4" customHeight="1" x14ac:dyDescent="0.3">
      <c r="A45" s="643" t="s">
        <v>561</v>
      </c>
      <c r="B45" s="644" t="s">
        <v>547</v>
      </c>
      <c r="C45" s="645">
        <v>0</v>
      </c>
      <c r="D45" s="645" t="s">
        <v>546</v>
      </c>
      <c r="E45" s="645"/>
      <c r="F45" s="645" t="s">
        <v>546</v>
      </c>
      <c r="G45" s="645" t="s">
        <v>546</v>
      </c>
      <c r="H45" s="645" t="s">
        <v>546</v>
      </c>
      <c r="I45" s="646" t="s">
        <v>546</v>
      </c>
      <c r="J45" s="647" t="s">
        <v>1</v>
      </c>
    </row>
    <row r="46" spans="1:10" ht="14.4" customHeight="1" x14ac:dyDescent="0.3">
      <c r="A46" s="643" t="s">
        <v>561</v>
      </c>
      <c r="B46" s="644" t="s">
        <v>349</v>
      </c>
      <c r="C46" s="645">
        <v>149.2516</v>
      </c>
      <c r="D46" s="645">
        <v>110.90782000000002</v>
      </c>
      <c r="E46" s="645"/>
      <c r="F46" s="645">
        <v>83.318920000000006</v>
      </c>
      <c r="G46" s="645">
        <v>145.45498471637251</v>
      </c>
      <c r="H46" s="645">
        <v>-62.136064716372502</v>
      </c>
      <c r="I46" s="646">
        <v>0.57281584513907402</v>
      </c>
      <c r="J46" s="647" t="s">
        <v>1</v>
      </c>
    </row>
    <row r="47" spans="1:10" ht="14.4" customHeight="1" x14ac:dyDescent="0.3">
      <c r="A47" s="643" t="s">
        <v>561</v>
      </c>
      <c r="B47" s="644" t="s">
        <v>350</v>
      </c>
      <c r="C47" s="645">
        <v>27.004249999999999</v>
      </c>
      <c r="D47" s="645">
        <v>19.82151</v>
      </c>
      <c r="E47" s="645"/>
      <c r="F47" s="645">
        <v>2.20017</v>
      </c>
      <c r="G47" s="645">
        <v>8.2604101537287491</v>
      </c>
      <c r="H47" s="645">
        <v>-6.0602401537287491</v>
      </c>
      <c r="I47" s="646">
        <v>0.26635118100120525</v>
      </c>
      <c r="J47" s="647" t="s">
        <v>1</v>
      </c>
    </row>
    <row r="48" spans="1:10" ht="14.4" customHeight="1" x14ac:dyDescent="0.3">
      <c r="A48" s="643" t="s">
        <v>561</v>
      </c>
      <c r="B48" s="644" t="s">
        <v>352</v>
      </c>
      <c r="C48" s="645">
        <v>38.409919999999005</v>
      </c>
      <c r="D48" s="645">
        <v>38.396839999999997</v>
      </c>
      <c r="E48" s="645"/>
      <c r="F48" s="645">
        <v>46.825630000000004</v>
      </c>
      <c r="G48" s="645">
        <v>43.288543072240415</v>
      </c>
      <c r="H48" s="645">
        <v>3.5370869277595887</v>
      </c>
      <c r="I48" s="646">
        <v>1.0817095396778971</v>
      </c>
      <c r="J48" s="647" t="s">
        <v>1</v>
      </c>
    </row>
    <row r="49" spans="1:10" ht="14.4" customHeight="1" x14ac:dyDescent="0.3">
      <c r="A49" s="643" t="s">
        <v>561</v>
      </c>
      <c r="B49" s="644" t="s">
        <v>563</v>
      </c>
      <c r="C49" s="645">
        <v>1650.2365799999991</v>
      </c>
      <c r="D49" s="645">
        <v>1449.381460000001</v>
      </c>
      <c r="E49" s="645"/>
      <c r="F49" s="645">
        <v>1412.35637</v>
      </c>
      <c r="G49" s="645">
        <v>1493.8275712502709</v>
      </c>
      <c r="H49" s="645">
        <v>-81.471201250270951</v>
      </c>
      <c r="I49" s="646">
        <v>0.94546144225863837</v>
      </c>
      <c r="J49" s="647" t="s">
        <v>553</v>
      </c>
    </row>
    <row r="50" spans="1:10" ht="14.4" customHeight="1" x14ac:dyDescent="0.3">
      <c r="A50" s="643" t="s">
        <v>546</v>
      </c>
      <c r="B50" s="644" t="s">
        <v>546</v>
      </c>
      <c r="C50" s="645" t="s">
        <v>546</v>
      </c>
      <c r="D50" s="645" t="s">
        <v>546</v>
      </c>
      <c r="E50" s="645"/>
      <c r="F50" s="645" t="s">
        <v>546</v>
      </c>
      <c r="G50" s="645" t="s">
        <v>546</v>
      </c>
      <c r="H50" s="645" t="s">
        <v>546</v>
      </c>
      <c r="I50" s="646" t="s">
        <v>546</v>
      </c>
      <c r="J50" s="647" t="s">
        <v>554</v>
      </c>
    </row>
    <row r="51" spans="1:10" ht="14.4" customHeight="1" x14ac:dyDescent="0.3">
      <c r="A51" s="643" t="s">
        <v>564</v>
      </c>
      <c r="B51" s="644" t="s">
        <v>565</v>
      </c>
      <c r="C51" s="645" t="s">
        <v>546</v>
      </c>
      <c r="D51" s="645" t="s">
        <v>546</v>
      </c>
      <c r="E51" s="645"/>
      <c r="F51" s="645" t="s">
        <v>546</v>
      </c>
      <c r="G51" s="645" t="s">
        <v>546</v>
      </c>
      <c r="H51" s="645" t="s">
        <v>546</v>
      </c>
      <c r="I51" s="646" t="s">
        <v>546</v>
      </c>
      <c r="J51" s="647" t="s">
        <v>0</v>
      </c>
    </row>
    <row r="52" spans="1:10" ht="14.4" customHeight="1" x14ac:dyDescent="0.3">
      <c r="A52" s="643" t="s">
        <v>564</v>
      </c>
      <c r="B52" s="644" t="s">
        <v>344</v>
      </c>
      <c r="C52" s="645">
        <v>373.87717999999904</v>
      </c>
      <c r="D52" s="645">
        <v>570.265050000001</v>
      </c>
      <c r="E52" s="645"/>
      <c r="F52" s="645">
        <v>543.78374000000008</v>
      </c>
      <c r="G52" s="645">
        <v>529.2029921889042</v>
      </c>
      <c r="H52" s="645">
        <v>14.580747811095875</v>
      </c>
      <c r="I52" s="646">
        <v>1.0275522777200987</v>
      </c>
      <c r="J52" s="647" t="s">
        <v>1</v>
      </c>
    </row>
    <row r="53" spans="1:10" ht="14.4" customHeight="1" x14ac:dyDescent="0.3">
      <c r="A53" s="643" t="s">
        <v>564</v>
      </c>
      <c r="B53" s="644" t="s">
        <v>345</v>
      </c>
      <c r="C53" s="645">
        <v>0</v>
      </c>
      <c r="D53" s="645" t="s">
        <v>546</v>
      </c>
      <c r="E53" s="645"/>
      <c r="F53" s="645" t="s">
        <v>546</v>
      </c>
      <c r="G53" s="645" t="s">
        <v>546</v>
      </c>
      <c r="H53" s="645" t="s">
        <v>546</v>
      </c>
      <c r="I53" s="646" t="s">
        <v>546</v>
      </c>
      <c r="J53" s="647" t="s">
        <v>1</v>
      </c>
    </row>
    <row r="54" spans="1:10" ht="14.4" customHeight="1" x14ac:dyDescent="0.3">
      <c r="A54" s="643" t="s">
        <v>564</v>
      </c>
      <c r="B54" s="644" t="s">
        <v>346</v>
      </c>
      <c r="C54" s="645" t="s">
        <v>546</v>
      </c>
      <c r="D54" s="645" t="s">
        <v>546</v>
      </c>
      <c r="E54" s="645"/>
      <c r="F54" s="645">
        <v>0</v>
      </c>
      <c r="G54" s="645">
        <v>3.1867282946875002</v>
      </c>
      <c r="H54" s="645">
        <v>-3.1867282946875002</v>
      </c>
      <c r="I54" s="646">
        <v>0</v>
      </c>
      <c r="J54" s="647" t="s">
        <v>1</v>
      </c>
    </row>
    <row r="55" spans="1:10" ht="14.4" customHeight="1" x14ac:dyDescent="0.3">
      <c r="A55" s="643" t="s">
        <v>564</v>
      </c>
      <c r="B55" s="644" t="s">
        <v>348</v>
      </c>
      <c r="C55" s="645">
        <v>7.9175700000000004</v>
      </c>
      <c r="D55" s="645">
        <v>8.45838</v>
      </c>
      <c r="E55" s="645"/>
      <c r="F55" s="645">
        <v>9.6101299999999998</v>
      </c>
      <c r="G55" s="645">
        <v>7.1740532825312497</v>
      </c>
      <c r="H55" s="645">
        <v>2.4360767174687501</v>
      </c>
      <c r="I55" s="646">
        <v>1.339567692283604</v>
      </c>
      <c r="J55" s="647" t="s">
        <v>1</v>
      </c>
    </row>
    <row r="56" spans="1:10" ht="14.4" customHeight="1" x14ac:dyDescent="0.3">
      <c r="A56" s="643" t="s">
        <v>564</v>
      </c>
      <c r="B56" s="644" t="s">
        <v>349</v>
      </c>
      <c r="C56" s="645">
        <v>0.45350999999899999</v>
      </c>
      <c r="D56" s="645">
        <v>0.39238000000000001</v>
      </c>
      <c r="E56" s="645"/>
      <c r="F56" s="645">
        <v>0.48300000000000004</v>
      </c>
      <c r="G56" s="645">
        <v>0.49768153796708325</v>
      </c>
      <c r="H56" s="645">
        <v>-1.4681537967083214E-2</v>
      </c>
      <c r="I56" s="646">
        <v>0.97050013543388813</v>
      </c>
      <c r="J56" s="647" t="s">
        <v>1</v>
      </c>
    </row>
    <row r="57" spans="1:10" ht="14.4" customHeight="1" x14ac:dyDescent="0.3">
      <c r="A57" s="643" t="s">
        <v>564</v>
      </c>
      <c r="B57" s="644" t="s">
        <v>352</v>
      </c>
      <c r="C57" s="645">
        <v>72.901839999999993</v>
      </c>
      <c r="D57" s="645">
        <v>66.219179999999994</v>
      </c>
      <c r="E57" s="645"/>
      <c r="F57" s="645">
        <v>63.844459999999998</v>
      </c>
      <c r="G57" s="645">
        <v>62.625903165680832</v>
      </c>
      <c r="H57" s="645">
        <v>1.2185568343191662</v>
      </c>
      <c r="I57" s="646">
        <v>1.0194577127469986</v>
      </c>
      <c r="J57" s="647" t="s">
        <v>1</v>
      </c>
    </row>
    <row r="58" spans="1:10" ht="14.4" customHeight="1" x14ac:dyDescent="0.3">
      <c r="A58" s="643" t="s">
        <v>564</v>
      </c>
      <c r="B58" s="644" t="s">
        <v>566</v>
      </c>
      <c r="C58" s="645">
        <v>455.15009999999808</v>
      </c>
      <c r="D58" s="645">
        <v>645.33499000000097</v>
      </c>
      <c r="E58" s="645"/>
      <c r="F58" s="645">
        <v>617.72133000000008</v>
      </c>
      <c r="G58" s="645">
        <v>602.68735846977097</v>
      </c>
      <c r="H58" s="645">
        <v>15.03397153022911</v>
      </c>
      <c r="I58" s="646">
        <v>1.0249448927689482</v>
      </c>
      <c r="J58" s="647" t="s">
        <v>553</v>
      </c>
    </row>
    <row r="59" spans="1:10" ht="14.4" customHeight="1" x14ac:dyDescent="0.3">
      <c r="A59" s="643" t="s">
        <v>546</v>
      </c>
      <c r="B59" s="644" t="s">
        <v>546</v>
      </c>
      <c r="C59" s="645" t="s">
        <v>546</v>
      </c>
      <c r="D59" s="645" t="s">
        <v>546</v>
      </c>
      <c r="E59" s="645"/>
      <c r="F59" s="645" t="s">
        <v>546</v>
      </c>
      <c r="G59" s="645" t="s">
        <v>546</v>
      </c>
      <c r="H59" s="645" t="s">
        <v>546</v>
      </c>
      <c r="I59" s="646" t="s">
        <v>546</v>
      </c>
      <c r="J59" s="647" t="s">
        <v>554</v>
      </c>
    </row>
    <row r="60" spans="1:10" ht="14.4" customHeight="1" x14ac:dyDescent="0.3">
      <c r="A60" s="643" t="s">
        <v>544</v>
      </c>
      <c r="B60" s="644" t="s">
        <v>548</v>
      </c>
      <c r="C60" s="645">
        <v>2370.9748599999953</v>
      </c>
      <c r="D60" s="645">
        <v>2387.3145200000017</v>
      </c>
      <c r="E60" s="645"/>
      <c r="F60" s="645">
        <v>2248.2751400000002</v>
      </c>
      <c r="G60" s="645">
        <v>2564.9310979970055</v>
      </c>
      <c r="H60" s="645">
        <v>-316.65595799700532</v>
      </c>
      <c r="I60" s="646">
        <v>0.87654406847642541</v>
      </c>
      <c r="J60" s="647" t="s">
        <v>549</v>
      </c>
    </row>
  </sheetData>
  <mergeCells count="3">
    <mergeCell ref="F3:I3"/>
    <mergeCell ref="C4:D4"/>
    <mergeCell ref="A1:I1"/>
  </mergeCells>
  <conditionalFormatting sqref="F17 F61:F65537">
    <cfRule type="cellIs" dxfId="72" priority="18" stopIfTrue="1" operator="greaterThan">
      <formula>1</formula>
    </cfRule>
  </conditionalFormatting>
  <conditionalFormatting sqref="H5:H16">
    <cfRule type="expression" dxfId="71" priority="14">
      <formula>$H5&gt;0</formula>
    </cfRule>
  </conditionalFormatting>
  <conditionalFormatting sqref="I5:I16">
    <cfRule type="expression" dxfId="70" priority="15">
      <formula>$I5&gt;1</formula>
    </cfRule>
  </conditionalFormatting>
  <conditionalFormatting sqref="B5:B16">
    <cfRule type="expression" dxfId="69" priority="11">
      <formula>OR($J5="NS",$J5="SumaNS",$J5="Účet")</formula>
    </cfRule>
  </conditionalFormatting>
  <conditionalFormatting sqref="B5:D16 F5:I16">
    <cfRule type="expression" dxfId="68" priority="17">
      <formula>AND($J5&lt;&gt;"",$J5&lt;&gt;"mezeraKL")</formula>
    </cfRule>
  </conditionalFormatting>
  <conditionalFormatting sqref="B5:D16 F5:I16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6" priority="13">
      <formula>OR($J5="SumaNS",$J5="NS")</formula>
    </cfRule>
  </conditionalFormatting>
  <conditionalFormatting sqref="A5:A16">
    <cfRule type="expression" dxfId="65" priority="9">
      <formula>AND($J5&lt;&gt;"mezeraKL",$J5&lt;&gt;"")</formula>
    </cfRule>
  </conditionalFormatting>
  <conditionalFormatting sqref="A5:A16">
    <cfRule type="expression" dxfId="64" priority="10">
      <formula>AND($J5&lt;&gt;"",$J5&lt;&gt;"mezeraKL")</formula>
    </cfRule>
  </conditionalFormatting>
  <conditionalFormatting sqref="H18:H60">
    <cfRule type="expression" dxfId="63" priority="5">
      <formula>$H18&gt;0</formula>
    </cfRule>
  </conditionalFormatting>
  <conditionalFormatting sqref="A18:A60">
    <cfRule type="expression" dxfId="62" priority="2">
      <formula>AND($J18&lt;&gt;"mezeraKL",$J18&lt;&gt;"")</formula>
    </cfRule>
  </conditionalFormatting>
  <conditionalFormatting sqref="I18:I60">
    <cfRule type="expression" dxfId="61" priority="6">
      <formula>$I18&gt;1</formula>
    </cfRule>
  </conditionalFormatting>
  <conditionalFormatting sqref="B18:B60">
    <cfRule type="expression" dxfId="60" priority="1">
      <formula>OR($J18="NS",$J18="SumaNS",$J18="Účet")</formula>
    </cfRule>
  </conditionalFormatting>
  <conditionalFormatting sqref="A18:D60 F18:I60">
    <cfRule type="expression" dxfId="59" priority="8">
      <formula>AND($J18&lt;&gt;"",$J18&lt;&gt;"mezeraKL")</formula>
    </cfRule>
  </conditionalFormatting>
  <conditionalFormatting sqref="B18:D60 F18:I60">
    <cfRule type="expression" dxfId="58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60 F18:I60">
    <cfRule type="expression" dxfId="57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8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173.33556139390515</v>
      </c>
      <c r="M3" s="207">
        <f>SUBTOTAL(9,M5:M1048576)</f>
        <v>12249.649999999998</v>
      </c>
      <c r="N3" s="208">
        <f>SUBTOTAL(9,N5:N1048576)</f>
        <v>2123299.9596288498</v>
      </c>
    </row>
    <row r="4" spans="1:14" s="338" customFormat="1" ht="14.4" customHeight="1" thickBot="1" x14ac:dyDescent="0.35">
      <c r="A4" s="648" t="s">
        <v>4</v>
      </c>
      <c r="B4" s="649" t="s">
        <v>5</v>
      </c>
      <c r="C4" s="649" t="s">
        <v>0</v>
      </c>
      <c r="D4" s="649" t="s">
        <v>6</v>
      </c>
      <c r="E4" s="649" t="s">
        <v>7</v>
      </c>
      <c r="F4" s="649" t="s">
        <v>1</v>
      </c>
      <c r="G4" s="649" t="s">
        <v>8</v>
      </c>
      <c r="H4" s="649" t="s">
        <v>9</v>
      </c>
      <c r="I4" s="649" t="s">
        <v>10</v>
      </c>
      <c r="J4" s="650" t="s">
        <v>11</v>
      </c>
      <c r="K4" s="650" t="s">
        <v>12</v>
      </c>
      <c r="L4" s="651" t="s">
        <v>184</v>
      </c>
      <c r="M4" s="651" t="s">
        <v>13</v>
      </c>
      <c r="N4" s="652" t="s">
        <v>201</v>
      </c>
    </row>
    <row r="5" spans="1:14" ht="14.4" customHeight="1" x14ac:dyDescent="0.3">
      <c r="A5" s="653" t="s">
        <v>544</v>
      </c>
      <c r="B5" s="654" t="s">
        <v>545</v>
      </c>
      <c r="C5" s="655" t="s">
        <v>550</v>
      </c>
      <c r="D5" s="656" t="s">
        <v>2184</v>
      </c>
      <c r="E5" s="655" t="s">
        <v>567</v>
      </c>
      <c r="F5" s="656" t="s">
        <v>2189</v>
      </c>
      <c r="G5" s="655" t="s">
        <v>568</v>
      </c>
      <c r="H5" s="655" t="s">
        <v>569</v>
      </c>
      <c r="I5" s="655" t="s">
        <v>569</v>
      </c>
      <c r="J5" s="655" t="s">
        <v>570</v>
      </c>
      <c r="K5" s="655" t="s">
        <v>571</v>
      </c>
      <c r="L5" s="657">
        <v>171.59999999999994</v>
      </c>
      <c r="M5" s="657">
        <v>13</v>
      </c>
      <c r="N5" s="658">
        <v>2230.7999999999993</v>
      </c>
    </row>
    <row r="6" spans="1:14" ht="14.4" customHeight="1" x14ac:dyDescent="0.3">
      <c r="A6" s="659" t="s">
        <v>544</v>
      </c>
      <c r="B6" s="660" t="s">
        <v>545</v>
      </c>
      <c r="C6" s="661" t="s">
        <v>550</v>
      </c>
      <c r="D6" s="662" t="s">
        <v>2184</v>
      </c>
      <c r="E6" s="661" t="s">
        <v>567</v>
      </c>
      <c r="F6" s="662" t="s">
        <v>2189</v>
      </c>
      <c r="G6" s="661" t="s">
        <v>568</v>
      </c>
      <c r="H6" s="661" t="s">
        <v>572</v>
      </c>
      <c r="I6" s="661" t="s">
        <v>572</v>
      </c>
      <c r="J6" s="661" t="s">
        <v>573</v>
      </c>
      <c r="K6" s="661" t="s">
        <v>574</v>
      </c>
      <c r="L6" s="663">
        <v>175.66500000000002</v>
      </c>
      <c r="M6" s="663">
        <v>4</v>
      </c>
      <c r="N6" s="664">
        <v>702.66000000000008</v>
      </c>
    </row>
    <row r="7" spans="1:14" ht="14.4" customHeight="1" x14ac:dyDescent="0.3">
      <c r="A7" s="659" t="s">
        <v>544</v>
      </c>
      <c r="B7" s="660" t="s">
        <v>545</v>
      </c>
      <c r="C7" s="661" t="s">
        <v>550</v>
      </c>
      <c r="D7" s="662" t="s">
        <v>2184</v>
      </c>
      <c r="E7" s="661" t="s">
        <v>567</v>
      </c>
      <c r="F7" s="662" t="s">
        <v>2189</v>
      </c>
      <c r="G7" s="661" t="s">
        <v>568</v>
      </c>
      <c r="H7" s="661" t="s">
        <v>575</v>
      </c>
      <c r="I7" s="661" t="s">
        <v>575</v>
      </c>
      <c r="J7" s="661" t="s">
        <v>576</v>
      </c>
      <c r="K7" s="661" t="s">
        <v>574</v>
      </c>
      <c r="L7" s="663">
        <v>146.25</v>
      </c>
      <c r="M7" s="663">
        <v>2</v>
      </c>
      <c r="N7" s="664">
        <v>292.5</v>
      </c>
    </row>
    <row r="8" spans="1:14" ht="14.4" customHeight="1" x14ac:dyDescent="0.3">
      <c r="A8" s="659" t="s">
        <v>544</v>
      </c>
      <c r="B8" s="660" t="s">
        <v>545</v>
      </c>
      <c r="C8" s="661" t="s">
        <v>550</v>
      </c>
      <c r="D8" s="662" t="s">
        <v>2184</v>
      </c>
      <c r="E8" s="661" t="s">
        <v>567</v>
      </c>
      <c r="F8" s="662" t="s">
        <v>2189</v>
      </c>
      <c r="G8" s="661" t="s">
        <v>568</v>
      </c>
      <c r="H8" s="661" t="s">
        <v>577</v>
      </c>
      <c r="I8" s="661" t="s">
        <v>577</v>
      </c>
      <c r="J8" s="661" t="s">
        <v>570</v>
      </c>
      <c r="K8" s="661" t="s">
        <v>578</v>
      </c>
      <c r="L8" s="663">
        <v>93.5</v>
      </c>
      <c r="M8" s="663">
        <v>5</v>
      </c>
      <c r="N8" s="664">
        <v>467.5</v>
      </c>
    </row>
    <row r="9" spans="1:14" ht="14.4" customHeight="1" x14ac:dyDescent="0.3">
      <c r="A9" s="659" t="s">
        <v>544</v>
      </c>
      <c r="B9" s="660" t="s">
        <v>545</v>
      </c>
      <c r="C9" s="661" t="s">
        <v>550</v>
      </c>
      <c r="D9" s="662" t="s">
        <v>2184</v>
      </c>
      <c r="E9" s="661" t="s">
        <v>567</v>
      </c>
      <c r="F9" s="662" t="s">
        <v>2189</v>
      </c>
      <c r="G9" s="661" t="s">
        <v>568</v>
      </c>
      <c r="H9" s="661" t="s">
        <v>579</v>
      </c>
      <c r="I9" s="661" t="s">
        <v>580</v>
      </c>
      <c r="J9" s="661" t="s">
        <v>581</v>
      </c>
      <c r="K9" s="661" t="s">
        <v>582</v>
      </c>
      <c r="L9" s="663">
        <v>87.029097469517893</v>
      </c>
      <c r="M9" s="663">
        <v>1</v>
      </c>
      <c r="N9" s="664">
        <v>87.029097469517893</v>
      </c>
    </row>
    <row r="10" spans="1:14" ht="14.4" customHeight="1" x14ac:dyDescent="0.3">
      <c r="A10" s="659" t="s">
        <v>544</v>
      </c>
      <c r="B10" s="660" t="s">
        <v>545</v>
      </c>
      <c r="C10" s="661" t="s">
        <v>550</v>
      </c>
      <c r="D10" s="662" t="s">
        <v>2184</v>
      </c>
      <c r="E10" s="661" t="s">
        <v>567</v>
      </c>
      <c r="F10" s="662" t="s">
        <v>2189</v>
      </c>
      <c r="G10" s="661" t="s">
        <v>568</v>
      </c>
      <c r="H10" s="661" t="s">
        <v>583</v>
      </c>
      <c r="I10" s="661" t="s">
        <v>584</v>
      </c>
      <c r="J10" s="661" t="s">
        <v>585</v>
      </c>
      <c r="K10" s="661" t="s">
        <v>586</v>
      </c>
      <c r="L10" s="663">
        <v>96.82</v>
      </c>
      <c r="M10" s="663">
        <v>1</v>
      </c>
      <c r="N10" s="664">
        <v>96.82</v>
      </c>
    </row>
    <row r="11" spans="1:14" ht="14.4" customHeight="1" x14ac:dyDescent="0.3">
      <c r="A11" s="659" t="s">
        <v>544</v>
      </c>
      <c r="B11" s="660" t="s">
        <v>545</v>
      </c>
      <c r="C11" s="661" t="s">
        <v>550</v>
      </c>
      <c r="D11" s="662" t="s">
        <v>2184</v>
      </c>
      <c r="E11" s="661" t="s">
        <v>567</v>
      </c>
      <c r="F11" s="662" t="s">
        <v>2189</v>
      </c>
      <c r="G11" s="661" t="s">
        <v>568</v>
      </c>
      <c r="H11" s="661" t="s">
        <v>587</v>
      </c>
      <c r="I11" s="661" t="s">
        <v>588</v>
      </c>
      <c r="J11" s="661" t="s">
        <v>589</v>
      </c>
      <c r="K11" s="661" t="s">
        <v>590</v>
      </c>
      <c r="L11" s="663">
        <v>167.61</v>
      </c>
      <c r="M11" s="663">
        <v>1</v>
      </c>
      <c r="N11" s="664">
        <v>167.61</v>
      </c>
    </row>
    <row r="12" spans="1:14" ht="14.4" customHeight="1" x14ac:dyDescent="0.3">
      <c r="A12" s="659" t="s">
        <v>544</v>
      </c>
      <c r="B12" s="660" t="s">
        <v>545</v>
      </c>
      <c r="C12" s="661" t="s">
        <v>550</v>
      </c>
      <c r="D12" s="662" t="s">
        <v>2184</v>
      </c>
      <c r="E12" s="661" t="s">
        <v>567</v>
      </c>
      <c r="F12" s="662" t="s">
        <v>2189</v>
      </c>
      <c r="G12" s="661" t="s">
        <v>568</v>
      </c>
      <c r="H12" s="661" t="s">
        <v>591</v>
      </c>
      <c r="I12" s="661" t="s">
        <v>592</v>
      </c>
      <c r="J12" s="661" t="s">
        <v>593</v>
      </c>
      <c r="K12" s="661" t="s">
        <v>594</v>
      </c>
      <c r="L12" s="663">
        <v>64.539639854228156</v>
      </c>
      <c r="M12" s="663">
        <v>4</v>
      </c>
      <c r="N12" s="664">
        <v>258.15855941691262</v>
      </c>
    </row>
    <row r="13" spans="1:14" ht="14.4" customHeight="1" x14ac:dyDescent="0.3">
      <c r="A13" s="659" t="s">
        <v>544</v>
      </c>
      <c r="B13" s="660" t="s">
        <v>545</v>
      </c>
      <c r="C13" s="661" t="s">
        <v>550</v>
      </c>
      <c r="D13" s="662" t="s">
        <v>2184</v>
      </c>
      <c r="E13" s="661" t="s">
        <v>567</v>
      </c>
      <c r="F13" s="662" t="s">
        <v>2189</v>
      </c>
      <c r="G13" s="661" t="s">
        <v>568</v>
      </c>
      <c r="H13" s="661" t="s">
        <v>595</v>
      </c>
      <c r="I13" s="661" t="s">
        <v>596</v>
      </c>
      <c r="J13" s="661" t="s">
        <v>597</v>
      </c>
      <c r="K13" s="661" t="s">
        <v>598</v>
      </c>
      <c r="L13" s="663">
        <v>63.95</v>
      </c>
      <c r="M13" s="663">
        <v>1</v>
      </c>
      <c r="N13" s="664">
        <v>63.95</v>
      </c>
    </row>
    <row r="14" spans="1:14" ht="14.4" customHeight="1" x14ac:dyDescent="0.3">
      <c r="A14" s="659" t="s">
        <v>544</v>
      </c>
      <c r="B14" s="660" t="s">
        <v>545</v>
      </c>
      <c r="C14" s="661" t="s">
        <v>550</v>
      </c>
      <c r="D14" s="662" t="s">
        <v>2184</v>
      </c>
      <c r="E14" s="661" t="s">
        <v>567</v>
      </c>
      <c r="F14" s="662" t="s">
        <v>2189</v>
      </c>
      <c r="G14" s="661" t="s">
        <v>568</v>
      </c>
      <c r="H14" s="661" t="s">
        <v>599</v>
      </c>
      <c r="I14" s="661" t="s">
        <v>600</v>
      </c>
      <c r="J14" s="661" t="s">
        <v>601</v>
      </c>
      <c r="K14" s="661" t="s">
        <v>602</v>
      </c>
      <c r="L14" s="663">
        <v>40.627500000000012</v>
      </c>
      <c r="M14" s="663">
        <v>4</v>
      </c>
      <c r="N14" s="664">
        <v>162.51000000000005</v>
      </c>
    </row>
    <row r="15" spans="1:14" ht="14.4" customHeight="1" x14ac:dyDescent="0.3">
      <c r="A15" s="659" t="s">
        <v>544</v>
      </c>
      <c r="B15" s="660" t="s">
        <v>545</v>
      </c>
      <c r="C15" s="661" t="s">
        <v>550</v>
      </c>
      <c r="D15" s="662" t="s">
        <v>2184</v>
      </c>
      <c r="E15" s="661" t="s">
        <v>567</v>
      </c>
      <c r="F15" s="662" t="s">
        <v>2189</v>
      </c>
      <c r="G15" s="661" t="s">
        <v>568</v>
      </c>
      <c r="H15" s="661" t="s">
        <v>603</v>
      </c>
      <c r="I15" s="661" t="s">
        <v>604</v>
      </c>
      <c r="J15" s="661" t="s">
        <v>601</v>
      </c>
      <c r="K15" s="661" t="s">
        <v>605</v>
      </c>
      <c r="L15" s="663">
        <v>77.744240999974167</v>
      </c>
      <c r="M15" s="663">
        <v>34</v>
      </c>
      <c r="N15" s="664">
        <v>2643.3041939991217</v>
      </c>
    </row>
    <row r="16" spans="1:14" ht="14.4" customHeight="1" x14ac:dyDescent="0.3">
      <c r="A16" s="659" t="s">
        <v>544</v>
      </c>
      <c r="B16" s="660" t="s">
        <v>545</v>
      </c>
      <c r="C16" s="661" t="s">
        <v>550</v>
      </c>
      <c r="D16" s="662" t="s">
        <v>2184</v>
      </c>
      <c r="E16" s="661" t="s">
        <v>567</v>
      </c>
      <c r="F16" s="662" t="s">
        <v>2189</v>
      </c>
      <c r="G16" s="661" t="s">
        <v>568</v>
      </c>
      <c r="H16" s="661" t="s">
        <v>606</v>
      </c>
      <c r="I16" s="661" t="s">
        <v>607</v>
      </c>
      <c r="J16" s="661" t="s">
        <v>608</v>
      </c>
      <c r="K16" s="661" t="s">
        <v>609</v>
      </c>
      <c r="L16" s="663">
        <v>62.020051421288322</v>
      </c>
      <c r="M16" s="663">
        <v>1</v>
      </c>
      <c r="N16" s="664">
        <v>62.020051421288322</v>
      </c>
    </row>
    <row r="17" spans="1:14" ht="14.4" customHeight="1" x14ac:dyDescent="0.3">
      <c r="A17" s="659" t="s">
        <v>544</v>
      </c>
      <c r="B17" s="660" t="s">
        <v>545</v>
      </c>
      <c r="C17" s="661" t="s">
        <v>550</v>
      </c>
      <c r="D17" s="662" t="s">
        <v>2184</v>
      </c>
      <c r="E17" s="661" t="s">
        <v>567</v>
      </c>
      <c r="F17" s="662" t="s">
        <v>2189</v>
      </c>
      <c r="G17" s="661" t="s">
        <v>568</v>
      </c>
      <c r="H17" s="661" t="s">
        <v>610</v>
      </c>
      <c r="I17" s="661" t="s">
        <v>611</v>
      </c>
      <c r="J17" s="661" t="s">
        <v>612</v>
      </c>
      <c r="K17" s="661" t="s">
        <v>613</v>
      </c>
      <c r="L17" s="663">
        <v>52.980000000000032</v>
      </c>
      <c r="M17" s="663">
        <v>1</v>
      </c>
      <c r="N17" s="664">
        <v>52.980000000000032</v>
      </c>
    </row>
    <row r="18" spans="1:14" ht="14.4" customHeight="1" x14ac:dyDescent="0.3">
      <c r="A18" s="659" t="s">
        <v>544</v>
      </c>
      <c r="B18" s="660" t="s">
        <v>545</v>
      </c>
      <c r="C18" s="661" t="s">
        <v>550</v>
      </c>
      <c r="D18" s="662" t="s">
        <v>2184</v>
      </c>
      <c r="E18" s="661" t="s">
        <v>567</v>
      </c>
      <c r="F18" s="662" t="s">
        <v>2189</v>
      </c>
      <c r="G18" s="661" t="s">
        <v>568</v>
      </c>
      <c r="H18" s="661" t="s">
        <v>614</v>
      </c>
      <c r="I18" s="661" t="s">
        <v>615</v>
      </c>
      <c r="J18" s="661" t="s">
        <v>616</v>
      </c>
      <c r="K18" s="661" t="s">
        <v>617</v>
      </c>
      <c r="L18" s="663">
        <v>65.069655518268959</v>
      </c>
      <c r="M18" s="663">
        <v>1</v>
      </c>
      <c r="N18" s="664">
        <v>65.069655518268959</v>
      </c>
    </row>
    <row r="19" spans="1:14" ht="14.4" customHeight="1" x14ac:dyDescent="0.3">
      <c r="A19" s="659" t="s">
        <v>544</v>
      </c>
      <c r="B19" s="660" t="s">
        <v>545</v>
      </c>
      <c r="C19" s="661" t="s">
        <v>550</v>
      </c>
      <c r="D19" s="662" t="s">
        <v>2184</v>
      </c>
      <c r="E19" s="661" t="s">
        <v>567</v>
      </c>
      <c r="F19" s="662" t="s">
        <v>2189</v>
      </c>
      <c r="G19" s="661" t="s">
        <v>568</v>
      </c>
      <c r="H19" s="661" t="s">
        <v>618</v>
      </c>
      <c r="I19" s="661" t="s">
        <v>619</v>
      </c>
      <c r="J19" s="661" t="s">
        <v>620</v>
      </c>
      <c r="K19" s="661" t="s">
        <v>621</v>
      </c>
      <c r="L19" s="663">
        <v>57.729851146724826</v>
      </c>
      <c r="M19" s="663">
        <v>77</v>
      </c>
      <c r="N19" s="664">
        <v>4445.1985382978119</v>
      </c>
    </row>
    <row r="20" spans="1:14" ht="14.4" customHeight="1" x14ac:dyDescent="0.3">
      <c r="A20" s="659" t="s">
        <v>544</v>
      </c>
      <c r="B20" s="660" t="s">
        <v>545</v>
      </c>
      <c r="C20" s="661" t="s">
        <v>550</v>
      </c>
      <c r="D20" s="662" t="s">
        <v>2184</v>
      </c>
      <c r="E20" s="661" t="s">
        <v>567</v>
      </c>
      <c r="F20" s="662" t="s">
        <v>2189</v>
      </c>
      <c r="G20" s="661" t="s">
        <v>568</v>
      </c>
      <c r="H20" s="661" t="s">
        <v>622</v>
      </c>
      <c r="I20" s="661" t="s">
        <v>623</v>
      </c>
      <c r="J20" s="661" t="s">
        <v>624</v>
      </c>
      <c r="K20" s="661" t="s">
        <v>625</v>
      </c>
      <c r="L20" s="663">
        <v>43.229999999999961</v>
      </c>
      <c r="M20" s="663">
        <v>1</v>
      </c>
      <c r="N20" s="664">
        <v>43.229999999999961</v>
      </c>
    </row>
    <row r="21" spans="1:14" ht="14.4" customHeight="1" x14ac:dyDescent="0.3">
      <c r="A21" s="659" t="s">
        <v>544</v>
      </c>
      <c r="B21" s="660" t="s">
        <v>545</v>
      </c>
      <c r="C21" s="661" t="s">
        <v>550</v>
      </c>
      <c r="D21" s="662" t="s">
        <v>2184</v>
      </c>
      <c r="E21" s="661" t="s">
        <v>567</v>
      </c>
      <c r="F21" s="662" t="s">
        <v>2189</v>
      </c>
      <c r="G21" s="661" t="s">
        <v>568</v>
      </c>
      <c r="H21" s="661" t="s">
        <v>626</v>
      </c>
      <c r="I21" s="661" t="s">
        <v>627</v>
      </c>
      <c r="J21" s="661" t="s">
        <v>628</v>
      </c>
      <c r="K21" s="661" t="s">
        <v>629</v>
      </c>
      <c r="L21" s="663">
        <v>248.7</v>
      </c>
      <c r="M21" s="663">
        <v>2</v>
      </c>
      <c r="N21" s="664">
        <v>497.4</v>
      </c>
    </row>
    <row r="22" spans="1:14" ht="14.4" customHeight="1" x14ac:dyDescent="0.3">
      <c r="A22" s="659" t="s">
        <v>544</v>
      </c>
      <c r="B22" s="660" t="s">
        <v>545</v>
      </c>
      <c r="C22" s="661" t="s">
        <v>550</v>
      </c>
      <c r="D22" s="662" t="s">
        <v>2184</v>
      </c>
      <c r="E22" s="661" t="s">
        <v>567</v>
      </c>
      <c r="F22" s="662" t="s">
        <v>2189</v>
      </c>
      <c r="G22" s="661" t="s">
        <v>568</v>
      </c>
      <c r="H22" s="661" t="s">
        <v>630</v>
      </c>
      <c r="I22" s="661" t="s">
        <v>631</v>
      </c>
      <c r="J22" s="661" t="s">
        <v>632</v>
      </c>
      <c r="K22" s="661" t="s">
        <v>633</v>
      </c>
      <c r="L22" s="663">
        <v>111.65</v>
      </c>
      <c r="M22" s="663">
        <v>1</v>
      </c>
      <c r="N22" s="664">
        <v>111.65</v>
      </c>
    </row>
    <row r="23" spans="1:14" ht="14.4" customHeight="1" x14ac:dyDescent="0.3">
      <c r="A23" s="659" t="s">
        <v>544</v>
      </c>
      <c r="B23" s="660" t="s">
        <v>545</v>
      </c>
      <c r="C23" s="661" t="s">
        <v>550</v>
      </c>
      <c r="D23" s="662" t="s">
        <v>2184</v>
      </c>
      <c r="E23" s="661" t="s">
        <v>567</v>
      </c>
      <c r="F23" s="662" t="s">
        <v>2189</v>
      </c>
      <c r="G23" s="661" t="s">
        <v>568</v>
      </c>
      <c r="H23" s="661" t="s">
        <v>634</v>
      </c>
      <c r="I23" s="661" t="s">
        <v>635</v>
      </c>
      <c r="J23" s="661" t="s">
        <v>636</v>
      </c>
      <c r="K23" s="661" t="s">
        <v>637</v>
      </c>
      <c r="L23" s="663">
        <v>41.319261981726484</v>
      </c>
      <c r="M23" s="663">
        <v>1</v>
      </c>
      <c r="N23" s="664">
        <v>41.319261981726484</v>
      </c>
    </row>
    <row r="24" spans="1:14" ht="14.4" customHeight="1" x14ac:dyDescent="0.3">
      <c r="A24" s="659" t="s">
        <v>544</v>
      </c>
      <c r="B24" s="660" t="s">
        <v>545</v>
      </c>
      <c r="C24" s="661" t="s">
        <v>550</v>
      </c>
      <c r="D24" s="662" t="s">
        <v>2184</v>
      </c>
      <c r="E24" s="661" t="s">
        <v>567</v>
      </c>
      <c r="F24" s="662" t="s">
        <v>2189</v>
      </c>
      <c r="G24" s="661" t="s">
        <v>568</v>
      </c>
      <c r="H24" s="661" t="s">
        <v>638</v>
      </c>
      <c r="I24" s="661" t="s">
        <v>638</v>
      </c>
      <c r="J24" s="661" t="s">
        <v>639</v>
      </c>
      <c r="K24" s="661" t="s">
        <v>640</v>
      </c>
      <c r="L24" s="663">
        <v>36.540895394533777</v>
      </c>
      <c r="M24" s="663">
        <v>36</v>
      </c>
      <c r="N24" s="664">
        <v>1315.472234203216</v>
      </c>
    </row>
    <row r="25" spans="1:14" ht="14.4" customHeight="1" x14ac:dyDescent="0.3">
      <c r="A25" s="659" t="s">
        <v>544</v>
      </c>
      <c r="B25" s="660" t="s">
        <v>545</v>
      </c>
      <c r="C25" s="661" t="s">
        <v>550</v>
      </c>
      <c r="D25" s="662" t="s">
        <v>2184</v>
      </c>
      <c r="E25" s="661" t="s">
        <v>567</v>
      </c>
      <c r="F25" s="662" t="s">
        <v>2189</v>
      </c>
      <c r="G25" s="661" t="s">
        <v>568</v>
      </c>
      <c r="H25" s="661" t="s">
        <v>641</v>
      </c>
      <c r="I25" s="661" t="s">
        <v>642</v>
      </c>
      <c r="J25" s="661" t="s">
        <v>643</v>
      </c>
      <c r="K25" s="661" t="s">
        <v>644</v>
      </c>
      <c r="L25" s="663">
        <v>43.29999999999999</v>
      </c>
      <c r="M25" s="663">
        <v>1</v>
      </c>
      <c r="N25" s="664">
        <v>43.29999999999999</v>
      </c>
    </row>
    <row r="26" spans="1:14" ht="14.4" customHeight="1" x14ac:dyDescent="0.3">
      <c r="A26" s="659" t="s">
        <v>544</v>
      </c>
      <c r="B26" s="660" t="s">
        <v>545</v>
      </c>
      <c r="C26" s="661" t="s">
        <v>550</v>
      </c>
      <c r="D26" s="662" t="s">
        <v>2184</v>
      </c>
      <c r="E26" s="661" t="s">
        <v>567</v>
      </c>
      <c r="F26" s="662" t="s">
        <v>2189</v>
      </c>
      <c r="G26" s="661" t="s">
        <v>568</v>
      </c>
      <c r="H26" s="661" t="s">
        <v>645</v>
      </c>
      <c r="I26" s="661" t="s">
        <v>646</v>
      </c>
      <c r="J26" s="661" t="s">
        <v>647</v>
      </c>
      <c r="K26" s="661" t="s">
        <v>648</v>
      </c>
      <c r="L26" s="663">
        <v>55.249913993279726</v>
      </c>
      <c r="M26" s="663">
        <v>1</v>
      </c>
      <c r="N26" s="664">
        <v>55.249913993279726</v>
      </c>
    </row>
    <row r="27" spans="1:14" ht="14.4" customHeight="1" x14ac:dyDescent="0.3">
      <c r="A27" s="659" t="s">
        <v>544</v>
      </c>
      <c r="B27" s="660" t="s">
        <v>545</v>
      </c>
      <c r="C27" s="661" t="s">
        <v>550</v>
      </c>
      <c r="D27" s="662" t="s">
        <v>2184</v>
      </c>
      <c r="E27" s="661" t="s">
        <v>567</v>
      </c>
      <c r="F27" s="662" t="s">
        <v>2189</v>
      </c>
      <c r="G27" s="661" t="s">
        <v>568</v>
      </c>
      <c r="H27" s="661" t="s">
        <v>649</v>
      </c>
      <c r="I27" s="661" t="s">
        <v>650</v>
      </c>
      <c r="J27" s="661" t="s">
        <v>651</v>
      </c>
      <c r="K27" s="661" t="s">
        <v>652</v>
      </c>
      <c r="L27" s="663">
        <v>325.0093386486684</v>
      </c>
      <c r="M27" s="663">
        <v>4</v>
      </c>
      <c r="N27" s="664">
        <v>1300.0373545946736</v>
      </c>
    </row>
    <row r="28" spans="1:14" ht="14.4" customHeight="1" x14ac:dyDescent="0.3">
      <c r="A28" s="659" t="s">
        <v>544</v>
      </c>
      <c r="B28" s="660" t="s">
        <v>545</v>
      </c>
      <c r="C28" s="661" t="s">
        <v>550</v>
      </c>
      <c r="D28" s="662" t="s">
        <v>2184</v>
      </c>
      <c r="E28" s="661" t="s">
        <v>567</v>
      </c>
      <c r="F28" s="662" t="s">
        <v>2189</v>
      </c>
      <c r="G28" s="661" t="s">
        <v>568</v>
      </c>
      <c r="H28" s="661" t="s">
        <v>653</v>
      </c>
      <c r="I28" s="661" t="s">
        <v>654</v>
      </c>
      <c r="J28" s="661" t="s">
        <v>655</v>
      </c>
      <c r="K28" s="661" t="s">
        <v>656</v>
      </c>
      <c r="L28" s="663">
        <v>73.579999999999984</v>
      </c>
      <c r="M28" s="663">
        <v>1</v>
      </c>
      <c r="N28" s="664">
        <v>73.579999999999984</v>
      </c>
    </row>
    <row r="29" spans="1:14" ht="14.4" customHeight="1" x14ac:dyDescent="0.3">
      <c r="A29" s="659" t="s">
        <v>544</v>
      </c>
      <c r="B29" s="660" t="s">
        <v>545</v>
      </c>
      <c r="C29" s="661" t="s">
        <v>550</v>
      </c>
      <c r="D29" s="662" t="s">
        <v>2184</v>
      </c>
      <c r="E29" s="661" t="s">
        <v>567</v>
      </c>
      <c r="F29" s="662" t="s">
        <v>2189</v>
      </c>
      <c r="G29" s="661" t="s">
        <v>568</v>
      </c>
      <c r="H29" s="661" t="s">
        <v>657</v>
      </c>
      <c r="I29" s="661" t="s">
        <v>658</v>
      </c>
      <c r="J29" s="661" t="s">
        <v>620</v>
      </c>
      <c r="K29" s="661" t="s">
        <v>659</v>
      </c>
      <c r="L29" s="663">
        <v>25.354570270107242</v>
      </c>
      <c r="M29" s="663">
        <v>126</v>
      </c>
      <c r="N29" s="664">
        <v>3194.6758540335127</v>
      </c>
    </row>
    <row r="30" spans="1:14" ht="14.4" customHeight="1" x14ac:dyDescent="0.3">
      <c r="A30" s="659" t="s">
        <v>544</v>
      </c>
      <c r="B30" s="660" t="s">
        <v>545</v>
      </c>
      <c r="C30" s="661" t="s">
        <v>550</v>
      </c>
      <c r="D30" s="662" t="s">
        <v>2184</v>
      </c>
      <c r="E30" s="661" t="s">
        <v>567</v>
      </c>
      <c r="F30" s="662" t="s">
        <v>2189</v>
      </c>
      <c r="G30" s="661" t="s">
        <v>568</v>
      </c>
      <c r="H30" s="661" t="s">
        <v>660</v>
      </c>
      <c r="I30" s="661" t="s">
        <v>661</v>
      </c>
      <c r="J30" s="661" t="s">
        <v>662</v>
      </c>
      <c r="K30" s="661" t="s">
        <v>663</v>
      </c>
      <c r="L30" s="663">
        <v>73.694945485208649</v>
      </c>
      <c r="M30" s="663">
        <v>4</v>
      </c>
      <c r="N30" s="664">
        <v>294.7797819408346</v>
      </c>
    </row>
    <row r="31" spans="1:14" ht="14.4" customHeight="1" x14ac:dyDescent="0.3">
      <c r="A31" s="659" t="s">
        <v>544</v>
      </c>
      <c r="B31" s="660" t="s">
        <v>545</v>
      </c>
      <c r="C31" s="661" t="s">
        <v>550</v>
      </c>
      <c r="D31" s="662" t="s">
        <v>2184</v>
      </c>
      <c r="E31" s="661" t="s">
        <v>567</v>
      </c>
      <c r="F31" s="662" t="s">
        <v>2189</v>
      </c>
      <c r="G31" s="661" t="s">
        <v>568</v>
      </c>
      <c r="H31" s="661" t="s">
        <v>664</v>
      </c>
      <c r="I31" s="661" t="s">
        <v>665</v>
      </c>
      <c r="J31" s="661" t="s">
        <v>666</v>
      </c>
      <c r="K31" s="661" t="s">
        <v>667</v>
      </c>
      <c r="L31" s="663">
        <v>67.75</v>
      </c>
      <c r="M31" s="663">
        <v>1</v>
      </c>
      <c r="N31" s="664">
        <v>67.75</v>
      </c>
    </row>
    <row r="32" spans="1:14" ht="14.4" customHeight="1" x14ac:dyDescent="0.3">
      <c r="A32" s="659" t="s">
        <v>544</v>
      </c>
      <c r="B32" s="660" t="s">
        <v>545</v>
      </c>
      <c r="C32" s="661" t="s">
        <v>550</v>
      </c>
      <c r="D32" s="662" t="s">
        <v>2184</v>
      </c>
      <c r="E32" s="661" t="s">
        <v>567</v>
      </c>
      <c r="F32" s="662" t="s">
        <v>2189</v>
      </c>
      <c r="G32" s="661" t="s">
        <v>568</v>
      </c>
      <c r="H32" s="661" t="s">
        <v>668</v>
      </c>
      <c r="I32" s="661" t="s">
        <v>669</v>
      </c>
      <c r="J32" s="661" t="s">
        <v>670</v>
      </c>
      <c r="K32" s="661" t="s">
        <v>671</v>
      </c>
      <c r="L32" s="663">
        <v>128.39021659246728</v>
      </c>
      <c r="M32" s="663">
        <v>1</v>
      </c>
      <c r="N32" s="664">
        <v>128.39021659246728</v>
      </c>
    </row>
    <row r="33" spans="1:14" ht="14.4" customHeight="1" x14ac:dyDescent="0.3">
      <c r="A33" s="659" t="s">
        <v>544</v>
      </c>
      <c r="B33" s="660" t="s">
        <v>545</v>
      </c>
      <c r="C33" s="661" t="s">
        <v>550</v>
      </c>
      <c r="D33" s="662" t="s">
        <v>2184</v>
      </c>
      <c r="E33" s="661" t="s">
        <v>567</v>
      </c>
      <c r="F33" s="662" t="s">
        <v>2189</v>
      </c>
      <c r="G33" s="661" t="s">
        <v>568</v>
      </c>
      <c r="H33" s="661" t="s">
        <v>672</v>
      </c>
      <c r="I33" s="661" t="s">
        <v>673</v>
      </c>
      <c r="J33" s="661" t="s">
        <v>674</v>
      </c>
      <c r="K33" s="661" t="s">
        <v>675</v>
      </c>
      <c r="L33" s="663">
        <v>63.798750151642707</v>
      </c>
      <c r="M33" s="663">
        <v>8</v>
      </c>
      <c r="N33" s="664">
        <v>510.39000121314166</v>
      </c>
    </row>
    <row r="34" spans="1:14" ht="14.4" customHeight="1" x14ac:dyDescent="0.3">
      <c r="A34" s="659" t="s">
        <v>544</v>
      </c>
      <c r="B34" s="660" t="s">
        <v>545</v>
      </c>
      <c r="C34" s="661" t="s">
        <v>550</v>
      </c>
      <c r="D34" s="662" t="s">
        <v>2184</v>
      </c>
      <c r="E34" s="661" t="s">
        <v>567</v>
      </c>
      <c r="F34" s="662" t="s">
        <v>2189</v>
      </c>
      <c r="G34" s="661" t="s">
        <v>568</v>
      </c>
      <c r="H34" s="661" t="s">
        <v>676</v>
      </c>
      <c r="I34" s="661" t="s">
        <v>677</v>
      </c>
      <c r="J34" s="661" t="s">
        <v>678</v>
      </c>
      <c r="K34" s="661" t="s">
        <v>679</v>
      </c>
      <c r="L34" s="663">
        <v>126.7871399799718</v>
      </c>
      <c r="M34" s="663">
        <v>4</v>
      </c>
      <c r="N34" s="664">
        <v>507.14855991988719</v>
      </c>
    </row>
    <row r="35" spans="1:14" ht="14.4" customHeight="1" x14ac:dyDescent="0.3">
      <c r="A35" s="659" t="s">
        <v>544</v>
      </c>
      <c r="B35" s="660" t="s">
        <v>545</v>
      </c>
      <c r="C35" s="661" t="s">
        <v>550</v>
      </c>
      <c r="D35" s="662" t="s">
        <v>2184</v>
      </c>
      <c r="E35" s="661" t="s">
        <v>567</v>
      </c>
      <c r="F35" s="662" t="s">
        <v>2189</v>
      </c>
      <c r="G35" s="661" t="s">
        <v>568</v>
      </c>
      <c r="H35" s="661" t="s">
        <v>680</v>
      </c>
      <c r="I35" s="661" t="s">
        <v>681</v>
      </c>
      <c r="J35" s="661" t="s">
        <v>682</v>
      </c>
      <c r="K35" s="661" t="s">
        <v>683</v>
      </c>
      <c r="L35" s="663">
        <v>67.779785275955845</v>
      </c>
      <c r="M35" s="663">
        <v>2</v>
      </c>
      <c r="N35" s="664">
        <v>135.55957055191169</v>
      </c>
    </row>
    <row r="36" spans="1:14" ht="14.4" customHeight="1" x14ac:dyDescent="0.3">
      <c r="A36" s="659" t="s">
        <v>544</v>
      </c>
      <c r="B36" s="660" t="s">
        <v>545</v>
      </c>
      <c r="C36" s="661" t="s">
        <v>550</v>
      </c>
      <c r="D36" s="662" t="s">
        <v>2184</v>
      </c>
      <c r="E36" s="661" t="s">
        <v>567</v>
      </c>
      <c r="F36" s="662" t="s">
        <v>2189</v>
      </c>
      <c r="G36" s="661" t="s">
        <v>568</v>
      </c>
      <c r="H36" s="661" t="s">
        <v>684</v>
      </c>
      <c r="I36" s="661" t="s">
        <v>685</v>
      </c>
      <c r="J36" s="661" t="s">
        <v>686</v>
      </c>
      <c r="K36" s="661" t="s">
        <v>687</v>
      </c>
      <c r="L36" s="663">
        <v>40.429998453892225</v>
      </c>
      <c r="M36" s="663">
        <v>1</v>
      </c>
      <c r="N36" s="664">
        <v>40.429998453892225</v>
      </c>
    </row>
    <row r="37" spans="1:14" ht="14.4" customHeight="1" x14ac:dyDescent="0.3">
      <c r="A37" s="659" t="s">
        <v>544</v>
      </c>
      <c r="B37" s="660" t="s">
        <v>545</v>
      </c>
      <c r="C37" s="661" t="s">
        <v>550</v>
      </c>
      <c r="D37" s="662" t="s">
        <v>2184</v>
      </c>
      <c r="E37" s="661" t="s">
        <v>567</v>
      </c>
      <c r="F37" s="662" t="s">
        <v>2189</v>
      </c>
      <c r="G37" s="661" t="s">
        <v>568</v>
      </c>
      <c r="H37" s="661" t="s">
        <v>688</v>
      </c>
      <c r="I37" s="661" t="s">
        <v>689</v>
      </c>
      <c r="J37" s="661" t="s">
        <v>690</v>
      </c>
      <c r="K37" s="661" t="s">
        <v>691</v>
      </c>
      <c r="L37" s="663">
        <v>54.529882410506588</v>
      </c>
      <c r="M37" s="663">
        <v>2</v>
      </c>
      <c r="N37" s="664">
        <v>109.05976482101318</v>
      </c>
    </row>
    <row r="38" spans="1:14" ht="14.4" customHeight="1" x14ac:dyDescent="0.3">
      <c r="A38" s="659" t="s">
        <v>544</v>
      </c>
      <c r="B38" s="660" t="s">
        <v>545</v>
      </c>
      <c r="C38" s="661" t="s">
        <v>550</v>
      </c>
      <c r="D38" s="662" t="s">
        <v>2184</v>
      </c>
      <c r="E38" s="661" t="s">
        <v>567</v>
      </c>
      <c r="F38" s="662" t="s">
        <v>2189</v>
      </c>
      <c r="G38" s="661" t="s">
        <v>568</v>
      </c>
      <c r="H38" s="661" t="s">
        <v>692</v>
      </c>
      <c r="I38" s="661" t="s">
        <v>215</v>
      </c>
      <c r="J38" s="661" t="s">
        <v>693</v>
      </c>
      <c r="K38" s="661"/>
      <c r="L38" s="663">
        <v>216.1399999999999</v>
      </c>
      <c r="M38" s="663">
        <v>1</v>
      </c>
      <c r="N38" s="664">
        <v>216.1399999999999</v>
      </c>
    </row>
    <row r="39" spans="1:14" ht="14.4" customHeight="1" x14ac:dyDescent="0.3">
      <c r="A39" s="659" t="s">
        <v>544</v>
      </c>
      <c r="B39" s="660" t="s">
        <v>545</v>
      </c>
      <c r="C39" s="661" t="s">
        <v>550</v>
      </c>
      <c r="D39" s="662" t="s">
        <v>2184</v>
      </c>
      <c r="E39" s="661" t="s">
        <v>567</v>
      </c>
      <c r="F39" s="662" t="s">
        <v>2189</v>
      </c>
      <c r="G39" s="661" t="s">
        <v>568</v>
      </c>
      <c r="H39" s="661" t="s">
        <v>694</v>
      </c>
      <c r="I39" s="661" t="s">
        <v>215</v>
      </c>
      <c r="J39" s="661" t="s">
        <v>695</v>
      </c>
      <c r="K39" s="661"/>
      <c r="L39" s="663">
        <v>100.11519262790114</v>
      </c>
      <c r="M39" s="663">
        <v>5</v>
      </c>
      <c r="N39" s="664">
        <v>500.57596313950569</v>
      </c>
    </row>
    <row r="40" spans="1:14" ht="14.4" customHeight="1" x14ac:dyDescent="0.3">
      <c r="A40" s="659" t="s">
        <v>544</v>
      </c>
      <c r="B40" s="660" t="s">
        <v>545</v>
      </c>
      <c r="C40" s="661" t="s">
        <v>550</v>
      </c>
      <c r="D40" s="662" t="s">
        <v>2184</v>
      </c>
      <c r="E40" s="661" t="s">
        <v>567</v>
      </c>
      <c r="F40" s="662" t="s">
        <v>2189</v>
      </c>
      <c r="G40" s="661" t="s">
        <v>568</v>
      </c>
      <c r="H40" s="661" t="s">
        <v>696</v>
      </c>
      <c r="I40" s="661" t="s">
        <v>697</v>
      </c>
      <c r="J40" s="661" t="s">
        <v>698</v>
      </c>
      <c r="K40" s="661" t="s">
        <v>699</v>
      </c>
      <c r="L40" s="663">
        <v>24.723284511059077</v>
      </c>
      <c r="M40" s="663">
        <v>9</v>
      </c>
      <c r="N40" s="664">
        <v>222.50956059953171</v>
      </c>
    </row>
    <row r="41" spans="1:14" ht="14.4" customHeight="1" x14ac:dyDescent="0.3">
      <c r="A41" s="659" t="s">
        <v>544</v>
      </c>
      <c r="B41" s="660" t="s">
        <v>545</v>
      </c>
      <c r="C41" s="661" t="s">
        <v>550</v>
      </c>
      <c r="D41" s="662" t="s">
        <v>2184</v>
      </c>
      <c r="E41" s="661" t="s">
        <v>567</v>
      </c>
      <c r="F41" s="662" t="s">
        <v>2189</v>
      </c>
      <c r="G41" s="661" t="s">
        <v>568</v>
      </c>
      <c r="H41" s="661" t="s">
        <v>700</v>
      </c>
      <c r="I41" s="661" t="s">
        <v>701</v>
      </c>
      <c r="J41" s="661" t="s">
        <v>702</v>
      </c>
      <c r="K41" s="661" t="s">
        <v>703</v>
      </c>
      <c r="L41" s="663">
        <v>63.571897299196834</v>
      </c>
      <c r="M41" s="663">
        <v>5</v>
      </c>
      <c r="N41" s="664">
        <v>317.85948649598419</v>
      </c>
    </row>
    <row r="42" spans="1:14" ht="14.4" customHeight="1" x14ac:dyDescent="0.3">
      <c r="A42" s="659" t="s">
        <v>544</v>
      </c>
      <c r="B42" s="660" t="s">
        <v>545</v>
      </c>
      <c r="C42" s="661" t="s">
        <v>550</v>
      </c>
      <c r="D42" s="662" t="s">
        <v>2184</v>
      </c>
      <c r="E42" s="661" t="s">
        <v>567</v>
      </c>
      <c r="F42" s="662" t="s">
        <v>2189</v>
      </c>
      <c r="G42" s="661" t="s">
        <v>568</v>
      </c>
      <c r="H42" s="661" t="s">
        <v>704</v>
      </c>
      <c r="I42" s="661" t="s">
        <v>705</v>
      </c>
      <c r="J42" s="661" t="s">
        <v>706</v>
      </c>
      <c r="K42" s="661" t="s">
        <v>707</v>
      </c>
      <c r="L42" s="663">
        <v>116.6299984517636</v>
      </c>
      <c r="M42" s="663">
        <v>1</v>
      </c>
      <c r="N42" s="664">
        <v>116.6299984517636</v>
      </c>
    </row>
    <row r="43" spans="1:14" ht="14.4" customHeight="1" x14ac:dyDescent="0.3">
      <c r="A43" s="659" t="s">
        <v>544</v>
      </c>
      <c r="B43" s="660" t="s">
        <v>545</v>
      </c>
      <c r="C43" s="661" t="s">
        <v>550</v>
      </c>
      <c r="D43" s="662" t="s">
        <v>2184</v>
      </c>
      <c r="E43" s="661" t="s">
        <v>567</v>
      </c>
      <c r="F43" s="662" t="s">
        <v>2189</v>
      </c>
      <c r="G43" s="661" t="s">
        <v>568</v>
      </c>
      <c r="H43" s="661" t="s">
        <v>708</v>
      </c>
      <c r="I43" s="661" t="s">
        <v>709</v>
      </c>
      <c r="J43" s="661" t="s">
        <v>710</v>
      </c>
      <c r="K43" s="661" t="s">
        <v>711</v>
      </c>
      <c r="L43" s="663">
        <v>84.189999999999984</v>
      </c>
      <c r="M43" s="663">
        <v>7</v>
      </c>
      <c r="N43" s="664">
        <v>589.32999999999993</v>
      </c>
    </row>
    <row r="44" spans="1:14" ht="14.4" customHeight="1" x14ac:dyDescent="0.3">
      <c r="A44" s="659" t="s">
        <v>544</v>
      </c>
      <c r="B44" s="660" t="s">
        <v>545</v>
      </c>
      <c r="C44" s="661" t="s">
        <v>550</v>
      </c>
      <c r="D44" s="662" t="s">
        <v>2184</v>
      </c>
      <c r="E44" s="661" t="s">
        <v>567</v>
      </c>
      <c r="F44" s="662" t="s">
        <v>2189</v>
      </c>
      <c r="G44" s="661" t="s">
        <v>568</v>
      </c>
      <c r="H44" s="661" t="s">
        <v>712</v>
      </c>
      <c r="I44" s="661" t="s">
        <v>713</v>
      </c>
      <c r="J44" s="661" t="s">
        <v>655</v>
      </c>
      <c r="K44" s="661" t="s">
        <v>714</v>
      </c>
      <c r="L44" s="663">
        <v>70.488</v>
      </c>
      <c r="M44" s="663">
        <v>1</v>
      </c>
      <c r="N44" s="664">
        <v>70.488</v>
      </c>
    </row>
    <row r="45" spans="1:14" ht="14.4" customHeight="1" x14ac:dyDescent="0.3">
      <c r="A45" s="659" t="s">
        <v>544</v>
      </c>
      <c r="B45" s="660" t="s">
        <v>545</v>
      </c>
      <c r="C45" s="661" t="s">
        <v>550</v>
      </c>
      <c r="D45" s="662" t="s">
        <v>2184</v>
      </c>
      <c r="E45" s="661" t="s">
        <v>567</v>
      </c>
      <c r="F45" s="662" t="s">
        <v>2189</v>
      </c>
      <c r="G45" s="661" t="s">
        <v>568</v>
      </c>
      <c r="H45" s="661" t="s">
        <v>715</v>
      </c>
      <c r="I45" s="661" t="s">
        <v>716</v>
      </c>
      <c r="J45" s="661" t="s">
        <v>717</v>
      </c>
      <c r="K45" s="661" t="s">
        <v>718</v>
      </c>
      <c r="L45" s="663">
        <v>18.327473128325732</v>
      </c>
      <c r="M45" s="663">
        <v>33</v>
      </c>
      <c r="N45" s="664">
        <v>604.80661323474919</v>
      </c>
    </row>
    <row r="46" spans="1:14" ht="14.4" customHeight="1" x14ac:dyDescent="0.3">
      <c r="A46" s="659" t="s">
        <v>544</v>
      </c>
      <c r="B46" s="660" t="s">
        <v>545</v>
      </c>
      <c r="C46" s="661" t="s">
        <v>550</v>
      </c>
      <c r="D46" s="662" t="s">
        <v>2184</v>
      </c>
      <c r="E46" s="661" t="s">
        <v>567</v>
      </c>
      <c r="F46" s="662" t="s">
        <v>2189</v>
      </c>
      <c r="G46" s="661" t="s">
        <v>568</v>
      </c>
      <c r="H46" s="661" t="s">
        <v>719</v>
      </c>
      <c r="I46" s="661" t="s">
        <v>720</v>
      </c>
      <c r="J46" s="661" t="s">
        <v>721</v>
      </c>
      <c r="K46" s="661" t="s">
        <v>722</v>
      </c>
      <c r="L46" s="663">
        <v>208.69050765187896</v>
      </c>
      <c r="M46" s="663">
        <v>1</v>
      </c>
      <c r="N46" s="664">
        <v>208.69050765187896</v>
      </c>
    </row>
    <row r="47" spans="1:14" ht="14.4" customHeight="1" x14ac:dyDescent="0.3">
      <c r="A47" s="659" t="s">
        <v>544</v>
      </c>
      <c r="B47" s="660" t="s">
        <v>545</v>
      </c>
      <c r="C47" s="661" t="s">
        <v>550</v>
      </c>
      <c r="D47" s="662" t="s">
        <v>2184</v>
      </c>
      <c r="E47" s="661" t="s">
        <v>567</v>
      </c>
      <c r="F47" s="662" t="s">
        <v>2189</v>
      </c>
      <c r="G47" s="661" t="s">
        <v>568</v>
      </c>
      <c r="H47" s="661" t="s">
        <v>723</v>
      </c>
      <c r="I47" s="661" t="s">
        <v>724</v>
      </c>
      <c r="J47" s="661" t="s">
        <v>725</v>
      </c>
      <c r="K47" s="661" t="s">
        <v>726</v>
      </c>
      <c r="L47" s="663">
        <v>42.170000000000009</v>
      </c>
      <c r="M47" s="663">
        <v>1</v>
      </c>
      <c r="N47" s="664">
        <v>42.170000000000009</v>
      </c>
    </row>
    <row r="48" spans="1:14" ht="14.4" customHeight="1" x14ac:dyDescent="0.3">
      <c r="A48" s="659" t="s">
        <v>544</v>
      </c>
      <c r="B48" s="660" t="s">
        <v>545</v>
      </c>
      <c r="C48" s="661" t="s">
        <v>550</v>
      </c>
      <c r="D48" s="662" t="s">
        <v>2184</v>
      </c>
      <c r="E48" s="661" t="s">
        <v>567</v>
      </c>
      <c r="F48" s="662" t="s">
        <v>2189</v>
      </c>
      <c r="G48" s="661" t="s">
        <v>568</v>
      </c>
      <c r="H48" s="661" t="s">
        <v>727</v>
      </c>
      <c r="I48" s="661" t="s">
        <v>728</v>
      </c>
      <c r="J48" s="661" t="s">
        <v>729</v>
      </c>
      <c r="K48" s="661" t="s">
        <v>582</v>
      </c>
      <c r="L48" s="663">
        <v>123.9396988649419</v>
      </c>
      <c r="M48" s="663">
        <v>1</v>
      </c>
      <c r="N48" s="664">
        <v>123.9396988649419</v>
      </c>
    </row>
    <row r="49" spans="1:14" ht="14.4" customHeight="1" x14ac:dyDescent="0.3">
      <c r="A49" s="659" t="s">
        <v>544</v>
      </c>
      <c r="B49" s="660" t="s">
        <v>545</v>
      </c>
      <c r="C49" s="661" t="s">
        <v>550</v>
      </c>
      <c r="D49" s="662" t="s">
        <v>2184</v>
      </c>
      <c r="E49" s="661" t="s">
        <v>567</v>
      </c>
      <c r="F49" s="662" t="s">
        <v>2189</v>
      </c>
      <c r="G49" s="661" t="s">
        <v>568</v>
      </c>
      <c r="H49" s="661" t="s">
        <v>730</v>
      </c>
      <c r="I49" s="661" t="s">
        <v>731</v>
      </c>
      <c r="J49" s="661" t="s">
        <v>732</v>
      </c>
      <c r="K49" s="661" t="s">
        <v>733</v>
      </c>
      <c r="L49" s="663">
        <v>107.7</v>
      </c>
      <c r="M49" s="663">
        <v>2</v>
      </c>
      <c r="N49" s="664">
        <v>215.4</v>
      </c>
    </row>
    <row r="50" spans="1:14" ht="14.4" customHeight="1" x14ac:dyDescent="0.3">
      <c r="A50" s="659" t="s">
        <v>544</v>
      </c>
      <c r="B50" s="660" t="s">
        <v>545</v>
      </c>
      <c r="C50" s="661" t="s">
        <v>550</v>
      </c>
      <c r="D50" s="662" t="s">
        <v>2184</v>
      </c>
      <c r="E50" s="661" t="s">
        <v>567</v>
      </c>
      <c r="F50" s="662" t="s">
        <v>2189</v>
      </c>
      <c r="G50" s="661" t="s">
        <v>568</v>
      </c>
      <c r="H50" s="661" t="s">
        <v>734</v>
      </c>
      <c r="I50" s="661" t="s">
        <v>735</v>
      </c>
      <c r="J50" s="661" t="s">
        <v>736</v>
      </c>
      <c r="K50" s="661" t="s">
        <v>737</v>
      </c>
      <c r="L50" s="663">
        <v>676.25968438560619</v>
      </c>
      <c r="M50" s="663">
        <v>1</v>
      </c>
      <c r="N50" s="664">
        <v>676.25968438560619</v>
      </c>
    </row>
    <row r="51" spans="1:14" ht="14.4" customHeight="1" x14ac:dyDescent="0.3">
      <c r="A51" s="659" t="s">
        <v>544</v>
      </c>
      <c r="B51" s="660" t="s">
        <v>545</v>
      </c>
      <c r="C51" s="661" t="s">
        <v>550</v>
      </c>
      <c r="D51" s="662" t="s">
        <v>2184</v>
      </c>
      <c r="E51" s="661" t="s">
        <v>567</v>
      </c>
      <c r="F51" s="662" t="s">
        <v>2189</v>
      </c>
      <c r="G51" s="661" t="s">
        <v>568</v>
      </c>
      <c r="H51" s="661" t="s">
        <v>738</v>
      </c>
      <c r="I51" s="661" t="s">
        <v>739</v>
      </c>
      <c r="J51" s="661" t="s">
        <v>624</v>
      </c>
      <c r="K51" s="661" t="s">
        <v>740</v>
      </c>
      <c r="L51" s="663">
        <v>76.95999999999998</v>
      </c>
      <c r="M51" s="663">
        <v>1</v>
      </c>
      <c r="N51" s="664">
        <v>76.95999999999998</v>
      </c>
    </row>
    <row r="52" spans="1:14" ht="14.4" customHeight="1" x14ac:dyDescent="0.3">
      <c r="A52" s="659" t="s">
        <v>544</v>
      </c>
      <c r="B52" s="660" t="s">
        <v>545</v>
      </c>
      <c r="C52" s="661" t="s">
        <v>550</v>
      </c>
      <c r="D52" s="662" t="s">
        <v>2184</v>
      </c>
      <c r="E52" s="661" t="s">
        <v>567</v>
      </c>
      <c r="F52" s="662" t="s">
        <v>2189</v>
      </c>
      <c r="G52" s="661" t="s">
        <v>568</v>
      </c>
      <c r="H52" s="661" t="s">
        <v>741</v>
      </c>
      <c r="I52" s="661" t="s">
        <v>742</v>
      </c>
      <c r="J52" s="661" t="s">
        <v>743</v>
      </c>
      <c r="K52" s="661" t="s">
        <v>744</v>
      </c>
      <c r="L52" s="663">
        <v>60.185000000000016</v>
      </c>
      <c r="M52" s="663">
        <v>2</v>
      </c>
      <c r="N52" s="664">
        <v>120.37000000000003</v>
      </c>
    </row>
    <row r="53" spans="1:14" ht="14.4" customHeight="1" x14ac:dyDescent="0.3">
      <c r="A53" s="659" t="s">
        <v>544</v>
      </c>
      <c r="B53" s="660" t="s">
        <v>545</v>
      </c>
      <c r="C53" s="661" t="s">
        <v>550</v>
      </c>
      <c r="D53" s="662" t="s">
        <v>2184</v>
      </c>
      <c r="E53" s="661" t="s">
        <v>567</v>
      </c>
      <c r="F53" s="662" t="s">
        <v>2189</v>
      </c>
      <c r="G53" s="661" t="s">
        <v>568</v>
      </c>
      <c r="H53" s="661" t="s">
        <v>745</v>
      </c>
      <c r="I53" s="661" t="s">
        <v>746</v>
      </c>
      <c r="J53" s="661" t="s">
        <v>747</v>
      </c>
      <c r="K53" s="661" t="s">
        <v>748</v>
      </c>
      <c r="L53" s="663">
        <v>242.9375</v>
      </c>
      <c r="M53" s="663">
        <v>16</v>
      </c>
      <c r="N53" s="664">
        <v>3887</v>
      </c>
    </row>
    <row r="54" spans="1:14" ht="14.4" customHeight="1" x14ac:dyDescent="0.3">
      <c r="A54" s="659" t="s">
        <v>544</v>
      </c>
      <c r="B54" s="660" t="s">
        <v>545</v>
      </c>
      <c r="C54" s="661" t="s">
        <v>550</v>
      </c>
      <c r="D54" s="662" t="s">
        <v>2184</v>
      </c>
      <c r="E54" s="661" t="s">
        <v>567</v>
      </c>
      <c r="F54" s="662" t="s">
        <v>2189</v>
      </c>
      <c r="G54" s="661" t="s">
        <v>568</v>
      </c>
      <c r="H54" s="661" t="s">
        <v>749</v>
      </c>
      <c r="I54" s="661" t="s">
        <v>750</v>
      </c>
      <c r="J54" s="661" t="s">
        <v>620</v>
      </c>
      <c r="K54" s="661" t="s">
        <v>751</v>
      </c>
      <c r="L54" s="663">
        <v>57.729614562083349</v>
      </c>
      <c r="M54" s="663">
        <v>18</v>
      </c>
      <c r="N54" s="664">
        <v>1039.1330621175002</v>
      </c>
    </row>
    <row r="55" spans="1:14" ht="14.4" customHeight="1" x14ac:dyDescent="0.3">
      <c r="A55" s="659" t="s">
        <v>544</v>
      </c>
      <c r="B55" s="660" t="s">
        <v>545</v>
      </c>
      <c r="C55" s="661" t="s">
        <v>550</v>
      </c>
      <c r="D55" s="662" t="s">
        <v>2184</v>
      </c>
      <c r="E55" s="661" t="s">
        <v>567</v>
      </c>
      <c r="F55" s="662" t="s">
        <v>2189</v>
      </c>
      <c r="G55" s="661" t="s">
        <v>568</v>
      </c>
      <c r="H55" s="661" t="s">
        <v>752</v>
      </c>
      <c r="I55" s="661" t="s">
        <v>753</v>
      </c>
      <c r="J55" s="661" t="s">
        <v>754</v>
      </c>
      <c r="K55" s="661" t="s">
        <v>755</v>
      </c>
      <c r="L55" s="663">
        <v>52.203293524473004</v>
      </c>
      <c r="M55" s="663">
        <v>3</v>
      </c>
      <c r="N55" s="664">
        <v>156.60988057341902</v>
      </c>
    </row>
    <row r="56" spans="1:14" ht="14.4" customHeight="1" x14ac:dyDescent="0.3">
      <c r="A56" s="659" t="s">
        <v>544</v>
      </c>
      <c r="B56" s="660" t="s">
        <v>545</v>
      </c>
      <c r="C56" s="661" t="s">
        <v>550</v>
      </c>
      <c r="D56" s="662" t="s">
        <v>2184</v>
      </c>
      <c r="E56" s="661" t="s">
        <v>567</v>
      </c>
      <c r="F56" s="662" t="s">
        <v>2189</v>
      </c>
      <c r="G56" s="661" t="s">
        <v>568</v>
      </c>
      <c r="H56" s="661" t="s">
        <v>756</v>
      </c>
      <c r="I56" s="661" t="s">
        <v>215</v>
      </c>
      <c r="J56" s="661" t="s">
        <v>757</v>
      </c>
      <c r="K56" s="661"/>
      <c r="L56" s="663">
        <v>64.650000000000034</v>
      </c>
      <c r="M56" s="663">
        <v>1</v>
      </c>
      <c r="N56" s="664">
        <v>64.650000000000034</v>
      </c>
    </row>
    <row r="57" spans="1:14" ht="14.4" customHeight="1" x14ac:dyDescent="0.3">
      <c r="A57" s="659" t="s">
        <v>544</v>
      </c>
      <c r="B57" s="660" t="s">
        <v>545</v>
      </c>
      <c r="C57" s="661" t="s">
        <v>550</v>
      </c>
      <c r="D57" s="662" t="s">
        <v>2184</v>
      </c>
      <c r="E57" s="661" t="s">
        <v>567</v>
      </c>
      <c r="F57" s="662" t="s">
        <v>2189</v>
      </c>
      <c r="G57" s="661" t="s">
        <v>568</v>
      </c>
      <c r="H57" s="661" t="s">
        <v>758</v>
      </c>
      <c r="I57" s="661" t="s">
        <v>215</v>
      </c>
      <c r="J57" s="661" t="s">
        <v>759</v>
      </c>
      <c r="K57" s="661"/>
      <c r="L57" s="663">
        <v>114.66308898267594</v>
      </c>
      <c r="M57" s="663">
        <v>3</v>
      </c>
      <c r="N57" s="664">
        <v>343.98926694802782</v>
      </c>
    </row>
    <row r="58" spans="1:14" ht="14.4" customHeight="1" x14ac:dyDescent="0.3">
      <c r="A58" s="659" t="s">
        <v>544</v>
      </c>
      <c r="B58" s="660" t="s">
        <v>545</v>
      </c>
      <c r="C58" s="661" t="s">
        <v>550</v>
      </c>
      <c r="D58" s="662" t="s">
        <v>2184</v>
      </c>
      <c r="E58" s="661" t="s">
        <v>567</v>
      </c>
      <c r="F58" s="662" t="s">
        <v>2189</v>
      </c>
      <c r="G58" s="661" t="s">
        <v>568</v>
      </c>
      <c r="H58" s="661" t="s">
        <v>760</v>
      </c>
      <c r="I58" s="661" t="s">
        <v>761</v>
      </c>
      <c r="J58" s="661" t="s">
        <v>589</v>
      </c>
      <c r="K58" s="661" t="s">
        <v>762</v>
      </c>
      <c r="L58" s="663">
        <v>69.784829555047537</v>
      </c>
      <c r="M58" s="663">
        <v>2</v>
      </c>
      <c r="N58" s="664">
        <v>139.56965911009507</v>
      </c>
    </row>
    <row r="59" spans="1:14" ht="14.4" customHeight="1" x14ac:dyDescent="0.3">
      <c r="A59" s="659" t="s">
        <v>544</v>
      </c>
      <c r="B59" s="660" t="s">
        <v>545</v>
      </c>
      <c r="C59" s="661" t="s">
        <v>550</v>
      </c>
      <c r="D59" s="662" t="s">
        <v>2184</v>
      </c>
      <c r="E59" s="661" t="s">
        <v>567</v>
      </c>
      <c r="F59" s="662" t="s">
        <v>2189</v>
      </c>
      <c r="G59" s="661" t="s">
        <v>568</v>
      </c>
      <c r="H59" s="661" t="s">
        <v>763</v>
      </c>
      <c r="I59" s="661" t="s">
        <v>764</v>
      </c>
      <c r="J59" s="661" t="s">
        <v>765</v>
      </c>
      <c r="K59" s="661" t="s">
        <v>766</v>
      </c>
      <c r="L59" s="663">
        <v>52.03</v>
      </c>
      <c r="M59" s="663">
        <v>1</v>
      </c>
      <c r="N59" s="664">
        <v>52.03</v>
      </c>
    </row>
    <row r="60" spans="1:14" ht="14.4" customHeight="1" x14ac:dyDescent="0.3">
      <c r="A60" s="659" t="s">
        <v>544</v>
      </c>
      <c r="B60" s="660" t="s">
        <v>545</v>
      </c>
      <c r="C60" s="661" t="s">
        <v>550</v>
      </c>
      <c r="D60" s="662" t="s">
        <v>2184</v>
      </c>
      <c r="E60" s="661" t="s">
        <v>567</v>
      </c>
      <c r="F60" s="662" t="s">
        <v>2189</v>
      </c>
      <c r="G60" s="661" t="s">
        <v>568</v>
      </c>
      <c r="H60" s="661" t="s">
        <v>767</v>
      </c>
      <c r="I60" s="661" t="s">
        <v>768</v>
      </c>
      <c r="J60" s="661" t="s">
        <v>769</v>
      </c>
      <c r="K60" s="661" t="s">
        <v>770</v>
      </c>
      <c r="L60" s="663">
        <v>126.95999999999997</v>
      </c>
      <c r="M60" s="663">
        <v>1</v>
      </c>
      <c r="N60" s="664">
        <v>126.95999999999997</v>
      </c>
    </row>
    <row r="61" spans="1:14" ht="14.4" customHeight="1" x14ac:dyDescent="0.3">
      <c r="A61" s="659" t="s">
        <v>544</v>
      </c>
      <c r="B61" s="660" t="s">
        <v>545</v>
      </c>
      <c r="C61" s="661" t="s">
        <v>550</v>
      </c>
      <c r="D61" s="662" t="s">
        <v>2184</v>
      </c>
      <c r="E61" s="661" t="s">
        <v>567</v>
      </c>
      <c r="F61" s="662" t="s">
        <v>2189</v>
      </c>
      <c r="G61" s="661" t="s">
        <v>568</v>
      </c>
      <c r="H61" s="661" t="s">
        <v>771</v>
      </c>
      <c r="I61" s="661" t="s">
        <v>772</v>
      </c>
      <c r="J61" s="661" t="s">
        <v>773</v>
      </c>
      <c r="K61" s="661" t="s">
        <v>774</v>
      </c>
      <c r="L61" s="663">
        <v>72.300000447523573</v>
      </c>
      <c r="M61" s="663">
        <v>3</v>
      </c>
      <c r="N61" s="664">
        <v>216.90000134257073</v>
      </c>
    </row>
    <row r="62" spans="1:14" ht="14.4" customHeight="1" x14ac:dyDescent="0.3">
      <c r="A62" s="659" t="s">
        <v>544</v>
      </c>
      <c r="B62" s="660" t="s">
        <v>545</v>
      </c>
      <c r="C62" s="661" t="s">
        <v>550</v>
      </c>
      <c r="D62" s="662" t="s">
        <v>2184</v>
      </c>
      <c r="E62" s="661" t="s">
        <v>567</v>
      </c>
      <c r="F62" s="662" t="s">
        <v>2189</v>
      </c>
      <c r="G62" s="661" t="s">
        <v>568</v>
      </c>
      <c r="H62" s="661" t="s">
        <v>775</v>
      </c>
      <c r="I62" s="661" t="s">
        <v>215</v>
      </c>
      <c r="J62" s="661" t="s">
        <v>776</v>
      </c>
      <c r="K62" s="661"/>
      <c r="L62" s="663">
        <v>63.743683697886325</v>
      </c>
      <c r="M62" s="663">
        <v>8</v>
      </c>
      <c r="N62" s="664">
        <v>509.9494695830906</v>
      </c>
    </row>
    <row r="63" spans="1:14" ht="14.4" customHeight="1" x14ac:dyDescent="0.3">
      <c r="A63" s="659" t="s">
        <v>544</v>
      </c>
      <c r="B63" s="660" t="s">
        <v>545</v>
      </c>
      <c r="C63" s="661" t="s">
        <v>550</v>
      </c>
      <c r="D63" s="662" t="s">
        <v>2184</v>
      </c>
      <c r="E63" s="661" t="s">
        <v>567</v>
      </c>
      <c r="F63" s="662" t="s">
        <v>2189</v>
      </c>
      <c r="G63" s="661" t="s">
        <v>568</v>
      </c>
      <c r="H63" s="661" t="s">
        <v>777</v>
      </c>
      <c r="I63" s="661" t="s">
        <v>778</v>
      </c>
      <c r="J63" s="661" t="s">
        <v>779</v>
      </c>
      <c r="K63" s="661" t="s">
        <v>602</v>
      </c>
      <c r="L63" s="663">
        <v>79.549999999999983</v>
      </c>
      <c r="M63" s="663">
        <v>1</v>
      </c>
      <c r="N63" s="664">
        <v>79.549999999999983</v>
      </c>
    </row>
    <row r="64" spans="1:14" ht="14.4" customHeight="1" x14ac:dyDescent="0.3">
      <c r="A64" s="659" t="s">
        <v>544</v>
      </c>
      <c r="B64" s="660" t="s">
        <v>545</v>
      </c>
      <c r="C64" s="661" t="s">
        <v>550</v>
      </c>
      <c r="D64" s="662" t="s">
        <v>2184</v>
      </c>
      <c r="E64" s="661" t="s">
        <v>567</v>
      </c>
      <c r="F64" s="662" t="s">
        <v>2189</v>
      </c>
      <c r="G64" s="661" t="s">
        <v>568</v>
      </c>
      <c r="H64" s="661" t="s">
        <v>780</v>
      </c>
      <c r="I64" s="661" t="s">
        <v>781</v>
      </c>
      <c r="J64" s="661" t="s">
        <v>782</v>
      </c>
      <c r="K64" s="661" t="s">
        <v>783</v>
      </c>
      <c r="L64" s="663">
        <v>97.65</v>
      </c>
      <c r="M64" s="663">
        <v>1</v>
      </c>
      <c r="N64" s="664">
        <v>97.65</v>
      </c>
    </row>
    <row r="65" spans="1:14" ht="14.4" customHeight="1" x14ac:dyDescent="0.3">
      <c r="A65" s="659" t="s">
        <v>544</v>
      </c>
      <c r="B65" s="660" t="s">
        <v>545</v>
      </c>
      <c r="C65" s="661" t="s">
        <v>550</v>
      </c>
      <c r="D65" s="662" t="s">
        <v>2184</v>
      </c>
      <c r="E65" s="661" t="s">
        <v>567</v>
      </c>
      <c r="F65" s="662" t="s">
        <v>2189</v>
      </c>
      <c r="G65" s="661" t="s">
        <v>568</v>
      </c>
      <c r="H65" s="661" t="s">
        <v>784</v>
      </c>
      <c r="I65" s="661" t="s">
        <v>785</v>
      </c>
      <c r="J65" s="661" t="s">
        <v>786</v>
      </c>
      <c r="K65" s="661" t="s">
        <v>787</v>
      </c>
      <c r="L65" s="663">
        <v>294.15122923099432</v>
      </c>
      <c r="M65" s="663">
        <v>11</v>
      </c>
      <c r="N65" s="664">
        <v>3235.6635215409374</v>
      </c>
    </row>
    <row r="66" spans="1:14" ht="14.4" customHeight="1" x14ac:dyDescent="0.3">
      <c r="A66" s="659" t="s">
        <v>544</v>
      </c>
      <c r="B66" s="660" t="s">
        <v>545</v>
      </c>
      <c r="C66" s="661" t="s">
        <v>550</v>
      </c>
      <c r="D66" s="662" t="s">
        <v>2184</v>
      </c>
      <c r="E66" s="661" t="s">
        <v>567</v>
      </c>
      <c r="F66" s="662" t="s">
        <v>2189</v>
      </c>
      <c r="G66" s="661" t="s">
        <v>568</v>
      </c>
      <c r="H66" s="661" t="s">
        <v>788</v>
      </c>
      <c r="I66" s="661" t="s">
        <v>789</v>
      </c>
      <c r="J66" s="661" t="s">
        <v>790</v>
      </c>
      <c r="K66" s="661" t="s">
        <v>791</v>
      </c>
      <c r="L66" s="663">
        <v>61.160000000000004</v>
      </c>
      <c r="M66" s="663">
        <v>3</v>
      </c>
      <c r="N66" s="664">
        <v>183.48000000000002</v>
      </c>
    </row>
    <row r="67" spans="1:14" ht="14.4" customHeight="1" x14ac:dyDescent="0.3">
      <c r="A67" s="659" t="s">
        <v>544</v>
      </c>
      <c r="B67" s="660" t="s">
        <v>545</v>
      </c>
      <c r="C67" s="661" t="s">
        <v>550</v>
      </c>
      <c r="D67" s="662" t="s">
        <v>2184</v>
      </c>
      <c r="E67" s="661" t="s">
        <v>567</v>
      </c>
      <c r="F67" s="662" t="s">
        <v>2189</v>
      </c>
      <c r="G67" s="661" t="s">
        <v>568</v>
      </c>
      <c r="H67" s="661" t="s">
        <v>792</v>
      </c>
      <c r="I67" s="661" t="s">
        <v>793</v>
      </c>
      <c r="J67" s="661" t="s">
        <v>794</v>
      </c>
      <c r="K67" s="661" t="s">
        <v>605</v>
      </c>
      <c r="L67" s="663">
        <v>105.48895724333596</v>
      </c>
      <c r="M67" s="663">
        <v>1</v>
      </c>
      <c r="N67" s="664">
        <v>105.48895724333596</v>
      </c>
    </row>
    <row r="68" spans="1:14" ht="14.4" customHeight="1" x14ac:dyDescent="0.3">
      <c r="A68" s="659" t="s">
        <v>544</v>
      </c>
      <c r="B68" s="660" t="s">
        <v>545</v>
      </c>
      <c r="C68" s="661" t="s">
        <v>550</v>
      </c>
      <c r="D68" s="662" t="s">
        <v>2184</v>
      </c>
      <c r="E68" s="661" t="s">
        <v>567</v>
      </c>
      <c r="F68" s="662" t="s">
        <v>2189</v>
      </c>
      <c r="G68" s="661" t="s">
        <v>568</v>
      </c>
      <c r="H68" s="661" t="s">
        <v>795</v>
      </c>
      <c r="I68" s="661" t="s">
        <v>215</v>
      </c>
      <c r="J68" s="661" t="s">
        <v>796</v>
      </c>
      <c r="K68" s="661"/>
      <c r="L68" s="663">
        <v>80.336666666666687</v>
      </c>
      <c r="M68" s="663">
        <v>3</v>
      </c>
      <c r="N68" s="664">
        <v>241.01000000000005</v>
      </c>
    </row>
    <row r="69" spans="1:14" ht="14.4" customHeight="1" x14ac:dyDescent="0.3">
      <c r="A69" s="659" t="s">
        <v>544</v>
      </c>
      <c r="B69" s="660" t="s">
        <v>545</v>
      </c>
      <c r="C69" s="661" t="s">
        <v>550</v>
      </c>
      <c r="D69" s="662" t="s">
        <v>2184</v>
      </c>
      <c r="E69" s="661" t="s">
        <v>567</v>
      </c>
      <c r="F69" s="662" t="s">
        <v>2189</v>
      </c>
      <c r="G69" s="661" t="s">
        <v>568</v>
      </c>
      <c r="H69" s="661" t="s">
        <v>797</v>
      </c>
      <c r="I69" s="661" t="s">
        <v>215</v>
      </c>
      <c r="J69" s="661" t="s">
        <v>798</v>
      </c>
      <c r="K69" s="661"/>
      <c r="L69" s="663">
        <v>78.389039224401444</v>
      </c>
      <c r="M69" s="663">
        <v>2</v>
      </c>
      <c r="N69" s="664">
        <v>156.77807844880289</v>
      </c>
    </row>
    <row r="70" spans="1:14" ht="14.4" customHeight="1" x14ac:dyDescent="0.3">
      <c r="A70" s="659" t="s">
        <v>544</v>
      </c>
      <c r="B70" s="660" t="s">
        <v>545</v>
      </c>
      <c r="C70" s="661" t="s">
        <v>550</v>
      </c>
      <c r="D70" s="662" t="s">
        <v>2184</v>
      </c>
      <c r="E70" s="661" t="s">
        <v>567</v>
      </c>
      <c r="F70" s="662" t="s">
        <v>2189</v>
      </c>
      <c r="G70" s="661" t="s">
        <v>568</v>
      </c>
      <c r="H70" s="661" t="s">
        <v>799</v>
      </c>
      <c r="I70" s="661" t="s">
        <v>800</v>
      </c>
      <c r="J70" s="661" t="s">
        <v>801</v>
      </c>
      <c r="K70" s="661" t="s">
        <v>802</v>
      </c>
      <c r="L70" s="663">
        <v>56.32</v>
      </c>
      <c r="M70" s="663">
        <v>4</v>
      </c>
      <c r="N70" s="664">
        <v>225.28</v>
      </c>
    </row>
    <row r="71" spans="1:14" ht="14.4" customHeight="1" x14ac:dyDescent="0.3">
      <c r="A71" s="659" t="s">
        <v>544</v>
      </c>
      <c r="B71" s="660" t="s">
        <v>545</v>
      </c>
      <c r="C71" s="661" t="s">
        <v>550</v>
      </c>
      <c r="D71" s="662" t="s">
        <v>2184</v>
      </c>
      <c r="E71" s="661" t="s">
        <v>567</v>
      </c>
      <c r="F71" s="662" t="s">
        <v>2189</v>
      </c>
      <c r="G71" s="661" t="s">
        <v>568</v>
      </c>
      <c r="H71" s="661" t="s">
        <v>803</v>
      </c>
      <c r="I71" s="661" t="s">
        <v>804</v>
      </c>
      <c r="J71" s="661" t="s">
        <v>805</v>
      </c>
      <c r="K71" s="661" t="s">
        <v>806</v>
      </c>
      <c r="L71" s="663">
        <v>113.0464885868858</v>
      </c>
      <c r="M71" s="663">
        <v>120</v>
      </c>
      <c r="N71" s="664">
        <v>13565.578630426297</v>
      </c>
    </row>
    <row r="72" spans="1:14" ht="14.4" customHeight="1" x14ac:dyDescent="0.3">
      <c r="A72" s="659" t="s">
        <v>544</v>
      </c>
      <c r="B72" s="660" t="s">
        <v>545</v>
      </c>
      <c r="C72" s="661" t="s">
        <v>550</v>
      </c>
      <c r="D72" s="662" t="s">
        <v>2184</v>
      </c>
      <c r="E72" s="661" t="s">
        <v>567</v>
      </c>
      <c r="F72" s="662" t="s">
        <v>2189</v>
      </c>
      <c r="G72" s="661" t="s">
        <v>568</v>
      </c>
      <c r="H72" s="661" t="s">
        <v>807</v>
      </c>
      <c r="I72" s="661" t="s">
        <v>808</v>
      </c>
      <c r="J72" s="661" t="s">
        <v>809</v>
      </c>
      <c r="K72" s="661" t="s">
        <v>810</v>
      </c>
      <c r="L72" s="663">
        <v>71.57999999999997</v>
      </c>
      <c r="M72" s="663">
        <v>1</v>
      </c>
      <c r="N72" s="664">
        <v>71.57999999999997</v>
      </c>
    </row>
    <row r="73" spans="1:14" ht="14.4" customHeight="1" x14ac:dyDescent="0.3">
      <c r="A73" s="659" t="s">
        <v>544</v>
      </c>
      <c r="B73" s="660" t="s">
        <v>545</v>
      </c>
      <c r="C73" s="661" t="s">
        <v>550</v>
      </c>
      <c r="D73" s="662" t="s">
        <v>2184</v>
      </c>
      <c r="E73" s="661" t="s">
        <v>567</v>
      </c>
      <c r="F73" s="662" t="s">
        <v>2189</v>
      </c>
      <c r="G73" s="661" t="s">
        <v>568</v>
      </c>
      <c r="H73" s="661" t="s">
        <v>811</v>
      </c>
      <c r="I73" s="661" t="s">
        <v>812</v>
      </c>
      <c r="J73" s="661" t="s">
        <v>813</v>
      </c>
      <c r="K73" s="661" t="s">
        <v>814</v>
      </c>
      <c r="L73" s="663">
        <v>37.680757078477299</v>
      </c>
      <c r="M73" s="663">
        <v>46</v>
      </c>
      <c r="N73" s="664">
        <v>1733.3148256099557</v>
      </c>
    </row>
    <row r="74" spans="1:14" ht="14.4" customHeight="1" x14ac:dyDescent="0.3">
      <c r="A74" s="659" t="s">
        <v>544</v>
      </c>
      <c r="B74" s="660" t="s">
        <v>545</v>
      </c>
      <c r="C74" s="661" t="s">
        <v>550</v>
      </c>
      <c r="D74" s="662" t="s">
        <v>2184</v>
      </c>
      <c r="E74" s="661" t="s">
        <v>567</v>
      </c>
      <c r="F74" s="662" t="s">
        <v>2189</v>
      </c>
      <c r="G74" s="661" t="s">
        <v>568</v>
      </c>
      <c r="H74" s="661" t="s">
        <v>815</v>
      </c>
      <c r="I74" s="661" t="s">
        <v>816</v>
      </c>
      <c r="J74" s="661" t="s">
        <v>817</v>
      </c>
      <c r="K74" s="661" t="s">
        <v>818</v>
      </c>
      <c r="L74" s="663">
        <v>1001.7400000000001</v>
      </c>
      <c r="M74" s="663">
        <v>1</v>
      </c>
      <c r="N74" s="664">
        <v>1001.7400000000001</v>
      </c>
    </row>
    <row r="75" spans="1:14" ht="14.4" customHeight="1" x14ac:dyDescent="0.3">
      <c r="A75" s="659" t="s">
        <v>544</v>
      </c>
      <c r="B75" s="660" t="s">
        <v>545</v>
      </c>
      <c r="C75" s="661" t="s">
        <v>550</v>
      </c>
      <c r="D75" s="662" t="s">
        <v>2184</v>
      </c>
      <c r="E75" s="661" t="s">
        <v>567</v>
      </c>
      <c r="F75" s="662" t="s">
        <v>2189</v>
      </c>
      <c r="G75" s="661" t="s">
        <v>568</v>
      </c>
      <c r="H75" s="661" t="s">
        <v>819</v>
      </c>
      <c r="I75" s="661" t="s">
        <v>819</v>
      </c>
      <c r="J75" s="661" t="s">
        <v>820</v>
      </c>
      <c r="K75" s="661" t="s">
        <v>821</v>
      </c>
      <c r="L75" s="663">
        <v>91.999996795583584</v>
      </c>
      <c r="M75" s="663">
        <v>1</v>
      </c>
      <c r="N75" s="664">
        <v>91.999996795583584</v>
      </c>
    </row>
    <row r="76" spans="1:14" ht="14.4" customHeight="1" x14ac:dyDescent="0.3">
      <c r="A76" s="659" t="s">
        <v>544</v>
      </c>
      <c r="B76" s="660" t="s">
        <v>545</v>
      </c>
      <c r="C76" s="661" t="s">
        <v>550</v>
      </c>
      <c r="D76" s="662" t="s">
        <v>2184</v>
      </c>
      <c r="E76" s="661" t="s">
        <v>567</v>
      </c>
      <c r="F76" s="662" t="s">
        <v>2189</v>
      </c>
      <c r="G76" s="661" t="s">
        <v>568</v>
      </c>
      <c r="H76" s="661" t="s">
        <v>822</v>
      </c>
      <c r="I76" s="661" t="s">
        <v>215</v>
      </c>
      <c r="J76" s="661" t="s">
        <v>823</v>
      </c>
      <c r="K76" s="661"/>
      <c r="L76" s="663">
        <v>68.814435660617264</v>
      </c>
      <c r="M76" s="663">
        <v>6</v>
      </c>
      <c r="N76" s="664">
        <v>412.88661396370355</v>
      </c>
    </row>
    <row r="77" spans="1:14" ht="14.4" customHeight="1" x14ac:dyDescent="0.3">
      <c r="A77" s="659" t="s">
        <v>544</v>
      </c>
      <c r="B77" s="660" t="s">
        <v>545</v>
      </c>
      <c r="C77" s="661" t="s">
        <v>550</v>
      </c>
      <c r="D77" s="662" t="s">
        <v>2184</v>
      </c>
      <c r="E77" s="661" t="s">
        <v>567</v>
      </c>
      <c r="F77" s="662" t="s">
        <v>2189</v>
      </c>
      <c r="G77" s="661" t="s">
        <v>568</v>
      </c>
      <c r="H77" s="661" t="s">
        <v>824</v>
      </c>
      <c r="I77" s="661" t="s">
        <v>215</v>
      </c>
      <c r="J77" s="661" t="s">
        <v>825</v>
      </c>
      <c r="K77" s="661"/>
      <c r="L77" s="663">
        <v>292.94721120846782</v>
      </c>
      <c r="M77" s="663">
        <v>2</v>
      </c>
      <c r="N77" s="664">
        <v>585.89442241693564</v>
      </c>
    </row>
    <row r="78" spans="1:14" ht="14.4" customHeight="1" x14ac:dyDescent="0.3">
      <c r="A78" s="659" t="s">
        <v>544</v>
      </c>
      <c r="B78" s="660" t="s">
        <v>545</v>
      </c>
      <c r="C78" s="661" t="s">
        <v>550</v>
      </c>
      <c r="D78" s="662" t="s">
        <v>2184</v>
      </c>
      <c r="E78" s="661" t="s">
        <v>567</v>
      </c>
      <c r="F78" s="662" t="s">
        <v>2189</v>
      </c>
      <c r="G78" s="661" t="s">
        <v>568</v>
      </c>
      <c r="H78" s="661" t="s">
        <v>826</v>
      </c>
      <c r="I78" s="661" t="s">
        <v>215</v>
      </c>
      <c r="J78" s="661" t="s">
        <v>827</v>
      </c>
      <c r="K78" s="661"/>
      <c r="L78" s="663">
        <v>58.47967042636671</v>
      </c>
      <c r="M78" s="663">
        <v>1</v>
      </c>
      <c r="N78" s="664">
        <v>58.47967042636671</v>
      </c>
    </row>
    <row r="79" spans="1:14" ht="14.4" customHeight="1" x14ac:dyDescent="0.3">
      <c r="A79" s="659" t="s">
        <v>544</v>
      </c>
      <c r="B79" s="660" t="s">
        <v>545</v>
      </c>
      <c r="C79" s="661" t="s">
        <v>550</v>
      </c>
      <c r="D79" s="662" t="s">
        <v>2184</v>
      </c>
      <c r="E79" s="661" t="s">
        <v>567</v>
      </c>
      <c r="F79" s="662" t="s">
        <v>2189</v>
      </c>
      <c r="G79" s="661" t="s">
        <v>568</v>
      </c>
      <c r="H79" s="661" t="s">
        <v>828</v>
      </c>
      <c r="I79" s="661" t="s">
        <v>215</v>
      </c>
      <c r="J79" s="661" t="s">
        <v>829</v>
      </c>
      <c r="K79" s="661"/>
      <c r="L79" s="663">
        <v>89.78000000000003</v>
      </c>
      <c r="M79" s="663">
        <v>1</v>
      </c>
      <c r="N79" s="664">
        <v>89.78000000000003</v>
      </c>
    </row>
    <row r="80" spans="1:14" ht="14.4" customHeight="1" x14ac:dyDescent="0.3">
      <c r="A80" s="659" t="s">
        <v>544</v>
      </c>
      <c r="B80" s="660" t="s">
        <v>545</v>
      </c>
      <c r="C80" s="661" t="s">
        <v>550</v>
      </c>
      <c r="D80" s="662" t="s">
        <v>2184</v>
      </c>
      <c r="E80" s="661" t="s">
        <v>567</v>
      </c>
      <c r="F80" s="662" t="s">
        <v>2189</v>
      </c>
      <c r="G80" s="661" t="s">
        <v>568</v>
      </c>
      <c r="H80" s="661" t="s">
        <v>830</v>
      </c>
      <c r="I80" s="661" t="s">
        <v>215</v>
      </c>
      <c r="J80" s="661" t="s">
        <v>831</v>
      </c>
      <c r="K80" s="661"/>
      <c r="L80" s="663">
        <v>128.30861282672743</v>
      </c>
      <c r="M80" s="663">
        <v>2</v>
      </c>
      <c r="N80" s="664">
        <v>256.61722565345485</v>
      </c>
    </row>
    <row r="81" spans="1:14" ht="14.4" customHeight="1" x14ac:dyDescent="0.3">
      <c r="A81" s="659" t="s">
        <v>544</v>
      </c>
      <c r="B81" s="660" t="s">
        <v>545</v>
      </c>
      <c r="C81" s="661" t="s">
        <v>550</v>
      </c>
      <c r="D81" s="662" t="s">
        <v>2184</v>
      </c>
      <c r="E81" s="661" t="s">
        <v>567</v>
      </c>
      <c r="F81" s="662" t="s">
        <v>2189</v>
      </c>
      <c r="G81" s="661" t="s">
        <v>568</v>
      </c>
      <c r="H81" s="661" t="s">
        <v>832</v>
      </c>
      <c r="I81" s="661" t="s">
        <v>833</v>
      </c>
      <c r="J81" s="661" t="s">
        <v>834</v>
      </c>
      <c r="K81" s="661"/>
      <c r="L81" s="663">
        <v>97.052997770856706</v>
      </c>
      <c r="M81" s="663">
        <v>1</v>
      </c>
      <c r="N81" s="664">
        <v>97.052997770856706</v>
      </c>
    </row>
    <row r="82" spans="1:14" ht="14.4" customHeight="1" x14ac:dyDescent="0.3">
      <c r="A82" s="659" t="s">
        <v>544</v>
      </c>
      <c r="B82" s="660" t="s">
        <v>545</v>
      </c>
      <c r="C82" s="661" t="s">
        <v>550</v>
      </c>
      <c r="D82" s="662" t="s">
        <v>2184</v>
      </c>
      <c r="E82" s="661" t="s">
        <v>567</v>
      </c>
      <c r="F82" s="662" t="s">
        <v>2189</v>
      </c>
      <c r="G82" s="661" t="s">
        <v>568</v>
      </c>
      <c r="H82" s="661" t="s">
        <v>835</v>
      </c>
      <c r="I82" s="661" t="s">
        <v>215</v>
      </c>
      <c r="J82" s="661" t="s">
        <v>836</v>
      </c>
      <c r="K82" s="661"/>
      <c r="L82" s="663">
        <v>78.760000000000005</v>
      </c>
      <c r="M82" s="663">
        <v>2</v>
      </c>
      <c r="N82" s="664">
        <v>157.52000000000001</v>
      </c>
    </row>
    <row r="83" spans="1:14" ht="14.4" customHeight="1" x14ac:dyDescent="0.3">
      <c r="A83" s="659" t="s">
        <v>544</v>
      </c>
      <c r="B83" s="660" t="s">
        <v>545</v>
      </c>
      <c r="C83" s="661" t="s">
        <v>550</v>
      </c>
      <c r="D83" s="662" t="s">
        <v>2184</v>
      </c>
      <c r="E83" s="661" t="s">
        <v>567</v>
      </c>
      <c r="F83" s="662" t="s">
        <v>2189</v>
      </c>
      <c r="G83" s="661" t="s">
        <v>568</v>
      </c>
      <c r="H83" s="661" t="s">
        <v>837</v>
      </c>
      <c r="I83" s="661" t="s">
        <v>838</v>
      </c>
      <c r="J83" s="661" t="s">
        <v>839</v>
      </c>
      <c r="K83" s="661" t="s">
        <v>840</v>
      </c>
      <c r="L83" s="663">
        <v>46.698492619904755</v>
      </c>
      <c r="M83" s="663">
        <v>53</v>
      </c>
      <c r="N83" s="664">
        <v>2475.020108854952</v>
      </c>
    </row>
    <row r="84" spans="1:14" ht="14.4" customHeight="1" x14ac:dyDescent="0.3">
      <c r="A84" s="659" t="s">
        <v>544</v>
      </c>
      <c r="B84" s="660" t="s">
        <v>545</v>
      </c>
      <c r="C84" s="661" t="s">
        <v>550</v>
      </c>
      <c r="D84" s="662" t="s">
        <v>2184</v>
      </c>
      <c r="E84" s="661" t="s">
        <v>567</v>
      </c>
      <c r="F84" s="662" t="s">
        <v>2189</v>
      </c>
      <c r="G84" s="661" t="s">
        <v>568</v>
      </c>
      <c r="H84" s="661" t="s">
        <v>841</v>
      </c>
      <c r="I84" s="661" t="s">
        <v>215</v>
      </c>
      <c r="J84" s="661" t="s">
        <v>842</v>
      </c>
      <c r="K84" s="661"/>
      <c r="L84" s="663">
        <v>367.72138328140255</v>
      </c>
      <c r="M84" s="663">
        <v>5</v>
      </c>
      <c r="N84" s="664">
        <v>1838.6069164070127</v>
      </c>
    </row>
    <row r="85" spans="1:14" ht="14.4" customHeight="1" x14ac:dyDescent="0.3">
      <c r="A85" s="659" t="s">
        <v>544</v>
      </c>
      <c r="B85" s="660" t="s">
        <v>545</v>
      </c>
      <c r="C85" s="661" t="s">
        <v>550</v>
      </c>
      <c r="D85" s="662" t="s">
        <v>2184</v>
      </c>
      <c r="E85" s="661" t="s">
        <v>567</v>
      </c>
      <c r="F85" s="662" t="s">
        <v>2189</v>
      </c>
      <c r="G85" s="661" t="s">
        <v>568</v>
      </c>
      <c r="H85" s="661" t="s">
        <v>843</v>
      </c>
      <c r="I85" s="661" t="s">
        <v>215</v>
      </c>
      <c r="J85" s="661" t="s">
        <v>844</v>
      </c>
      <c r="K85" s="661"/>
      <c r="L85" s="663">
        <v>147.54735637121081</v>
      </c>
      <c r="M85" s="663">
        <v>1</v>
      </c>
      <c r="N85" s="664">
        <v>147.54735637121081</v>
      </c>
    </row>
    <row r="86" spans="1:14" ht="14.4" customHeight="1" x14ac:dyDescent="0.3">
      <c r="A86" s="659" t="s">
        <v>544</v>
      </c>
      <c r="B86" s="660" t="s">
        <v>545</v>
      </c>
      <c r="C86" s="661" t="s">
        <v>550</v>
      </c>
      <c r="D86" s="662" t="s">
        <v>2184</v>
      </c>
      <c r="E86" s="661" t="s">
        <v>567</v>
      </c>
      <c r="F86" s="662" t="s">
        <v>2189</v>
      </c>
      <c r="G86" s="661" t="s">
        <v>568</v>
      </c>
      <c r="H86" s="661" t="s">
        <v>845</v>
      </c>
      <c r="I86" s="661" t="s">
        <v>846</v>
      </c>
      <c r="J86" s="661" t="s">
        <v>847</v>
      </c>
      <c r="K86" s="661" t="s">
        <v>848</v>
      </c>
      <c r="L86" s="663">
        <v>119.47499999999999</v>
      </c>
      <c r="M86" s="663">
        <v>2</v>
      </c>
      <c r="N86" s="664">
        <v>238.95</v>
      </c>
    </row>
    <row r="87" spans="1:14" ht="14.4" customHeight="1" x14ac:dyDescent="0.3">
      <c r="A87" s="659" t="s">
        <v>544</v>
      </c>
      <c r="B87" s="660" t="s">
        <v>545</v>
      </c>
      <c r="C87" s="661" t="s">
        <v>550</v>
      </c>
      <c r="D87" s="662" t="s">
        <v>2184</v>
      </c>
      <c r="E87" s="661" t="s">
        <v>567</v>
      </c>
      <c r="F87" s="662" t="s">
        <v>2189</v>
      </c>
      <c r="G87" s="661" t="s">
        <v>568</v>
      </c>
      <c r="H87" s="661" t="s">
        <v>849</v>
      </c>
      <c r="I87" s="661" t="s">
        <v>850</v>
      </c>
      <c r="J87" s="661" t="s">
        <v>851</v>
      </c>
      <c r="K87" s="661" t="s">
        <v>852</v>
      </c>
      <c r="L87" s="663">
        <v>84.55</v>
      </c>
      <c r="M87" s="663">
        <v>1</v>
      </c>
      <c r="N87" s="664">
        <v>84.55</v>
      </c>
    </row>
    <row r="88" spans="1:14" ht="14.4" customHeight="1" x14ac:dyDescent="0.3">
      <c r="A88" s="659" t="s">
        <v>544</v>
      </c>
      <c r="B88" s="660" t="s">
        <v>545</v>
      </c>
      <c r="C88" s="661" t="s">
        <v>550</v>
      </c>
      <c r="D88" s="662" t="s">
        <v>2184</v>
      </c>
      <c r="E88" s="661" t="s">
        <v>567</v>
      </c>
      <c r="F88" s="662" t="s">
        <v>2189</v>
      </c>
      <c r="G88" s="661" t="s">
        <v>568</v>
      </c>
      <c r="H88" s="661" t="s">
        <v>853</v>
      </c>
      <c r="I88" s="661" t="s">
        <v>854</v>
      </c>
      <c r="J88" s="661" t="s">
        <v>855</v>
      </c>
      <c r="K88" s="661" t="s">
        <v>856</v>
      </c>
      <c r="L88" s="663">
        <v>26.829316410329319</v>
      </c>
      <c r="M88" s="663">
        <v>1</v>
      </c>
      <c r="N88" s="664">
        <v>26.829316410329319</v>
      </c>
    </row>
    <row r="89" spans="1:14" ht="14.4" customHeight="1" x14ac:dyDescent="0.3">
      <c r="A89" s="659" t="s">
        <v>544</v>
      </c>
      <c r="B89" s="660" t="s">
        <v>545</v>
      </c>
      <c r="C89" s="661" t="s">
        <v>550</v>
      </c>
      <c r="D89" s="662" t="s">
        <v>2184</v>
      </c>
      <c r="E89" s="661" t="s">
        <v>567</v>
      </c>
      <c r="F89" s="662" t="s">
        <v>2189</v>
      </c>
      <c r="G89" s="661" t="s">
        <v>568</v>
      </c>
      <c r="H89" s="661" t="s">
        <v>857</v>
      </c>
      <c r="I89" s="661" t="s">
        <v>858</v>
      </c>
      <c r="J89" s="661" t="s">
        <v>859</v>
      </c>
      <c r="K89" s="661" t="s">
        <v>860</v>
      </c>
      <c r="L89" s="663">
        <v>79.099916046865133</v>
      </c>
      <c r="M89" s="663">
        <v>1</v>
      </c>
      <c r="N89" s="664">
        <v>79.099916046865133</v>
      </c>
    </row>
    <row r="90" spans="1:14" ht="14.4" customHeight="1" x14ac:dyDescent="0.3">
      <c r="A90" s="659" t="s">
        <v>544</v>
      </c>
      <c r="B90" s="660" t="s">
        <v>545</v>
      </c>
      <c r="C90" s="661" t="s">
        <v>550</v>
      </c>
      <c r="D90" s="662" t="s">
        <v>2184</v>
      </c>
      <c r="E90" s="661" t="s">
        <v>567</v>
      </c>
      <c r="F90" s="662" t="s">
        <v>2189</v>
      </c>
      <c r="G90" s="661" t="s">
        <v>568</v>
      </c>
      <c r="H90" s="661" t="s">
        <v>861</v>
      </c>
      <c r="I90" s="661" t="s">
        <v>861</v>
      </c>
      <c r="J90" s="661" t="s">
        <v>862</v>
      </c>
      <c r="K90" s="661" t="s">
        <v>863</v>
      </c>
      <c r="L90" s="663">
        <v>57.365000000000009</v>
      </c>
      <c r="M90" s="663">
        <v>2</v>
      </c>
      <c r="N90" s="664">
        <v>114.73000000000002</v>
      </c>
    </row>
    <row r="91" spans="1:14" ht="14.4" customHeight="1" x14ac:dyDescent="0.3">
      <c r="A91" s="659" t="s">
        <v>544</v>
      </c>
      <c r="B91" s="660" t="s">
        <v>545</v>
      </c>
      <c r="C91" s="661" t="s">
        <v>550</v>
      </c>
      <c r="D91" s="662" t="s">
        <v>2184</v>
      </c>
      <c r="E91" s="661" t="s">
        <v>567</v>
      </c>
      <c r="F91" s="662" t="s">
        <v>2189</v>
      </c>
      <c r="G91" s="661" t="s">
        <v>568</v>
      </c>
      <c r="H91" s="661" t="s">
        <v>864</v>
      </c>
      <c r="I91" s="661" t="s">
        <v>864</v>
      </c>
      <c r="J91" s="661" t="s">
        <v>865</v>
      </c>
      <c r="K91" s="661" t="s">
        <v>866</v>
      </c>
      <c r="L91" s="663">
        <v>96.098676126188167</v>
      </c>
      <c r="M91" s="663">
        <v>1</v>
      </c>
      <c r="N91" s="664">
        <v>96.098676126188167</v>
      </c>
    </row>
    <row r="92" spans="1:14" ht="14.4" customHeight="1" x14ac:dyDescent="0.3">
      <c r="A92" s="659" t="s">
        <v>544</v>
      </c>
      <c r="B92" s="660" t="s">
        <v>545</v>
      </c>
      <c r="C92" s="661" t="s">
        <v>550</v>
      </c>
      <c r="D92" s="662" t="s">
        <v>2184</v>
      </c>
      <c r="E92" s="661" t="s">
        <v>567</v>
      </c>
      <c r="F92" s="662" t="s">
        <v>2189</v>
      </c>
      <c r="G92" s="661" t="s">
        <v>568</v>
      </c>
      <c r="H92" s="661" t="s">
        <v>867</v>
      </c>
      <c r="I92" s="661" t="s">
        <v>867</v>
      </c>
      <c r="J92" s="661" t="s">
        <v>597</v>
      </c>
      <c r="K92" s="661" t="s">
        <v>868</v>
      </c>
      <c r="L92" s="663">
        <v>58.23388002156031</v>
      </c>
      <c r="M92" s="663">
        <v>10</v>
      </c>
      <c r="N92" s="664">
        <v>582.3388002156031</v>
      </c>
    </row>
    <row r="93" spans="1:14" ht="14.4" customHeight="1" x14ac:dyDescent="0.3">
      <c r="A93" s="659" t="s">
        <v>544</v>
      </c>
      <c r="B93" s="660" t="s">
        <v>545</v>
      </c>
      <c r="C93" s="661" t="s">
        <v>550</v>
      </c>
      <c r="D93" s="662" t="s">
        <v>2184</v>
      </c>
      <c r="E93" s="661" t="s">
        <v>567</v>
      </c>
      <c r="F93" s="662" t="s">
        <v>2189</v>
      </c>
      <c r="G93" s="661" t="s">
        <v>568</v>
      </c>
      <c r="H93" s="661" t="s">
        <v>869</v>
      </c>
      <c r="I93" s="661" t="s">
        <v>869</v>
      </c>
      <c r="J93" s="661" t="s">
        <v>702</v>
      </c>
      <c r="K93" s="661" t="s">
        <v>870</v>
      </c>
      <c r="L93" s="663">
        <v>124.28000000000002</v>
      </c>
      <c r="M93" s="663">
        <v>3</v>
      </c>
      <c r="N93" s="664">
        <v>372.84000000000003</v>
      </c>
    </row>
    <row r="94" spans="1:14" ht="14.4" customHeight="1" x14ac:dyDescent="0.3">
      <c r="A94" s="659" t="s">
        <v>544</v>
      </c>
      <c r="B94" s="660" t="s">
        <v>545</v>
      </c>
      <c r="C94" s="661" t="s">
        <v>550</v>
      </c>
      <c r="D94" s="662" t="s">
        <v>2184</v>
      </c>
      <c r="E94" s="661" t="s">
        <v>567</v>
      </c>
      <c r="F94" s="662" t="s">
        <v>2189</v>
      </c>
      <c r="G94" s="661" t="s">
        <v>568</v>
      </c>
      <c r="H94" s="661" t="s">
        <v>871</v>
      </c>
      <c r="I94" s="661" t="s">
        <v>871</v>
      </c>
      <c r="J94" s="661" t="s">
        <v>872</v>
      </c>
      <c r="K94" s="661" t="s">
        <v>873</v>
      </c>
      <c r="L94" s="663">
        <v>208.69044800810315</v>
      </c>
      <c r="M94" s="663">
        <v>1</v>
      </c>
      <c r="N94" s="664">
        <v>208.69044800810315</v>
      </c>
    </row>
    <row r="95" spans="1:14" ht="14.4" customHeight="1" x14ac:dyDescent="0.3">
      <c r="A95" s="659" t="s">
        <v>544</v>
      </c>
      <c r="B95" s="660" t="s">
        <v>545</v>
      </c>
      <c r="C95" s="661" t="s">
        <v>550</v>
      </c>
      <c r="D95" s="662" t="s">
        <v>2184</v>
      </c>
      <c r="E95" s="661" t="s">
        <v>567</v>
      </c>
      <c r="F95" s="662" t="s">
        <v>2189</v>
      </c>
      <c r="G95" s="661" t="s">
        <v>874</v>
      </c>
      <c r="H95" s="661" t="s">
        <v>875</v>
      </c>
      <c r="I95" s="661" t="s">
        <v>875</v>
      </c>
      <c r="J95" s="661" t="s">
        <v>876</v>
      </c>
      <c r="K95" s="661" t="s">
        <v>877</v>
      </c>
      <c r="L95" s="663">
        <v>131.03988917585482</v>
      </c>
      <c r="M95" s="663">
        <v>7</v>
      </c>
      <c r="N95" s="664">
        <v>917.27922423098369</v>
      </c>
    </row>
    <row r="96" spans="1:14" ht="14.4" customHeight="1" x14ac:dyDescent="0.3">
      <c r="A96" s="659" t="s">
        <v>544</v>
      </c>
      <c r="B96" s="660" t="s">
        <v>545</v>
      </c>
      <c r="C96" s="661" t="s">
        <v>550</v>
      </c>
      <c r="D96" s="662" t="s">
        <v>2184</v>
      </c>
      <c r="E96" s="661" t="s">
        <v>567</v>
      </c>
      <c r="F96" s="662" t="s">
        <v>2189</v>
      </c>
      <c r="G96" s="661" t="s">
        <v>874</v>
      </c>
      <c r="H96" s="661" t="s">
        <v>878</v>
      </c>
      <c r="I96" s="661" t="s">
        <v>879</v>
      </c>
      <c r="J96" s="661" t="s">
        <v>880</v>
      </c>
      <c r="K96" s="661" t="s">
        <v>881</v>
      </c>
      <c r="L96" s="663">
        <v>34.788888888888891</v>
      </c>
      <c r="M96" s="663">
        <v>9</v>
      </c>
      <c r="N96" s="664">
        <v>313.10000000000002</v>
      </c>
    </row>
    <row r="97" spans="1:14" ht="14.4" customHeight="1" x14ac:dyDescent="0.3">
      <c r="A97" s="659" t="s">
        <v>544</v>
      </c>
      <c r="B97" s="660" t="s">
        <v>545</v>
      </c>
      <c r="C97" s="661" t="s">
        <v>550</v>
      </c>
      <c r="D97" s="662" t="s">
        <v>2184</v>
      </c>
      <c r="E97" s="661" t="s">
        <v>567</v>
      </c>
      <c r="F97" s="662" t="s">
        <v>2189</v>
      </c>
      <c r="G97" s="661" t="s">
        <v>874</v>
      </c>
      <c r="H97" s="661" t="s">
        <v>882</v>
      </c>
      <c r="I97" s="661" t="s">
        <v>883</v>
      </c>
      <c r="J97" s="661" t="s">
        <v>884</v>
      </c>
      <c r="K97" s="661" t="s">
        <v>885</v>
      </c>
      <c r="L97" s="663">
        <v>38.705648300238636</v>
      </c>
      <c r="M97" s="663">
        <v>15</v>
      </c>
      <c r="N97" s="664">
        <v>580.58472450357954</v>
      </c>
    </row>
    <row r="98" spans="1:14" ht="14.4" customHeight="1" x14ac:dyDescent="0.3">
      <c r="A98" s="659" t="s">
        <v>544</v>
      </c>
      <c r="B98" s="660" t="s">
        <v>545</v>
      </c>
      <c r="C98" s="661" t="s">
        <v>550</v>
      </c>
      <c r="D98" s="662" t="s">
        <v>2184</v>
      </c>
      <c r="E98" s="661" t="s">
        <v>567</v>
      </c>
      <c r="F98" s="662" t="s">
        <v>2189</v>
      </c>
      <c r="G98" s="661" t="s">
        <v>874</v>
      </c>
      <c r="H98" s="661" t="s">
        <v>886</v>
      </c>
      <c r="I98" s="661" t="s">
        <v>887</v>
      </c>
      <c r="J98" s="661" t="s">
        <v>888</v>
      </c>
      <c r="K98" s="661" t="s">
        <v>889</v>
      </c>
      <c r="L98" s="663">
        <v>58.698888621374323</v>
      </c>
      <c r="M98" s="663">
        <v>18</v>
      </c>
      <c r="N98" s="664">
        <v>1056.5799951847378</v>
      </c>
    </row>
    <row r="99" spans="1:14" ht="14.4" customHeight="1" x14ac:dyDescent="0.3">
      <c r="A99" s="659" t="s">
        <v>544</v>
      </c>
      <c r="B99" s="660" t="s">
        <v>545</v>
      </c>
      <c r="C99" s="661" t="s">
        <v>550</v>
      </c>
      <c r="D99" s="662" t="s">
        <v>2184</v>
      </c>
      <c r="E99" s="661" t="s">
        <v>567</v>
      </c>
      <c r="F99" s="662" t="s">
        <v>2189</v>
      </c>
      <c r="G99" s="661" t="s">
        <v>874</v>
      </c>
      <c r="H99" s="661" t="s">
        <v>890</v>
      </c>
      <c r="I99" s="661" t="s">
        <v>891</v>
      </c>
      <c r="J99" s="661" t="s">
        <v>892</v>
      </c>
      <c r="K99" s="661" t="s">
        <v>893</v>
      </c>
      <c r="L99" s="663">
        <v>56.231706188270479</v>
      </c>
      <c r="M99" s="663">
        <v>5</v>
      </c>
      <c r="N99" s="664">
        <v>281.15853094135241</v>
      </c>
    </row>
    <row r="100" spans="1:14" ht="14.4" customHeight="1" x14ac:dyDescent="0.3">
      <c r="A100" s="659" t="s">
        <v>544</v>
      </c>
      <c r="B100" s="660" t="s">
        <v>545</v>
      </c>
      <c r="C100" s="661" t="s">
        <v>550</v>
      </c>
      <c r="D100" s="662" t="s">
        <v>2184</v>
      </c>
      <c r="E100" s="661" t="s">
        <v>567</v>
      </c>
      <c r="F100" s="662" t="s">
        <v>2189</v>
      </c>
      <c r="G100" s="661" t="s">
        <v>874</v>
      </c>
      <c r="H100" s="661" t="s">
        <v>894</v>
      </c>
      <c r="I100" s="661" t="s">
        <v>895</v>
      </c>
      <c r="J100" s="661" t="s">
        <v>876</v>
      </c>
      <c r="K100" s="661" t="s">
        <v>896</v>
      </c>
      <c r="L100" s="663">
        <v>35.109999750152568</v>
      </c>
      <c r="M100" s="663">
        <v>1</v>
      </c>
      <c r="N100" s="664">
        <v>35.109999750152568</v>
      </c>
    </row>
    <row r="101" spans="1:14" ht="14.4" customHeight="1" x14ac:dyDescent="0.3">
      <c r="A101" s="659" t="s">
        <v>544</v>
      </c>
      <c r="B101" s="660" t="s">
        <v>545</v>
      </c>
      <c r="C101" s="661" t="s">
        <v>550</v>
      </c>
      <c r="D101" s="662" t="s">
        <v>2184</v>
      </c>
      <c r="E101" s="661" t="s">
        <v>567</v>
      </c>
      <c r="F101" s="662" t="s">
        <v>2189</v>
      </c>
      <c r="G101" s="661" t="s">
        <v>874</v>
      </c>
      <c r="H101" s="661" t="s">
        <v>897</v>
      </c>
      <c r="I101" s="661" t="s">
        <v>898</v>
      </c>
      <c r="J101" s="661" t="s">
        <v>899</v>
      </c>
      <c r="K101" s="661" t="s">
        <v>900</v>
      </c>
      <c r="L101" s="663">
        <v>3449.9999999999968</v>
      </c>
      <c r="M101" s="663">
        <v>1</v>
      </c>
      <c r="N101" s="664">
        <v>3449.9999999999968</v>
      </c>
    </row>
    <row r="102" spans="1:14" ht="14.4" customHeight="1" x14ac:dyDescent="0.3">
      <c r="A102" s="659" t="s">
        <v>544</v>
      </c>
      <c r="B102" s="660" t="s">
        <v>545</v>
      </c>
      <c r="C102" s="661" t="s">
        <v>550</v>
      </c>
      <c r="D102" s="662" t="s">
        <v>2184</v>
      </c>
      <c r="E102" s="661" t="s">
        <v>567</v>
      </c>
      <c r="F102" s="662" t="s">
        <v>2189</v>
      </c>
      <c r="G102" s="661" t="s">
        <v>874</v>
      </c>
      <c r="H102" s="661" t="s">
        <v>901</v>
      </c>
      <c r="I102" s="661" t="s">
        <v>902</v>
      </c>
      <c r="J102" s="661" t="s">
        <v>903</v>
      </c>
      <c r="K102" s="661" t="s">
        <v>904</v>
      </c>
      <c r="L102" s="663">
        <v>72.570000000000007</v>
      </c>
      <c r="M102" s="663">
        <v>1</v>
      </c>
      <c r="N102" s="664">
        <v>72.570000000000007</v>
      </c>
    </row>
    <row r="103" spans="1:14" ht="14.4" customHeight="1" x14ac:dyDescent="0.3">
      <c r="A103" s="659" t="s">
        <v>544</v>
      </c>
      <c r="B103" s="660" t="s">
        <v>545</v>
      </c>
      <c r="C103" s="661" t="s">
        <v>550</v>
      </c>
      <c r="D103" s="662" t="s">
        <v>2184</v>
      </c>
      <c r="E103" s="661" t="s">
        <v>567</v>
      </c>
      <c r="F103" s="662" t="s">
        <v>2189</v>
      </c>
      <c r="G103" s="661" t="s">
        <v>874</v>
      </c>
      <c r="H103" s="661" t="s">
        <v>905</v>
      </c>
      <c r="I103" s="661" t="s">
        <v>906</v>
      </c>
      <c r="J103" s="661" t="s">
        <v>907</v>
      </c>
      <c r="K103" s="661" t="s">
        <v>908</v>
      </c>
      <c r="L103" s="663">
        <v>118.11999999999998</v>
      </c>
      <c r="M103" s="663">
        <v>1</v>
      </c>
      <c r="N103" s="664">
        <v>118.11999999999998</v>
      </c>
    </row>
    <row r="104" spans="1:14" ht="14.4" customHeight="1" x14ac:dyDescent="0.3">
      <c r="A104" s="659" t="s">
        <v>544</v>
      </c>
      <c r="B104" s="660" t="s">
        <v>545</v>
      </c>
      <c r="C104" s="661" t="s">
        <v>550</v>
      </c>
      <c r="D104" s="662" t="s">
        <v>2184</v>
      </c>
      <c r="E104" s="661" t="s">
        <v>567</v>
      </c>
      <c r="F104" s="662" t="s">
        <v>2189</v>
      </c>
      <c r="G104" s="661" t="s">
        <v>874</v>
      </c>
      <c r="H104" s="661" t="s">
        <v>909</v>
      </c>
      <c r="I104" s="661" t="s">
        <v>910</v>
      </c>
      <c r="J104" s="661" t="s">
        <v>911</v>
      </c>
      <c r="K104" s="661" t="s">
        <v>912</v>
      </c>
      <c r="L104" s="663">
        <v>60.118304868085772</v>
      </c>
      <c r="M104" s="663">
        <v>6</v>
      </c>
      <c r="N104" s="664">
        <v>360.70982920851463</v>
      </c>
    </row>
    <row r="105" spans="1:14" ht="14.4" customHeight="1" x14ac:dyDescent="0.3">
      <c r="A105" s="659" t="s">
        <v>544</v>
      </c>
      <c r="B105" s="660" t="s">
        <v>545</v>
      </c>
      <c r="C105" s="661" t="s">
        <v>550</v>
      </c>
      <c r="D105" s="662" t="s">
        <v>2184</v>
      </c>
      <c r="E105" s="661" t="s">
        <v>567</v>
      </c>
      <c r="F105" s="662" t="s">
        <v>2189</v>
      </c>
      <c r="G105" s="661" t="s">
        <v>874</v>
      </c>
      <c r="H105" s="661" t="s">
        <v>913</v>
      </c>
      <c r="I105" s="661" t="s">
        <v>914</v>
      </c>
      <c r="J105" s="661" t="s">
        <v>915</v>
      </c>
      <c r="K105" s="661" t="s">
        <v>916</v>
      </c>
      <c r="L105" s="663">
        <v>49.459863680622725</v>
      </c>
      <c r="M105" s="663">
        <v>1</v>
      </c>
      <c r="N105" s="664">
        <v>49.459863680622725</v>
      </c>
    </row>
    <row r="106" spans="1:14" ht="14.4" customHeight="1" x14ac:dyDescent="0.3">
      <c r="A106" s="659" t="s">
        <v>544</v>
      </c>
      <c r="B106" s="660" t="s">
        <v>545</v>
      </c>
      <c r="C106" s="661" t="s">
        <v>550</v>
      </c>
      <c r="D106" s="662" t="s">
        <v>2184</v>
      </c>
      <c r="E106" s="661" t="s">
        <v>567</v>
      </c>
      <c r="F106" s="662" t="s">
        <v>2189</v>
      </c>
      <c r="G106" s="661" t="s">
        <v>874</v>
      </c>
      <c r="H106" s="661" t="s">
        <v>917</v>
      </c>
      <c r="I106" s="661" t="s">
        <v>918</v>
      </c>
      <c r="J106" s="661" t="s">
        <v>919</v>
      </c>
      <c r="K106" s="661" t="s">
        <v>920</v>
      </c>
      <c r="L106" s="663">
        <v>67.828995765392705</v>
      </c>
      <c r="M106" s="663">
        <v>3</v>
      </c>
      <c r="N106" s="664">
        <v>203.48698729617811</v>
      </c>
    </row>
    <row r="107" spans="1:14" ht="14.4" customHeight="1" x14ac:dyDescent="0.3">
      <c r="A107" s="659" t="s">
        <v>544</v>
      </c>
      <c r="B107" s="660" t="s">
        <v>545</v>
      </c>
      <c r="C107" s="661" t="s">
        <v>550</v>
      </c>
      <c r="D107" s="662" t="s">
        <v>2184</v>
      </c>
      <c r="E107" s="661" t="s">
        <v>567</v>
      </c>
      <c r="F107" s="662" t="s">
        <v>2189</v>
      </c>
      <c r="G107" s="661" t="s">
        <v>874</v>
      </c>
      <c r="H107" s="661" t="s">
        <v>921</v>
      </c>
      <c r="I107" s="661" t="s">
        <v>922</v>
      </c>
      <c r="J107" s="661" t="s">
        <v>923</v>
      </c>
      <c r="K107" s="661" t="s">
        <v>924</v>
      </c>
      <c r="L107" s="663">
        <v>102.88991406171829</v>
      </c>
      <c r="M107" s="663">
        <v>1</v>
      </c>
      <c r="N107" s="664">
        <v>102.88991406171829</v>
      </c>
    </row>
    <row r="108" spans="1:14" ht="14.4" customHeight="1" x14ac:dyDescent="0.3">
      <c r="A108" s="659" t="s">
        <v>544</v>
      </c>
      <c r="B108" s="660" t="s">
        <v>545</v>
      </c>
      <c r="C108" s="661" t="s">
        <v>550</v>
      </c>
      <c r="D108" s="662" t="s">
        <v>2184</v>
      </c>
      <c r="E108" s="661" t="s">
        <v>567</v>
      </c>
      <c r="F108" s="662" t="s">
        <v>2189</v>
      </c>
      <c r="G108" s="661" t="s">
        <v>874</v>
      </c>
      <c r="H108" s="661" t="s">
        <v>925</v>
      </c>
      <c r="I108" s="661" t="s">
        <v>926</v>
      </c>
      <c r="J108" s="661" t="s">
        <v>927</v>
      </c>
      <c r="K108" s="661" t="s">
        <v>928</v>
      </c>
      <c r="L108" s="663">
        <v>98.95</v>
      </c>
      <c r="M108" s="663">
        <v>1</v>
      </c>
      <c r="N108" s="664">
        <v>98.95</v>
      </c>
    </row>
    <row r="109" spans="1:14" ht="14.4" customHeight="1" x14ac:dyDescent="0.3">
      <c r="A109" s="659" t="s">
        <v>544</v>
      </c>
      <c r="B109" s="660" t="s">
        <v>545</v>
      </c>
      <c r="C109" s="661" t="s">
        <v>550</v>
      </c>
      <c r="D109" s="662" t="s">
        <v>2184</v>
      </c>
      <c r="E109" s="661" t="s">
        <v>567</v>
      </c>
      <c r="F109" s="662" t="s">
        <v>2189</v>
      </c>
      <c r="G109" s="661" t="s">
        <v>874</v>
      </c>
      <c r="H109" s="661" t="s">
        <v>929</v>
      </c>
      <c r="I109" s="661" t="s">
        <v>930</v>
      </c>
      <c r="J109" s="661" t="s">
        <v>931</v>
      </c>
      <c r="K109" s="661" t="s">
        <v>932</v>
      </c>
      <c r="L109" s="663">
        <v>98.949910910309868</v>
      </c>
      <c r="M109" s="663">
        <v>1</v>
      </c>
      <c r="N109" s="664">
        <v>98.949910910309868</v>
      </c>
    </row>
    <row r="110" spans="1:14" ht="14.4" customHeight="1" x14ac:dyDescent="0.3">
      <c r="A110" s="659" t="s">
        <v>544</v>
      </c>
      <c r="B110" s="660" t="s">
        <v>545</v>
      </c>
      <c r="C110" s="661" t="s">
        <v>550</v>
      </c>
      <c r="D110" s="662" t="s">
        <v>2184</v>
      </c>
      <c r="E110" s="661" t="s">
        <v>567</v>
      </c>
      <c r="F110" s="662" t="s">
        <v>2189</v>
      </c>
      <c r="G110" s="661" t="s">
        <v>874</v>
      </c>
      <c r="H110" s="661" t="s">
        <v>933</v>
      </c>
      <c r="I110" s="661" t="s">
        <v>934</v>
      </c>
      <c r="J110" s="661" t="s">
        <v>935</v>
      </c>
      <c r="K110" s="661" t="s">
        <v>936</v>
      </c>
      <c r="L110" s="663">
        <v>97.417644042998262</v>
      </c>
      <c r="M110" s="663">
        <v>1</v>
      </c>
      <c r="N110" s="664">
        <v>97.417644042998262</v>
      </c>
    </row>
    <row r="111" spans="1:14" ht="14.4" customHeight="1" x14ac:dyDescent="0.3">
      <c r="A111" s="659" t="s">
        <v>544</v>
      </c>
      <c r="B111" s="660" t="s">
        <v>545</v>
      </c>
      <c r="C111" s="661" t="s">
        <v>550</v>
      </c>
      <c r="D111" s="662" t="s">
        <v>2184</v>
      </c>
      <c r="E111" s="661" t="s">
        <v>937</v>
      </c>
      <c r="F111" s="662" t="s">
        <v>2190</v>
      </c>
      <c r="G111" s="661"/>
      <c r="H111" s="661" t="s">
        <v>938</v>
      </c>
      <c r="I111" s="661" t="s">
        <v>939</v>
      </c>
      <c r="J111" s="661" t="s">
        <v>940</v>
      </c>
      <c r="K111" s="661" t="s">
        <v>941</v>
      </c>
      <c r="L111" s="663">
        <v>84.948669472442589</v>
      </c>
      <c r="M111" s="663">
        <v>37</v>
      </c>
      <c r="N111" s="664">
        <v>3143.100770480376</v>
      </c>
    </row>
    <row r="112" spans="1:14" ht="14.4" customHeight="1" x14ac:dyDescent="0.3">
      <c r="A112" s="659" t="s">
        <v>544</v>
      </c>
      <c r="B112" s="660" t="s">
        <v>545</v>
      </c>
      <c r="C112" s="661" t="s">
        <v>550</v>
      </c>
      <c r="D112" s="662" t="s">
        <v>2184</v>
      </c>
      <c r="E112" s="661" t="s">
        <v>937</v>
      </c>
      <c r="F112" s="662" t="s">
        <v>2190</v>
      </c>
      <c r="G112" s="661" t="s">
        <v>568</v>
      </c>
      <c r="H112" s="661" t="s">
        <v>942</v>
      </c>
      <c r="I112" s="661" t="s">
        <v>943</v>
      </c>
      <c r="J112" s="661" t="s">
        <v>944</v>
      </c>
      <c r="K112" s="661" t="s">
        <v>945</v>
      </c>
      <c r="L112" s="663">
        <v>40.249714285714283</v>
      </c>
      <c r="M112" s="663">
        <v>7</v>
      </c>
      <c r="N112" s="664">
        <v>281.74799999999999</v>
      </c>
    </row>
    <row r="113" spans="1:14" ht="14.4" customHeight="1" x14ac:dyDescent="0.3">
      <c r="A113" s="659" t="s">
        <v>544</v>
      </c>
      <c r="B113" s="660" t="s">
        <v>545</v>
      </c>
      <c r="C113" s="661" t="s">
        <v>550</v>
      </c>
      <c r="D113" s="662" t="s">
        <v>2184</v>
      </c>
      <c r="E113" s="661" t="s">
        <v>937</v>
      </c>
      <c r="F113" s="662" t="s">
        <v>2190</v>
      </c>
      <c r="G113" s="661" t="s">
        <v>568</v>
      </c>
      <c r="H113" s="661" t="s">
        <v>946</v>
      </c>
      <c r="I113" s="661" t="s">
        <v>947</v>
      </c>
      <c r="J113" s="661" t="s">
        <v>948</v>
      </c>
      <c r="K113" s="661" t="s">
        <v>598</v>
      </c>
      <c r="L113" s="663">
        <v>67.954999999999984</v>
      </c>
      <c r="M113" s="663">
        <v>2</v>
      </c>
      <c r="N113" s="664">
        <v>135.90999999999997</v>
      </c>
    </row>
    <row r="114" spans="1:14" ht="14.4" customHeight="1" x14ac:dyDescent="0.3">
      <c r="A114" s="659" t="s">
        <v>544</v>
      </c>
      <c r="B114" s="660" t="s">
        <v>545</v>
      </c>
      <c r="C114" s="661" t="s">
        <v>550</v>
      </c>
      <c r="D114" s="662" t="s">
        <v>2184</v>
      </c>
      <c r="E114" s="661" t="s">
        <v>937</v>
      </c>
      <c r="F114" s="662" t="s">
        <v>2190</v>
      </c>
      <c r="G114" s="661" t="s">
        <v>568</v>
      </c>
      <c r="H114" s="661" t="s">
        <v>949</v>
      </c>
      <c r="I114" s="661" t="s">
        <v>950</v>
      </c>
      <c r="J114" s="661" t="s">
        <v>951</v>
      </c>
      <c r="K114" s="661" t="s">
        <v>952</v>
      </c>
      <c r="L114" s="663">
        <v>51.459676819481132</v>
      </c>
      <c r="M114" s="663">
        <v>1</v>
      </c>
      <c r="N114" s="664">
        <v>51.459676819481132</v>
      </c>
    </row>
    <row r="115" spans="1:14" ht="14.4" customHeight="1" x14ac:dyDescent="0.3">
      <c r="A115" s="659" t="s">
        <v>544</v>
      </c>
      <c r="B115" s="660" t="s">
        <v>545</v>
      </c>
      <c r="C115" s="661" t="s">
        <v>550</v>
      </c>
      <c r="D115" s="662" t="s">
        <v>2184</v>
      </c>
      <c r="E115" s="661" t="s">
        <v>937</v>
      </c>
      <c r="F115" s="662" t="s">
        <v>2190</v>
      </c>
      <c r="G115" s="661" t="s">
        <v>568</v>
      </c>
      <c r="H115" s="661" t="s">
        <v>953</v>
      </c>
      <c r="I115" s="661" t="s">
        <v>954</v>
      </c>
      <c r="J115" s="661" t="s">
        <v>955</v>
      </c>
      <c r="K115" s="661" t="s">
        <v>952</v>
      </c>
      <c r="L115" s="663">
        <v>33.409956641484719</v>
      </c>
      <c r="M115" s="663">
        <v>2</v>
      </c>
      <c r="N115" s="664">
        <v>66.819913282969438</v>
      </c>
    </row>
    <row r="116" spans="1:14" ht="14.4" customHeight="1" x14ac:dyDescent="0.3">
      <c r="A116" s="659" t="s">
        <v>544</v>
      </c>
      <c r="B116" s="660" t="s">
        <v>545</v>
      </c>
      <c r="C116" s="661" t="s">
        <v>550</v>
      </c>
      <c r="D116" s="662" t="s">
        <v>2184</v>
      </c>
      <c r="E116" s="661" t="s">
        <v>937</v>
      </c>
      <c r="F116" s="662" t="s">
        <v>2190</v>
      </c>
      <c r="G116" s="661" t="s">
        <v>568</v>
      </c>
      <c r="H116" s="661" t="s">
        <v>956</v>
      </c>
      <c r="I116" s="661" t="s">
        <v>957</v>
      </c>
      <c r="J116" s="661" t="s">
        <v>958</v>
      </c>
      <c r="K116" s="661" t="s">
        <v>959</v>
      </c>
      <c r="L116" s="663">
        <v>127.83000000000006</v>
      </c>
      <c r="M116" s="663">
        <v>1</v>
      </c>
      <c r="N116" s="664">
        <v>127.83000000000006</v>
      </c>
    </row>
    <row r="117" spans="1:14" ht="14.4" customHeight="1" x14ac:dyDescent="0.3">
      <c r="A117" s="659" t="s">
        <v>544</v>
      </c>
      <c r="B117" s="660" t="s">
        <v>545</v>
      </c>
      <c r="C117" s="661" t="s">
        <v>550</v>
      </c>
      <c r="D117" s="662" t="s">
        <v>2184</v>
      </c>
      <c r="E117" s="661" t="s">
        <v>937</v>
      </c>
      <c r="F117" s="662" t="s">
        <v>2190</v>
      </c>
      <c r="G117" s="661" t="s">
        <v>568</v>
      </c>
      <c r="H117" s="661" t="s">
        <v>960</v>
      </c>
      <c r="I117" s="661" t="s">
        <v>961</v>
      </c>
      <c r="J117" s="661" t="s">
        <v>962</v>
      </c>
      <c r="K117" s="661" t="s">
        <v>959</v>
      </c>
      <c r="L117" s="663">
        <v>54.879333333333342</v>
      </c>
      <c r="M117" s="663">
        <v>3</v>
      </c>
      <c r="N117" s="664">
        <v>164.63800000000003</v>
      </c>
    </row>
    <row r="118" spans="1:14" ht="14.4" customHeight="1" x14ac:dyDescent="0.3">
      <c r="A118" s="659" t="s">
        <v>544</v>
      </c>
      <c r="B118" s="660" t="s">
        <v>545</v>
      </c>
      <c r="C118" s="661" t="s">
        <v>550</v>
      </c>
      <c r="D118" s="662" t="s">
        <v>2184</v>
      </c>
      <c r="E118" s="661" t="s">
        <v>937</v>
      </c>
      <c r="F118" s="662" t="s">
        <v>2190</v>
      </c>
      <c r="G118" s="661" t="s">
        <v>568</v>
      </c>
      <c r="H118" s="661" t="s">
        <v>963</v>
      </c>
      <c r="I118" s="661" t="s">
        <v>964</v>
      </c>
      <c r="J118" s="661" t="s">
        <v>965</v>
      </c>
      <c r="K118" s="661" t="s">
        <v>966</v>
      </c>
      <c r="L118" s="663">
        <v>63.92000000000003</v>
      </c>
      <c r="M118" s="663">
        <v>1</v>
      </c>
      <c r="N118" s="664">
        <v>63.92000000000003</v>
      </c>
    </row>
    <row r="119" spans="1:14" ht="14.4" customHeight="1" x14ac:dyDescent="0.3">
      <c r="A119" s="659" t="s">
        <v>544</v>
      </c>
      <c r="B119" s="660" t="s">
        <v>545</v>
      </c>
      <c r="C119" s="661" t="s">
        <v>550</v>
      </c>
      <c r="D119" s="662" t="s">
        <v>2184</v>
      </c>
      <c r="E119" s="661" t="s">
        <v>937</v>
      </c>
      <c r="F119" s="662" t="s">
        <v>2190</v>
      </c>
      <c r="G119" s="661" t="s">
        <v>568</v>
      </c>
      <c r="H119" s="661" t="s">
        <v>967</v>
      </c>
      <c r="I119" s="661" t="s">
        <v>968</v>
      </c>
      <c r="J119" s="661" t="s">
        <v>944</v>
      </c>
      <c r="K119" s="661" t="s">
        <v>969</v>
      </c>
      <c r="L119" s="663">
        <v>48.37</v>
      </c>
      <c r="M119" s="663">
        <v>1</v>
      </c>
      <c r="N119" s="664">
        <v>48.37</v>
      </c>
    </row>
    <row r="120" spans="1:14" ht="14.4" customHeight="1" x14ac:dyDescent="0.3">
      <c r="A120" s="659" t="s">
        <v>544</v>
      </c>
      <c r="B120" s="660" t="s">
        <v>545</v>
      </c>
      <c r="C120" s="661" t="s">
        <v>550</v>
      </c>
      <c r="D120" s="662" t="s">
        <v>2184</v>
      </c>
      <c r="E120" s="661" t="s">
        <v>937</v>
      </c>
      <c r="F120" s="662" t="s">
        <v>2190</v>
      </c>
      <c r="G120" s="661" t="s">
        <v>568</v>
      </c>
      <c r="H120" s="661" t="s">
        <v>970</v>
      </c>
      <c r="I120" s="661" t="s">
        <v>971</v>
      </c>
      <c r="J120" s="661" t="s">
        <v>944</v>
      </c>
      <c r="K120" s="661" t="s">
        <v>972</v>
      </c>
      <c r="L120" s="663">
        <v>39.859889142670411</v>
      </c>
      <c r="M120" s="663">
        <v>1</v>
      </c>
      <c r="N120" s="664">
        <v>39.859889142670411</v>
      </c>
    </row>
    <row r="121" spans="1:14" ht="14.4" customHeight="1" x14ac:dyDescent="0.3">
      <c r="A121" s="659" t="s">
        <v>544</v>
      </c>
      <c r="B121" s="660" t="s">
        <v>545</v>
      </c>
      <c r="C121" s="661" t="s">
        <v>550</v>
      </c>
      <c r="D121" s="662" t="s">
        <v>2184</v>
      </c>
      <c r="E121" s="661" t="s">
        <v>937</v>
      </c>
      <c r="F121" s="662" t="s">
        <v>2190</v>
      </c>
      <c r="G121" s="661" t="s">
        <v>568</v>
      </c>
      <c r="H121" s="661" t="s">
        <v>973</v>
      </c>
      <c r="I121" s="661" t="s">
        <v>974</v>
      </c>
      <c r="J121" s="661" t="s">
        <v>975</v>
      </c>
      <c r="K121" s="661" t="s">
        <v>598</v>
      </c>
      <c r="L121" s="663">
        <v>60.149550623720529</v>
      </c>
      <c r="M121" s="663">
        <v>1</v>
      </c>
      <c r="N121" s="664">
        <v>60.149550623720529</v>
      </c>
    </row>
    <row r="122" spans="1:14" ht="14.4" customHeight="1" x14ac:dyDescent="0.3">
      <c r="A122" s="659" t="s">
        <v>544</v>
      </c>
      <c r="B122" s="660" t="s">
        <v>545</v>
      </c>
      <c r="C122" s="661" t="s">
        <v>550</v>
      </c>
      <c r="D122" s="662" t="s">
        <v>2184</v>
      </c>
      <c r="E122" s="661" t="s">
        <v>937</v>
      </c>
      <c r="F122" s="662" t="s">
        <v>2190</v>
      </c>
      <c r="G122" s="661" t="s">
        <v>568</v>
      </c>
      <c r="H122" s="661" t="s">
        <v>976</v>
      </c>
      <c r="I122" s="661" t="s">
        <v>977</v>
      </c>
      <c r="J122" s="661" t="s">
        <v>978</v>
      </c>
      <c r="K122" s="661" t="s">
        <v>979</v>
      </c>
      <c r="L122" s="663">
        <v>115.97000000000006</v>
      </c>
      <c r="M122" s="663">
        <v>1</v>
      </c>
      <c r="N122" s="664">
        <v>115.97000000000006</v>
      </c>
    </row>
    <row r="123" spans="1:14" ht="14.4" customHeight="1" x14ac:dyDescent="0.3">
      <c r="A123" s="659" t="s">
        <v>544</v>
      </c>
      <c r="B123" s="660" t="s">
        <v>545</v>
      </c>
      <c r="C123" s="661" t="s">
        <v>550</v>
      </c>
      <c r="D123" s="662" t="s">
        <v>2184</v>
      </c>
      <c r="E123" s="661" t="s">
        <v>937</v>
      </c>
      <c r="F123" s="662" t="s">
        <v>2190</v>
      </c>
      <c r="G123" s="661" t="s">
        <v>568</v>
      </c>
      <c r="H123" s="661" t="s">
        <v>980</v>
      </c>
      <c r="I123" s="661" t="s">
        <v>980</v>
      </c>
      <c r="J123" s="661" t="s">
        <v>981</v>
      </c>
      <c r="K123" s="661" t="s">
        <v>982</v>
      </c>
      <c r="L123" s="663">
        <v>286</v>
      </c>
      <c r="M123" s="663">
        <v>3.3</v>
      </c>
      <c r="N123" s="664">
        <v>943.8</v>
      </c>
    </row>
    <row r="124" spans="1:14" ht="14.4" customHeight="1" x14ac:dyDescent="0.3">
      <c r="A124" s="659" t="s">
        <v>544</v>
      </c>
      <c r="B124" s="660" t="s">
        <v>545</v>
      </c>
      <c r="C124" s="661" t="s">
        <v>550</v>
      </c>
      <c r="D124" s="662" t="s">
        <v>2184</v>
      </c>
      <c r="E124" s="661" t="s">
        <v>937</v>
      </c>
      <c r="F124" s="662" t="s">
        <v>2190</v>
      </c>
      <c r="G124" s="661" t="s">
        <v>874</v>
      </c>
      <c r="H124" s="661" t="s">
        <v>983</v>
      </c>
      <c r="I124" s="661" t="s">
        <v>983</v>
      </c>
      <c r="J124" s="661" t="s">
        <v>984</v>
      </c>
      <c r="K124" s="661" t="s">
        <v>985</v>
      </c>
      <c r="L124" s="663">
        <v>68.201691169405208</v>
      </c>
      <c r="M124" s="663">
        <v>1.5</v>
      </c>
      <c r="N124" s="664">
        <v>102.30253675410782</v>
      </c>
    </row>
    <row r="125" spans="1:14" ht="14.4" customHeight="1" x14ac:dyDescent="0.3">
      <c r="A125" s="659" t="s">
        <v>544</v>
      </c>
      <c r="B125" s="660" t="s">
        <v>545</v>
      </c>
      <c r="C125" s="661" t="s">
        <v>550</v>
      </c>
      <c r="D125" s="662" t="s">
        <v>2184</v>
      </c>
      <c r="E125" s="661" t="s">
        <v>937</v>
      </c>
      <c r="F125" s="662" t="s">
        <v>2190</v>
      </c>
      <c r="G125" s="661" t="s">
        <v>874</v>
      </c>
      <c r="H125" s="661" t="s">
        <v>986</v>
      </c>
      <c r="I125" s="661" t="s">
        <v>987</v>
      </c>
      <c r="J125" s="661" t="s">
        <v>988</v>
      </c>
      <c r="K125" s="661" t="s">
        <v>989</v>
      </c>
      <c r="L125" s="663">
        <v>115.82970318550991</v>
      </c>
      <c r="M125" s="663">
        <v>2</v>
      </c>
      <c r="N125" s="664">
        <v>231.65940637101983</v>
      </c>
    </row>
    <row r="126" spans="1:14" ht="14.4" customHeight="1" x14ac:dyDescent="0.3">
      <c r="A126" s="659" t="s">
        <v>544</v>
      </c>
      <c r="B126" s="660" t="s">
        <v>545</v>
      </c>
      <c r="C126" s="661" t="s">
        <v>550</v>
      </c>
      <c r="D126" s="662" t="s">
        <v>2184</v>
      </c>
      <c r="E126" s="661" t="s">
        <v>937</v>
      </c>
      <c r="F126" s="662" t="s">
        <v>2190</v>
      </c>
      <c r="G126" s="661" t="s">
        <v>874</v>
      </c>
      <c r="H126" s="661" t="s">
        <v>990</v>
      </c>
      <c r="I126" s="661" t="s">
        <v>991</v>
      </c>
      <c r="J126" s="661" t="s">
        <v>992</v>
      </c>
      <c r="K126" s="661" t="s">
        <v>993</v>
      </c>
      <c r="L126" s="663">
        <v>76.50771145121891</v>
      </c>
      <c r="M126" s="663">
        <v>4</v>
      </c>
      <c r="N126" s="664">
        <v>306.03084580487564</v>
      </c>
    </row>
    <row r="127" spans="1:14" ht="14.4" customHeight="1" x14ac:dyDescent="0.3">
      <c r="A127" s="659" t="s">
        <v>544</v>
      </c>
      <c r="B127" s="660" t="s">
        <v>545</v>
      </c>
      <c r="C127" s="661" t="s">
        <v>550</v>
      </c>
      <c r="D127" s="662" t="s">
        <v>2184</v>
      </c>
      <c r="E127" s="661" t="s">
        <v>937</v>
      </c>
      <c r="F127" s="662" t="s">
        <v>2190</v>
      </c>
      <c r="G127" s="661" t="s">
        <v>874</v>
      </c>
      <c r="H127" s="661" t="s">
        <v>994</v>
      </c>
      <c r="I127" s="661" t="s">
        <v>995</v>
      </c>
      <c r="J127" s="661" t="s">
        <v>996</v>
      </c>
      <c r="K127" s="661" t="s">
        <v>997</v>
      </c>
      <c r="L127" s="663">
        <v>108.71</v>
      </c>
      <c r="M127" s="663">
        <v>1</v>
      </c>
      <c r="N127" s="664">
        <v>108.71</v>
      </c>
    </row>
    <row r="128" spans="1:14" ht="14.4" customHeight="1" x14ac:dyDescent="0.3">
      <c r="A128" s="659" t="s">
        <v>544</v>
      </c>
      <c r="B128" s="660" t="s">
        <v>545</v>
      </c>
      <c r="C128" s="661" t="s">
        <v>550</v>
      </c>
      <c r="D128" s="662" t="s">
        <v>2184</v>
      </c>
      <c r="E128" s="661" t="s">
        <v>937</v>
      </c>
      <c r="F128" s="662" t="s">
        <v>2190</v>
      </c>
      <c r="G128" s="661" t="s">
        <v>874</v>
      </c>
      <c r="H128" s="661" t="s">
        <v>998</v>
      </c>
      <c r="I128" s="661" t="s">
        <v>998</v>
      </c>
      <c r="J128" s="661" t="s">
        <v>999</v>
      </c>
      <c r="K128" s="661" t="s">
        <v>1000</v>
      </c>
      <c r="L128" s="663">
        <v>517</v>
      </c>
      <c r="M128" s="663">
        <v>0.5</v>
      </c>
      <c r="N128" s="664">
        <v>258.5</v>
      </c>
    </row>
    <row r="129" spans="1:14" ht="14.4" customHeight="1" x14ac:dyDescent="0.3">
      <c r="A129" s="659" t="s">
        <v>544</v>
      </c>
      <c r="B129" s="660" t="s">
        <v>545</v>
      </c>
      <c r="C129" s="661" t="s">
        <v>550</v>
      </c>
      <c r="D129" s="662" t="s">
        <v>2184</v>
      </c>
      <c r="E129" s="661" t="s">
        <v>937</v>
      </c>
      <c r="F129" s="662" t="s">
        <v>2190</v>
      </c>
      <c r="G129" s="661" t="s">
        <v>874</v>
      </c>
      <c r="H129" s="661" t="s">
        <v>1001</v>
      </c>
      <c r="I129" s="661" t="s">
        <v>1001</v>
      </c>
      <c r="J129" s="661" t="s">
        <v>1002</v>
      </c>
      <c r="K129" s="661" t="s">
        <v>1003</v>
      </c>
      <c r="L129" s="663">
        <v>29.94</v>
      </c>
      <c r="M129" s="663">
        <v>1</v>
      </c>
      <c r="N129" s="664">
        <v>29.94</v>
      </c>
    </row>
    <row r="130" spans="1:14" ht="14.4" customHeight="1" x14ac:dyDescent="0.3">
      <c r="A130" s="659" t="s">
        <v>544</v>
      </c>
      <c r="B130" s="660" t="s">
        <v>545</v>
      </c>
      <c r="C130" s="661" t="s">
        <v>550</v>
      </c>
      <c r="D130" s="662" t="s">
        <v>2184</v>
      </c>
      <c r="E130" s="661" t="s">
        <v>937</v>
      </c>
      <c r="F130" s="662" t="s">
        <v>2190</v>
      </c>
      <c r="G130" s="661" t="s">
        <v>874</v>
      </c>
      <c r="H130" s="661" t="s">
        <v>1004</v>
      </c>
      <c r="I130" s="661" t="s">
        <v>1004</v>
      </c>
      <c r="J130" s="661" t="s">
        <v>1005</v>
      </c>
      <c r="K130" s="661" t="s">
        <v>1006</v>
      </c>
      <c r="L130" s="663">
        <v>254.90048683466051</v>
      </c>
      <c r="M130" s="663">
        <v>32.500000000000099</v>
      </c>
      <c r="N130" s="664">
        <v>8284.2658221264919</v>
      </c>
    </row>
    <row r="131" spans="1:14" ht="14.4" customHeight="1" x14ac:dyDescent="0.3">
      <c r="A131" s="659" t="s">
        <v>544</v>
      </c>
      <c r="B131" s="660" t="s">
        <v>545</v>
      </c>
      <c r="C131" s="661" t="s">
        <v>550</v>
      </c>
      <c r="D131" s="662" t="s">
        <v>2184</v>
      </c>
      <c r="E131" s="661" t="s">
        <v>937</v>
      </c>
      <c r="F131" s="662" t="s">
        <v>2190</v>
      </c>
      <c r="G131" s="661" t="s">
        <v>874</v>
      </c>
      <c r="H131" s="661" t="s">
        <v>1007</v>
      </c>
      <c r="I131" s="661" t="s">
        <v>1007</v>
      </c>
      <c r="J131" s="661" t="s">
        <v>1008</v>
      </c>
      <c r="K131" s="661" t="s">
        <v>1009</v>
      </c>
      <c r="L131" s="663">
        <v>152.9</v>
      </c>
      <c r="M131" s="663">
        <v>0.3</v>
      </c>
      <c r="N131" s="664">
        <v>45.87</v>
      </c>
    </row>
    <row r="132" spans="1:14" ht="14.4" customHeight="1" x14ac:dyDescent="0.3">
      <c r="A132" s="659" t="s">
        <v>544</v>
      </c>
      <c r="B132" s="660" t="s">
        <v>545</v>
      </c>
      <c r="C132" s="661" t="s">
        <v>550</v>
      </c>
      <c r="D132" s="662" t="s">
        <v>2184</v>
      </c>
      <c r="E132" s="661" t="s">
        <v>937</v>
      </c>
      <c r="F132" s="662" t="s">
        <v>2190</v>
      </c>
      <c r="G132" s="661" t="s">
        <v>874</v>
      </c>
      <c r="H132" s="661" t="s">
        <v>1010</v>
      </c>
      <c r="I132" s="661" t="s">
        <v>1011</v>
      </c>
      <c r="J132" s="661" t="s">
        <v>1012</v>
      </c>
      <c r="K132" s="661" t="s">
        <v>1013</v>
      </c>
      <c r="L132" s="663">
        <v>412.02511914306308</v>
      </c>
      <c r="M132" s="663">
        <v>4.1999999999999993</v>
      </c>
      <c r="N132" s="664">
        <v>1730.5055004008645</v>
      </c>
    </row>
    <row r="133" spans="1:14" ht="14.4" customHeight="1" x14ac:dyDescent="0.3">
      <c r="A133" s="659" t="s">
        <v>544</v>
      </c>
      <c r="B133" s="660" t="s">
        <v>545</v>
      </c>
      <c r="C133" s="661" t="s">
        <v>550</v>
      </c>
      <c r="D133" s="662" t="s">
        <v>2184</v>
      </c>
      <c r="E133" s="661" t="s">
        <v>937</v>
      </c>
      <c r="F133" s="662" t="s">
        <v>2190</v>
      </c>
      <c r="G133" s="661" t="s">
        <v>874</v>
      </c>
      <c r="H133" s="661" t="s">
        <v>1014</v>
      </c>
      <c r="I133" s="661" t="s">
        <v>1015</v>
      </c>
      <c r="J133" s="661" t="s">
        <v>1016</v>
      </c>
      <c r="K133" s="661"/>
      <c r="L133" s="663">
        <v>155.10000000000002</v>
      </c>
      <c r="M133" s="663">
        <v>4.1999999999999993</v>
      </c>
      <c r="N133" s="664">
        <v>651.41999999999996</v>
      </c>
    </row>
    <row r="134" spans="1:14" ht="14.4" customHeight="1" x14ac:dyDescent="0.3">
      <c r="A134" s="659" t="s">
        <v>544</v>
      </c>
      <c r="B134" s="660" t="s">
        <v>545</v>
      </c>
      <c r="C134" s="661" t="s">
        <v>555</v>
      </c>
      <c r="D134" s="662" t="s">
        <v>2185</v>
      </c>
      <c r="E134" s="661" t="s">
        <v>567</v>
      </c>
      <c r="F134" s="662" t="s">
        <v>2189</v>
      </c>
      <c r="G134" s="661"/>
      <c r="H134" s="661" t="s">
        <v>1017</v>
      </c>
      <c r="I134" s="661" t="s">
        <v>1018</v>
      </c>
      <c r="J134" s="661" t="s">
        <v>1019</v>
      </c>
      <c r="K134" s="661" t="s">
        <v>1020</v>
      </c>
      <c r="L134" s="663">
        <v>133.29999999999998</v>
      </c>
      <c r="M134" s="663">
        <v>1</v>
      </c>
      <c r="N134" s="664">
        <v>133.29999999999998</v>
      </c>
    </row>
    <row r="135" spans="1:14" ht="14.4" customHeight="1" x14ac:dyDescent="0.3">
      <c r="A135" s="659" t="s">
        <v>544</v>
      </c>
      <c r="B135" s="660" t="s">
        <v>545</v>
      </c>
      <c r="C135" s="661" t="s">
        <v>555</v>
      </c>
      <c r="D135" s="662" t="s">
        <v>2185</v>
      </c>
      <c r="E135" s="661" t="s">
        <v>567</v>
      </c>
      <c r="F135" s="662" t="s">
        <v>2189</v>
      </c>
      <c r="G135" s="661"/>
      <c r="H135" s="661" t="s">
        <v>1021</v>
      </c>
      <c r="I135" s="661" t="s">
        <v>1021</v>
      </c>
      <c r="J135" s="661" t="s">
        <v>1022</v>
      </c>
      <c r="K135" s="661" t="s">
        <v>1023</v>
      </c>
      <c r="L135" s="663">
        <v>553.99000000000012</v>
      </c>
      <c r="M135" s="663">
        <v>1.5</v>
      </c>
      <c r="N135" s="664">
        <v>830.98500000000013</v>
      </c>
    </row>
    <row r="136" spans="1:14" ht="14.4" customHeight="1" x14ac:dyDescent="0.3">
      <c r="A136" s="659" t="s">
        <v>544</v>
      </c>
      <c r="B136" s="660" t="s">
        <v>545</v>
      </c>
      <c r="C136" s="661" t="s">
        <v>555</v>
      </c>
      <c r="D136" s="662" t="s">
        <v>2185</v>
      </c>
      <c r="E136" s="661" t="s">
        <v>567</v>
      </c>
      <c r="F136" s="662" t="s">
        <v>2189</v>
      </c>
      <c r="G136" s="661"/>
      <c r="H136" s="661" t="s">
        <v>1024</v>
      </c>
      <c r="I136" s="661" t="s">
        <v>1025</v>
      </c>
      <c r="J136" s="661" t="s">
        <v>1026</v>
      </c>
      <c r="K136" s="661" t="s">
        <v>1027</v>
      </c>
      <c r="L136" s="663">
        <v>116.72</v>
      </c>
      <c r="M136" s="663">
        <v>1</v>
      </c>
      <c r="N136" s="664">
        <v>116.72</v>
      </c>
    </row>
    <row r="137" spans="1:14" ht="14.4" customHeight="1" x14ac:dyDescent="0.3">
      <c r="A137" s="659" t="s">
        <v>544</v>
      </c>
      <c r="B137" s="660" t="s">
        <v>545</v>
      </c>
      <c r="C137" s="661" t="s">
        <v>555</v>
      </c>
      <c r="D137" s="662" t="s">
        <v>2185</v>
      </c>
      <c r="E137" s="661" t="s">
        <v>567</v>
      </c>
      <c r="F137" s="662" t="s">
        <v>2189</v>
      </c>
      <c r="G137" s="661" t="s">
        <v>568</v>
      </c>
      <c r="H137" s="661" t="s">
        <v>569</v>
      </c>
      <c r="I137" s="661" t="s">
        <v>569</v>
      </c>
      <c r="J137" s="661" t="s">
        <v>570</v>
      </c>
      <c r="K137" s="661" t="s">
        <v>571</v>
      </c>
      <c r="L137" s="663">
        <v>171.6</v>
      </c>
      <c r="M137" s="663">
        <v>28</v>
      </c>
      <c r="N137" s="664">
        <v>4804.8</v>
      </c>
    </row>
    <row r="138" spans="1:14" ht="14.4" customHeight="1" x14ac:dyDescent="0.3">
      <c r="A138" s="659" t="s">
        <v>544</v>
      </c>
      <c r="B138" s="660" t="s">
        <v>545</v>
      </c>
      <c r="C138" s="661" t="s">
        <v>555</v>
      </c>
      <c r="D138" s="662" t="s">
        <v>2185</v>
      </c>
      <c r="E138" s="661" t="s">
        <v>567</v>
      </c>
      <c r="F138" s="662" t="s">
        <v>2189</v>
      </c>
      <c r="G138" s="661" t="s">
        <v>568</v>
      </c>
      <c r="H138" s="661" t="s">
        <v>572</v>
      </c>
      <c r="I138" s="661" t="s">
        <v>572</v>
      </c>
      <c r="J138" s="661" t="s">
        <v>573</v>
      </c>
      <c r="K138" s="661" t="s">
        <v>574</v>
      </c>
      <c r="L138" s="663">
        <v>175.00666666666666</v>
      </c>
      <c r="M138" s="663">
        <v>6</v>
      </c>
      <c r="N138" s="664">
        <v>1050.04</v>
      </c>
    </row>
    <row r="139" spans="1:14" ht="14.4" customHeight="1" x14ac:dyDescent="0.3">
      <c r="A139" s="659" t="s">
        <v>544</v>
      </c>
      <c r="B139" s="660" t="s">
        <v>545</v>
      </c>
      <c r="C139" s="661" t="s">
        <v>555</v>
      </c>
      <c r="D139" s="662" t="s">
        <v>2185</v>
      </c>
      <c r="E139" s="661" t="s">
        <v>567</v>
      </c>
      <c r="F139" s="662" t="s">
        <v>2189</v>
      </c>
      <c r="G139" s="661" t="s">
        <v>568</v>
      </c>
      <c r="H139" s="661" t="s">
        <v>575</v>
      </c>
      <c r="I139" s="661" t="s">
        <v>575</v>
      </c>
      <c r="J139" s="661" t="s">
        <v>576</v>
      </c>
      <c r="K139" s="661" t="s">
        <v>574</v>
      </c>
      <c r="L139" s="663">
        <v>142.99999999999997</v>
      </c>
      <c r="M139" s="663">
        <v>1</v>
      </c>
      <c r="N139" s="664">
        <v>142.99999999999997</v>
      </c>
    </row>
    <row r="140" spans="1:14" ht="14.4" customHeight="1" x14ac:dyDescent="0.3">
      <c r="A140" s="659" t="s">
        <v>544</v>
      </c>
      <c r="B140" s="660" t="s">
        <v>545</v>
      </c>
      <c r="C140" s="661" t="s">
        <v>555</v>
      </c>
      <c r="D140" s="662" t="s">
        <v>2185</v>
      </c>
      <c r="E140" s="661" t="s">
        <v>567</v>
      </c>
      <c r="F140" s="662" t="s">
        <v>2189</v>
      </c>
      <c r="G140" s="661" t="s">
        <v>568</v>
      </c>
      <c r="H140" s="661" t="s">
        <v>1028</v>
      </c>
      <c r="I140" s="661" t="s">
        <v>1028</v>
      </c>
      <c r="J140" s="661" t="s">
        <v>570</v>
      </c>
      <c r="K140" s="661" t="s">
        <v>1029</v>
      </c>
      <c r="L140" s="663">
        <v>92.95</v>
      </c>
      <c r="M140" s="663">
        <v>2</v>
      </c>
      <c r="N140" s="664">
        <v>185.9</v>
      </c>
    </row>
    <row r="141" spans="1:14" ht="14.4" customHeight="1" x14ac:dyDescent="0.3">
      <c r="A141" s="659" t="s">
        <v>544</v>
      </c>
      <c r="B141" s="660" t="s">
        <v>545</v>
      </c>
      <c r="C141" s="661" t="s">
        <v>555</v>
      </c>
      <c r="D141" s="662" t="s">
        <v>2185</v>
      </c>
      <c r="E141" s="661" t="s">
        <v>567</v>
      </c>
      <c r="F141" s="662" t="s">
        <v>2189</v>
      </c>
      <c r="G141" s="661" t="s">
        <v>568</v>
      </c>
      <c r="H141" s="661" t="s">
        <v>577</v>
      </c>
      <c r="I141" s="661" t="s">
        <v>577</v>
      </c>
      <c r="J141" s="661" t="s">
        <v>570</v>
      </c>
      <c r="K141" s="661" t="s">
        <v>578</v>
      </c>
      <c r="L141" s="663">
        <v>93.5</v>
      </c>
      <c r="M141" s="663">
        <v>3</v>
      </c>
      <c r="N141" s="664">
        <v>280.5</v>
      </c>
    </row>
    <row r="142" spans="1:14" ht="14.4" customHeight="1" x14ac:dyDescent="0.3">
      <c r="A142" s="659" t="s">
        <v>544</v>
      </c>
      <c r="B142" s="660" t="s">
        <v>545</v>
      </c>
      <c r="C142" s="661" t="s">
        <v>555</v>
      </c>
      <c r="D142" s="662" t="s">
        <v>2185</v>
      </c>
      <c r="E142" s="661" t="s">
        <v>567</v>
      </c>
      <c r="F142" s="662" t="s">
        <v>2189</v>
      </c>
      <c r="G142" s="661" t="s">
        <v>568</v>
      </c>
      <c r="H142" s="661" t="s">
        <v>1030</v>
      </c>
      <c r="I142" s="661" t="s">
        <v>1031</v>
      </c>
      <c r="J142" s="661" t="s">
        <v>1032</v>
      </c>
      <c r="K142" s="661" t="s">
        <v>602</v>
      </c>
      <c r="L142" s="663">
        <v>53.75</v>
      </c>
      <c r="M142" s="663">
        <v>1</v>
      </c>
      <c r="N142" s="664">
        <v>53.75</v>
      </c>
    </row>
    <row r="143" spans="1:14" ht="14.4" customHeight="1" x14ac:dyDescent="0.3">
      <c r="A143" s="659" t="s">
        <v>544</v>
      </c>
      <c r="B143" s="660" t="s">
        <v>545</v>
      </c>
      <c r="C143" s="661" t="s">
        <v>555</v>
      </c>
      <c r="D143" s="662" t="s">
        <v>2185</v>
      </c>
      <c r="E143" s="661" t="s">
        <v>567</v>
      </c>
      <c r="F143" s="662" t="s">
        <v>2189</v>
      </c>
      <c r="G143" s="661" t="s">
        <v>568</v>
      </c>
      <c r="H143" s="661" t="s">
        <v>579</v>
      </c>
      <c r="I143" s="661" t="s">
        <v>580</v>
      </c>
      <c r="J143" s="661" t="s">
        <v>581</v>
      </c>
      <c r="K143" s="661" t="s">
        <v>582</v>
      </c>
      <c r="L143" s="663">
        <v>87.029999999999987</v>
      </c>
      <c r="M143" s="663">
        <v>1</v>
      </c>
      <c r="N143" s="664">
        <v>87.029999999999987</v>
      </c>
    </row>
    <row r="144" spans="1:14" ht="14.4" customHeight="1" x14ac:dyDescent="0.3">
      <c r="A144" s="659" t="s">
        <v>544</v>
      </c>
      <c r="B144" s="660" t="s">
        <v>545</v>
      </c>
      <c r="C144" s="661" t="s">
        <v>555</v>
      </c>
      <c r="D144" s="662" t="s">
        <v>2185</v>
      </c>
      <c r="E144" s="661" t="s">
        <v>567</v>
      </c>
      <c r="F144" s="662" t="s">
        <v>2189</v>
      </c>
      <c r="G144" s="661" t="s">
        <v>568</v>
      </c>
      <c r="H144" s="661" t="s">
        <v>583</v>
      </c>
      <c r="I144" s="661" t="s">
        <v>584</v>
      </c>
      <c r="J144" s="661" t="s">
        <v>585</v>
      </c>
      <c r="K144" s="661" t="s">
        <v>586</v>
      </c>
      <c r="L144" s="663">
        <v>101.21999999999991</v>
      </c>
      <c r="M144" s="663">
        <v>10</v>
      </c>
      <c r="N144" s="664">
        <v>1012.1999999999991</v>
      </c>
    </row>
    <row r="145" spans="1:14" ht="14.4" customHeight="1" x14ac:dyDescent="0.3">
      <c r="A145" s="659" t="s">
        <v>544</v>
      </c>
      <c r="B145" s="660" t="s">
        <v>545</v>
      </c>
      <c r="C145" s="661" t="s">
        <v>555</v>
      </c>
      <c r="D145" s="662" t="s">
        <v>2185</v>
      </c>
      <c r="E145" s="661" t="s">
        <v>567</v>
      </c>
      <c r="F145" s="662" t="s">
        <v>2189</v>
      </c>
      <c r="G145" s="661" t="s">
        <v>568</v>
      </c>
      <c r="H145" s="661" t="s">
        <v>1033</v>
      </c>
      <c r="I145" s="661" t="s">
        <v>1034</v>
      </c>
      <c r="J145" s="661" t="s">
        <v>1035</v>
      </c>
      <c r="K145" s="661" t="s">
        <v>1036</v>
      </c>
      <c r="L145" s="663">
        <v>121.56000225730155</v>
      </c>
      <c r="M145" s="663">
        <v>2</v>
      </c>
      <c r="N145" s="664">
        <v>243.1200045146031</v>
      </c>
    </row>
    <row r="146" spans="1:14" ht="14.4" customHeight="1" x14ac:dyDescent="0.3">
      <c r="A146" s="659" t="s">
        <v>544</v>
      </c>
      <c r="B146" s="660" t="s">
        <v>545</v>
      </c>
      <c r="C146" s="661" t="s">
        <v>555</v>
      </c>
      <c r="D146" s="662" t="s">
        <v>2185</v>
      </c>
      <c r="E146" s="661" t="s">
        <v>567</v>
      </c>
      <c r="F146" s="662" t="s">
        <v>2189</v>
      </c>
      <c r="G146" s="661" t="s">
        <v>568</v>
      </c>
      <c r="H146" s="661" t="s">
        <v>591</v>
      </c>
      <c r="I146" s="661" t="s">
        <v>592</v>
      </c>
      <c r="J146" s="661" t="s">
        <v>593</v>
      </c>
      <c r="K146" s="661" t="s">
        <v>594</v>
      </c>
      <c r="L146" s="663">
        <v>64.510083414249365</v>
      </c>
      <c r="M146" s="663">
        <v>6</v>
      </c>
      <c r="N146" s="664">
        <v>387.06050048549616</v>
      </c>
    </row>
    <row r="147" spans="1:14" ht="14.4" customHeight="1" x14ac:dyDescent="0.3">
      <c r="A147" s="659" t="s">
        <v>544</v>
      </c>
      <c r="B147" s="660" t="s">
        <v>545</v>
      </c>
      <c r="C147" s="661" t="s">
        <v>555</v>
      </c>
      <c r="D147" s="662" t="s">
        <v>2185</v>
      </c>
      <c r="E147" s="661" t="s">
        <v>567</v>
      </c>
      <c r="F147" s="662" t="s">
        <v>2189</v>
      </c>
      <c r="G147" s="661" t="s">
        <v>568</v>
      </c>
      <c r="H147" s="661" t="s">
        <v>603</v>
      </c>
      <c r="I147" s="661" t="s">
        <v>604</v>
      </c>
      <c r="J147" s="661" t="s">
        <v>601</v>
      </c>
      <c r="K147" s="661" t="s">
        <v>605</v>
      </c>
      <c r="L147" s="663">
        <v>77.702231377212371</v>
      </c>
      <c r="M147" s="663">
        <v>26</v>
      </c>
      <c r="N147" s="664">
        <v>2020.2580158075216</v>
      </c>
    </row>
    <row r="148" spans="1:14" ht="14.4" customHeight="1" x14ac:dyDescent="0.3">
      <c r="A148" s="659" t="s">
        <v>544</v>
      </c>
      <c r="B148" s="660" t="s">
        <v>545</v>
      </c>
      <c r="C148" s="661" t="s">
        <v>555</v>
      </c>
      <c r="D148" s="662" t="s">
        <v>2185</v>
      </c>
      <c r="E148" s="661" t="s">
        <v>567</v>
      </c>
      <c r="F148" s="662" t="s">
        <v>2189</v>
      </c>
      <c r="G148" s="661" t="s">
        <v>568</v>
      </c>
      <c r="H148" s="661" t="s">
        <v>1037</v>
      </c>
      <c r="I148" s="661" t="s">
        <v>1038</v>
      </c>
      <c r="J148" s="661" t="s">
        <v>1039</v>
      </c>
      <c r="K148" s="661" t="s">
        <v>744</v>
      </c>
      <c r="L148" s="663">
        <v>65.919999999999945</v>
      </c>
      <c r="M148" s="663">
        <v>1</v>
      </c>
      <c r="N148" s="664">
        <v>65.919999999999945</v>
      </c>
    </row>
    <row r="149" spans="1:14" ht="14.4" customHeight="1" x14ac:dyDescent="0.3">
      <c r="A149" s="659" t="s">
        <v>544</v>
      </c>
      <c r="B149" s="660" t="s">
        <v>545</v>
      </c>
      <c r="C149" s="661" t="s">
        <v>555</v>
      </c>
      <c r="D149" s="662" t="s">
        <v>2185</v>
      </c>
      <c r="E149" s="661" t="s">
        <v>567</v>
      </c>
      <c r="F149" s="662" t="s">
        <v>2189</v>
      </c>
      <c r="G149" s="661" t="s">
        <v>568</v>
      </c>
      <c r="H149" s="661" t="s">
        <v>1040</v>
      </c>
      <c r="I149" s="661" t="s">
        <v>1041</v>
      </c>
      <c r="J149" s="661" t="s">
        <v>1042</v>
      </c>
      <c r="K149" s="661" t="s">
        <v>1043</v>
      </c>
      <c r="L149" s="663">
        <v>40.219999999999985</v>
      </c>
      <c r="M149" s="663">
        <v>1</v>
      </c>
      <c r="N149" s="664">
        <v>40.219999999999985</v>
      </c>
    </row>
    <row r="150" spans="1:14" ht="14.4" customHeight="1" x14ac:dyDescent="0.3">
      <c r="A150" s="659" t="s">
        <v>544</v>
      </c>
      <c r="B150" s="660" t="s">
        <v>545</v>
      </c>
      <c r="C150" s="661" t="s">
        <v>555</v>
      </c>
      <c r="D150" s="662" t="s">
        <v>2185</v>
      </c>
      <c r="E150" s="661" t="s">
        <v>567</v>
      </c>
      <c r="F150" s="662" t="s">
        <v>2189</v>
      </c>
      <c r="G150" s="661" t="s">
        <v>568</v>
      </c>
      <c r="H150" s="661" t="s">
        <v>614</v>
      </c>
      <c r="I150" s="661" t="s">
        <v>615</v>
      </c>
      <c r="J150" s="661" t="s">
        <v>616</v>
      </c>
      <c r="K150" s="661" t="s">
        <v>617</v>
      </c>
      <c r="L150" s="663">
        <v>66.233782375689344</v>
      </c>
      <c r="M150" s="663">
        <v>5</v>
      </c>
      <c r="N150" s="664">
        <v>331.16891187844669</v>
      </c>
    </row>
    <row r="151" spans="1:14" ht="14.4" customHeight="1" x14ac:dyDescent="0.3">
      <c r="A151" s="659" t="s">
        <v>544</v>
      </c>
      <c r="B151" s="660" t="s">
        <v>545</v>
      </c>
      <c r="C151" s="661" t="s">
        <v>555</v>
      </c>
      <c r="D151" s="662" t="s">
        <v>2185</v>
      </c>
      <c r="E151" s="661" t="s">
        <v>567</v>
      </c>
      <c r="F151" s="662" t="s">
        <v>2189</v>
      </c>
      <c r="G151" s="661" t="s">
        <v>568</v>
      </c>
      <c r="H151" s="661" t="s">
        <v>618</v>
      </c>
      <c r="I151" s="661" t="s">
        <v>619</v>
      </c>
      <c r="J151" s="661" t="s">
        <v>620</v>
      </c>
      <c r="K151" s="661" t="s">
        <v>621</v>
      </c>
      <c r="L151" s="663">
        <v>58.064437185072613</v>
      </c>
      <c r="M151" s="663">
        <v>47</v>
      </c>
      <c r="N151" s="664">
        <v>2729.0285476984127</v>
      </c>
    </row>
    <row r="152" spans="1:14" ht="14.4" customHeight="1" x14ac:dyDescent="0.3">
      <c r="A152" s="659" t="s">
        <v>544</v>
      </c>
      <c r="B152" s="660" t="s">
        <v>545</v>
      </c>
      <c r="C152" s="661" t="s">
        <v>555</v>
      </c>
      <c r="D152" s="662" t="s">
        <v>2185</v>
      </c>
      <c r="E152" s="661" t="s">
        <v>567</v>
      </c>
      <c r="F152" s="662" t="s">
        <v>2189</v>
      </c>
      <c r="G152" s="661" t="s">
        <v>568</v>
      </c>
      <c r="H152" s="661" t="s">
        <v>1044</v>
      </c>
      <c r="I152" s="661" t="s">
        <v>1045</v>
      </c>
      <c r="J152" s="661" t="s">
        <v>911</v>
      </c>
      <c r="K152" s="661" t="s">
        <v>1046</v>
      </c>
      <c r="L152" s="663">
        <v>63.779822617147993</v>
      </c>
      <c r="M152" s="663">
        <v>1</v>
      </c>
      <c r="N152" s="664">
        <v>63.779822617147993</v>
      </c>
    </row>
    <row r="153" spans="1:14" ht="14.4" customHeight="1" x14ac:dyDescent="0.3">
      <c r="A153" s="659" t="s">
        <v>544</v>
      </c>
      <c r="B153" s="660" t="s">
        <v>545</v>
      </c>
      <c r="C153" s="661" t="s">
        <v>555</v>
      </c>
      <c r="D153" s="662" t="s">
        <v>2185</v>
      </c>
      <c r="E153" s="661" t="s">
        <v>567</v>
      </c>
      <c r="F153" s="662" t="s">
        <v>2189</v>
      </c>
      <c r="G153" s="661" t="s">
        <v>568</v>
      </c>
      <c r="H153" s="661" t="s">
        <v>1047</v>
      </c>
      <c r="I153" s="661" t="s">
        <v>1048</v>
      </c>
      <c r="J153" s="661" t="s">
        <v>1049</v>
      </c>
      <c r="K153" s="661" t="s">
        <v>1050</v>
      </c>
      <c r="L153" s="663">
        <v>80.229998934965224</v>
      </c>
      <c r="M153" s="663">
        <v>1</v>
      </c>
      <c r="N153" s="664">
        <v>80.229998934965224</v>
      </c>
    </row>
    <row r="154" spans="1:14" ht="14.4" customHeight="1" x14ac:dyDescent="0.3">
      <c r="A154" s="659" t="s">
        <v>544</v>
      </c>
      <c r="B154" s="660" t="s">
        <v>545</v>
      </c>
      <c r="C154" s="661" t="s">
        <v>555</v>
      </c>
      <c r="D154" s="662" t="s">
        <v>2185</v>
      </c>
      <c r="E154" s="661" t="s">
        <v>567</v>
      </c>
      <c r="F154" s="662" t="s">
        <v>2189</v>
      </c>
      <c r="G154" s="661" t="s">
        <v>568</v>
      </c>
      <c r="H154" s="661" t="s">
        <v>1051</v>
      </c>
      <c r="I154" s="661" t="s">
        <v>1052</v>
      </c>
      <c r="J154" s="661" t="s">
        <v>1053</v>
      </c>
      <c r="K154" s="661" t="s">
        <v>1054</v>
      </c>
      <c r="L154" s="663">
        <v>40.35</v>
      </c>
      <c r="M154" s="663">
        <v>1</v>
      </c>
      <c r="N154" s="664">
        <v>40.35</v>
      </c>
    </row>
    <row r="155" spans="1:14" ht="14.4" customHeight="1" x14ac:dyDescent="0.3">
      <c r="A155" s="659" t="s">
        <v>544</v>
      </c>
      <c r="B155" s="660" t="s">
        <v>545</v>
      </c>
      <c r="C155" s="661" t="s">
        <v>555</v>
      </c>
      <c r="D155" s="662" t="s">
        <v>2185</v>
      </c>
      <c r="E155" s="661" t="s">
        <v>567</v>
      </c>
      <c r="F155" s="662" t="s">
        <v>2189</v>
      </c>
      <c r="G155" s="661" t="s">
        <v>568</v>
      </c>
      <c r="H155" s="661" t="s">
        <v>634</v>
      </c>
      <c r="I155" s="661" t="s">
        <v>635</v>
      </c>
      <c r="J155" s="661" t="s">
        <v>636</v>
      </c>
      <c r="K155" s="661" t="s">
        <v>637</v>
      </c>
      <c r="L155" s="663">
        <v>41.319261981726484</v>
      </c>
      <c r="M155" s="663">
        <v>1</v>
      </c>
      <c r="N155" s="664">
        <v>41.319261981726484</v>
      </c>
    </row>
    <row r="156" spans="1:14" ht="14.4" customHeight="1" x14ac:dyDescent="0.3">
      <c r="A156" s="659" t="s">
        <v>544</v>
      </c>
      <c r="B156" s="660" t="s">
        <v>545</v>
      </c>
      <c r="C156" s="661" t="s">
        <v>555</v>
      </c>
      <c r="D156" s="662" t="s">
        <v>2185</v>
      </c>
      <c r="E156" s="661" t="s">
        <v>567</v>
      </c>
      <c r="F156" s="662" t="s">
        <v>2189</v>
      </c>
      <c r="G156" s="661" t="s">
        <v>568</v>
      </c>
      <c r="H156" s="661" t="s">
        <v>638</v>
      </c>
      <c r="I156" s="661" t="s">
        <v>638</v>
      </c>
      <c r="J156" s="661" t="s">
        <v>639</v>
      </c>
      <c r="K156" s="661" t="s">
        <v>640</v>
      </c>
      <c r="L156" s="663">
        <v>37.334949038871059</v>
      </c>
      <c r="M156" s="663">
        <v>40</v>
      </c>
      <c r="N156" s="664">
        <v>1493.3979615548424</v>
      </c>
    </row>
    <row r="157" spans="1:14" ht="14.4" customHeight="1" x14ac:dyDescent="0.3">
      <c r="A157" s="659" t="s">
        <v>544</v>
      </c>
      <c r="B157" s="660" t="s">
        <v>545</v>
      </c>
      <c r="C157" s="661" t="s">
        <v>555</v>
      </c>
      <c r="D157" s="662" t="s">
        <v>2185</v>
      </c>
      <c r="E157" s="661" t="s">
        <v>567</v>
      </c>
      <c r="F157" s="662" t="s">
        <v>2189</v>
      </c>
      <c r="G157" s="661" t="s">
        <v>568</v>
      </c>
      <c r="H157" s="661" t="s">
        <v>1055</v>
      </c>
      <c r="I157" s="661" t="s">
        <v>1056</v>
      </c>
      <c r="J157" s="661" t="s">
        <v>643</v>
      </c>
      <c r="K157" s="661" t="s">
        <v>1057</v>
      </c>
      <c r="L157" s="663">
        <v>174.47887662592615</v>
      </c>
      <c r="M157" s="663">
        <v>5</v>
      </c>
      <c r="N157" s="664">
        <v>872.3943831296308</v>
      </c>
    </row>
    <row r="158" spans="1:14" ht="14.4" customHeight="1" x14ac:dyDescent="0.3">
      <c r="A158" s="659" t="s">
        <v>544</v>
      </c>
      <c r="B158" s="660" t="s">
        <v>545</v>
      </c>
      <c r="C158" s="661" t="s">
        <v>555</v>
      </c>
      <c r="D158" s="662" t="s">
        <v>2185</v>
      </c>
      <c r="E158" s="661" t="s">
        <v>567</v>
      </c>
      <c r="F158" s="662" t="s">
        <v>2189</v>
      </c>
      <c r="G158" s="661" t="s">
        <v>568</v>
      </c>
      <c r="H158" s="661" t="s">
        <v>1058</v>
      </c>
      <c r="I158" s="661" t="s">
        <v>1059</v>
      </c>
      <c r="J158" s="661" t="s">
        <v>1060</v>
      </c>
      <c r="K158" s="661" t="s">
        <v>1061</v>
      </c>
      <c r="L158" s="663">
        <v>180.5</v>
      </c>
      <c r="M158" s="663">
        <v>2</v>
      </c>
      <c r="N158" s="664">
        <v>361</v>
      </c>
    </row>
    <row r="159" spans="1:14" ht="14.4" customHeight="1" x14ac:dyDescent="0.3">
      <c r="A159" s="659" t="s">
        <v>544</v>
      </c>
      <c r="B159" s="660" t="s">
        <v>545</v>
      </c>
      <c r="C159" s="661" t="s">
        <v>555</v>
      </c>
      <c r="D159" s="662" t="s">
        <v>2185</v>
      </c>
      <c r="E159" s="661" t="s">
        <v>567</v>
      </c>
      <c r="F159" s="662" t="s">
        <v>2189</v>
      </c>
      <c r="G159" s="661" t="s">
        <v>568</v>
      </c>
      <c r="H159" s="661" t="s">
        <v>1062</v>
      </c>
      <c r="I159" s="661" t="s">
        <v>1063</v>
      </c>
      <c r="J159" s="661" t="s">
        <v>1064</v>
      </c>
      <c r="K159" s="661" t="s">
        <v>1065</v>
      </c>
      <c r="L159" s="663">
        <v>75.61</v>
      </c>
      <c r="M159" s="663">
        <v>2</v>
      </c>
      <c r="N159" s="664">
        <v>151.22</v>
      </c>
    </row>
    <row r="160" spans="1:14" ht="14.4" customHeight="1" x14ac:dyDescent="0.3">
      <c r="A160" s="659" t="s">
        <v>544</v>
      </c>
      <c r="B160" s="660" t="s">
        <v>545</v>
      </c>
      <c r="C160" s="661" t="s">
        <v>555</v>
      </c>
      <c r="D160" s="662" t="s">
        <v>2185</v>
      </c>
      <c r="E160" s="661" t="s">
        <v>567</v>
      </c>
      <c r="F160" s="662" t="s">
        <v>2189</v>
      </c>
      <c r="G160" s="661" t="s">
        <v>568</v>
      </c>
      <c r="H160" s="661" t="s">
        <v>649</v>
      </c>
      <c r="I160" s="661" t="s">
        <v>650</v>
      </c>
      <c r="J160" s="661" t="s">
        <v>651</v>
      </c>
      <c r="K160" s="661" t="s">
        <v>652</v>
      </c>
      <c r="L160" s="663">
        <v>326.43150918385271</v>
      </c>
      <c r="M160" s="663">
        <v>3</v>
      </c>
      <c r="N160" s="664">
        <v>979.29452755155808</v>
      </c>
    </row>
    <row r="161" spans="1:14" ht="14.4" customHeight="1" x14ac:dyDescent="0.3">
      <c r="A161" s="659" t="s">
        <v>544</v>
      </c>
      <c r="B161" s="660" t="s">
        <v>545</v>
      </c>
      <c r="C161" s="661" t="s">
        <v>555</v>
      </c>
      <c r="D161" s="662" t="s">
        <v>2185</v>
      </c>
      <c r="E161" s="661" t="s">
        <v>567</v>
      </c>
      <c r="F161" s="662" t="s">
        <v>2189</v>
      </c>
      <c r="G161" s="661" t="s">
        <v>568</v>
      </c>
      <c r="H161" s="661" t="s">
        <v>657</v>
      </c>
      <c r="I161" s="661" t="s">
        <v>658</v>
      </c>
      <c r="J161" s="661" t="s">
        <v>620</v>
      </c>
      <c r="K161" s="661" t="s">
        <v>659</v>
      </c>
      <c r="L161" s="663">
        <v>25.51327093409202</v>
      </c>
      <c r="M161" s="663">
        <v>111</v>
      </c>
      <c r="N161" s="664">
        <v>2831.9730736842143</v>
      </c>
    </row>
    <row r="162" spans="1:14" ht="14.4" customHeight="1" x14ac:dyDescent="0.3">
      <c r="A162" s="659" t="s">
        <v>544</v>
      </c>
      <c r="B162" s="660" t="s">
        <v>545</v>
      </c>
      <c r="C162" s="661" t="s">
        <v>555</v>
      </c>
      <c r="D162" s="662" t="s">
        <v>2185</v>
      </c>
      <c r="E162" s="661" t="s">
        <v>567</v>
      </c>
      <c r="F162" s="662" t="s">
        <v>2189</v>
      </c>
      <c r="G162" s="661" t="s">
        <v>568</v>
      </c>
      <c r="H162" s="661" t="s">
        <v>1066</v>
      </c>
      <c r="I162" s="661" t="s">
        <v>1067</v>
      </c>
      <c r="J162" s="661" t="s">
        <v>1068</v>
      </c>
      <c r="K162" s="661" t="s">
        <v>1069</v>
      </c>
      <c r="L162" s="663">
        <v>99.058736900561911</v>
      </c>
      <c r="M162" s="663">
        <v>2</v>
      </c>
      <c r="N162" s="664">
        <v>198.11747380112382</v>
      </c>
    </row>
    <row r="163" spans="1:14" ht="14.4" customHeight="1" x14ac:dyDescent="0.3">
      <c r="A163" s="659" t="s">
        <v>544</v>
      </c>
      <c r="B163" s="660" t="s">
        <v>545</v>
      </c>
      <c r="C163" s="661" t="s">
        <v>555</v>
      </c>
      <c r="D163" s="662" t="s">
        <v>2185</v>
      </c>
      <c r="E163" s="661" t="s">
        <v>567</v>
      </c>
      <c r="F163" s="662" t="s">
        <v>2189</v>
      </c>
      <c r="G163" s="661" t="s">
        <v>568</v>
      </c>
      <c r="H163" s="661" t="s">
        <v>1070</v>
      </c>
      <c r="I163" s="661" t="s">
        <v>1071</v>
      </c>
      <c r="J163" s="661" t="s">
        <v>1072</v>
      </c>
      <c r="K163" s="661"/>
      <c r="L163" s="663">
        <v>204.29</v>
      </c>
      <c r="M163" s="663">
        <v>1</v>
      </c>
      <c r="N163" s="664">
        <v>204.29</v>
      </c>
    </row>
    <row r="164" spans="1:14" ht="14.4" customHeight="1" x14ac:dyDescent="0.3">
      <c r="A164" s="659" t="s">
        <v>544</v>
      </c>
      <c r="B164" s="660" t="s">
        <v>545</v>
      </c>
      <c r="C164" s="661" t="s">
        <v>555</v>
      </c>
      <c r="D164" s="662" t="s">
        <v>2185</v>
      </c>
      <c r="E164" s="661" t="s">
        <v>567</v>
      </c>
      <c r="F164" s="662" t="s">
        <v>2189</v>
      </c>
      <c r="G164" s="661" t="s">
        <v>568</v>
      </c>
      <c r="H164" s="661" t="s">
        <v>1073</v>
      </c>
      <c r="I164" s="661" t="s">
        <v>1074</v>
      </c>
      <c r="J164" s="661" t="s">
        <v>1075</v>
      </c>
      <c r="K164" s="661" t="s">
        <v>1076</v>
      </c>
      <c r="L164" s="663">
        <v>143.95000000000002</v>
      </c>
      <c r="M164" s="663">
        <v>2</v>
      </c>
      <c r="N164" s="664">
        <v>287.90000000000003</v>
      </c>
    </row>
    <row r="165" spans="1:14" ht="14.4" customHeight="1" x14ac:dyDescent="0.3">
      <c r="A165" s="659" t="s">
        <v>544</v>
      </c>
      <c r="B165" s="660" t="s">
        <v>545</v>
      </c>
      <c r="C165" s="661" t="s">
        <v>555</v>
      </c>
      <c r="D165" s="662" t="s">
        <v>2185</v>
      </c>
      <c r="E165" s="661" t="s">
        <v>567</v>
      </c>
      <c r="F165" s="662" t="s">
        <v>2189</v>
      </c>
      <c r="G165" s="661" t="s">
        <v>568</v>
      </c>
      <c r="H165" s="661" t="s">
        <v>1077</v>
      </c>
      <c r="I165" s="661" t="s">
        <v>1078</v>
      </c>
      <c r="J165" s="661" t="s">
        <v>1079</v>
      </c>
      <c r="K165" s="661" t="s">
        <v>1080</v>
      </c>
      <c r="L165" s="663">
        <v>247.14999999999995</v>
      </c>
      <c r="M165" s="663">
        <v>1</v>
      </c>
      <c r="N165" s="664">
        <v>247.14999999999995</v>
      </c>
    </row>
    <row r="166" spans="1:14" ht="14.4" customHeight="1" x14ac:dyDescent="0.3">
      <c r="A166" s="659" t="s">
        <v>544</v>
      </c>
      <c r="B166" s="660" t="s">
        <v>545</v>
      </c>
      <c r="C166" s="661" t="s">
        <v>555</v>
      </c>
      <c r="D166" s="662" t="s">
        <v>2185</v>
      </c>
      <c r="E166" s="661" t="s">
        <v>567</v>
      </c>
      <c r="F166" s="662" t="s">
        <v>2189</v>
      </c>
      <c r="G166" s="661" t="s">
        <v>568</v>
      </c>
      <c r="H166" s="661" t="s">
        <v>1081</v>
      </c>
      <c r="I166" s="661" t="s">
        <v>1082</v>
      </c>
      <c r="J166" s="661" t="s">
        <v>1083</v>
      </c>
      <c r="K166" s="661" t="s">
        <v>1084</v>
      </c>
      <c r="L166" s="663">
        <v>117.41019806933238</v>
      </c>
      <c r="M166" s="663">
        <v>1</v>
      </c>
      <c r="N166" s="664">
        <v>117.41019806933238</v>
      </c>
    </row>
    <row r="167" spans="1:14" ht="14.4" customHeight="1" x14ac:dyDescent="0.3">
      <c r="A167" s="659" t="s">
        <v>544</v>
      </c>
      <c r="B167" s="660" t="s">
        <v>545</v>
      </c>
      <c r="C167" s="661" t="s">
        <v>555</v>
      </c>
      <c r="D167" s="662" t="s">
        <v>2185</v>
      </c>
      <c r="E167" s="661" t="s">
        <v>567</v>
      </c>
      <c r="F167" s="662" t="s">
        <v>2189</v>
      </c>
      <c r="G167" s="661" t="s">
        <v>568</v>
      </c>
      <c r="H167" s="661" t="s">
        <v>1085</v>
      </c>
      <c r="I167" s="661" t="s">
        <v>1086</v>
      </c>
      <c r="J167" s="661" t="s">
        <v>1087</v>
      </c>
      <c r="K167" s="661" t="s">
        <v>1088</v>
      </c>
      <c r="L167" s="663">
        <v>124.20011815518045</v>
      </c>
      <c r="M167" s="663">
        <v>1</v>
      </c>
      <c r="N167" s="664">
        <v>124.20011815518045</v>
      </c>
    </row>
    <row r="168" spans="1:14" ht="14.4" customHeight="1" x14ac:dyDescent="0.3">
      <c r="A168" s="659" t="s">
        <v>544</v>
      </c>
      <c r="B168" s="660" t="s">
        <v>545</v>
      </c>
      <c r="C168" s="661" t="s">
        <v>555</v>
      </c>
      <c r="D168" s="662" t="s">
        <v>2185</v>
      </c>
      <c r="E168" s="661" t="s">
        <v>567</v>
      </c>
      <c r="F168" s="662" t="s">
        <v>2189</v>
      </c>
      <c r="G168" s="661" t="s">
        <v>568</v>
      </c>
      <c r="H168" s="661" t="s">
        <v>1089</v>
      </c>
      <c r="I168" s="661" t="s">
        <v>1090</v>
      </c>
      <c r="J168" s="661" t="s">
        <v>1091</v>
      </c>
      <c r="K168" s="661" t="s">
        <v>1092</v>
      </c>
      <c r="L168" s="663">
        <v>121.83981033377742</v>
      </c>
      <c r="M168" s="663">
        <v>1</v>
      </c>
      <c r="N168" s="664">
        <v>121.83981033377742</v>
      </c>
    </row>
    <row r="169" spans="1:14" ht="14.4" customHeight="1" x14ac:dyDescent="0.3">
      <c r="A169" s="659" t="s">
        <v>544</v>
      </c>
      <c r="B169" s="660" t="s">
        <v>545</v>
      </c>
      <c r="C169" s="661" t="s">
        <v>555</v>
      </c>
      <c r="D169" s="662" t="s">
        <v>2185</v>
      </c>
      <c r="E169" s="661" t="s">
        <v>567</v>
      </c>
      <c r="F169" s="662" t="s">
        <v>2189</v>
      </c>
      <c r="G169" s="661" t="s">
        <v>568</v>
      </c>
      <c r="H169" s="661" t="s">
        <v>676</v>
      </c>
      <c r="I169" s="661" t="s">
        <v>677</v>
      </c>
      <c r="J169" s="661" t="s">
        <v>678</v>
      </c>
      <c r="K169" s="661" t="s">
        <v>679</v>
      </c>
      <c r="L169" s="663">
        <v>129.43999999999997</v>
      </c>
      <c r="M169" s="663">
        <v>1</v>
      </c>
      <c r="N169" s="664">
        <v>129.43999999999997</v>
      </c>
    </row>
    <row r="170" spans="1:14" ht="14.4" customHeight="1" x14ac:dyDescent="0.3">
      <c r="A170" s="659" t="s">
        <v>544</v>
      </c>
      <c r="B170" s="660" t="s">
        <v>545</v>
      </c>
      <c r="C170" s="661" t="s">
        <v>555</v>
      </c>
      <c r="D170" s="662" t="s">
        <v>2185</v>
      </c>
      <c r="E170" s="661" t="s">
        <v>567</v>
      </c>
      <c r="F170" s="662" t="s">
        <v>2189</v>
      </c>
      <c r="G170" s="661" t="s">
        <v>568</v>
      </c>
      <c r="H170" s="661" t="s">
        <v>1093</v>
      </c>
      <c r="I170" s="661" t="s">
        <v>1094</v>
      </c>
      <c r="J170" s="661" t="s">
        <v>678</v>
      </c>
      <c r="K170" s="661" t="s">
        <v>1095</v>
      </c>
      <c r="L170" s="663">
        <v>138.49683276713628</v>
      </c>
      <c r="M170" s="663">
        <v>13</v>
      </c>
      <c r="N170" s="664">
        <v>1800.4588259727716</v>
      </c>
    </row>
    <row r="171" spans="1:14" ht="14.4" customHeight="1" x14ac:dyDescent="0.3">
      <c r="A171" s="659" t="s">
        <v>544</v>
      </c>
      <c r="B171" s="660" t="s">
        <v>545</v>
      </c>
      <c r="C171" s="661" t="s">
        <v>555</v>
      </c>
      <c r="D171" s="662" t="s">
        <v>2185</v>
      </c>
      <c r="E171" s="661" t="s">
        <v>567</v>
      </c>
      <c r="F171" s="662" t="s">
        <v>2189</v>
      </c>
      <c r="G171" s="661" t="s">
        <v>568</v>
      </c>
      <c r="H171" s="661" t="s">
        <v>680</v>
      </c>
      <c r="I171" s="661" t="s">
        <v>681</v>
      </c>
      <c r="J171" s="661" t="s">
        <v>682</v>
      </c>
      <c r="K171" s="661" t="s">
        <v>683</v>
      </c>
      <c r="L171" s="663">
        <v>67.779984743559396</v>
      </c>
      <c r="M171" s="663">
        <v>4</v>
      </c>
      <c r="N171" s="664">
        <v>271.11993897423758</v>
      </c>
    </row>
    <row r="172" spans="1:14" ht="14.4" customHeight="1" x14ac:dyDescent="0.3">
      <c r="A172" s="659" t="s">
        <v>544</v>
      </c>
      <c r="B172" s="660" t="s">
        <v>545</v>
      </c>
      <c r="C172" s="661" t="s">
        <v>555</v>
      </c>
      <c r="D172" s="662" t="s">
        <v>2185</v>
      </c>
      <c r="E172" s="661" t="s">
        <v>567</v>
      </c>
      <c r="F172" s="662" t="s">
        <v>2189</v>
      </c>
      <c r="G172" s="661" t="s">
        <v>568</v>
      </c>
      <c r="H172" s="661" t="s">
        <v>1096</v>
      </c>
      <c r="I172" s="661" t="s">
        <v>1097</v>
      </c>
      <c r="J172" s="661" t="s">
        <v>1098</v>
      </c>
      <c r="K172" s="661" t="s">
        <v>1099</v>
      </c>
      <c r="L172" s="663">
        <v>42.689999999999991</v>
      </c>
      <c r="M172" s="663">
        <v>15</v>
      </c>
      <c r="N172" s="664">
        <v>640.34999999999991</v>
      </c>
    </row>
    <row r="173" spans="1:14" ht="14.4" customHeight="1" x14ac:dyDescent="0.3">
      <c r="A173" s="659" t="s">
        <v>544</v>
      </c>
      <c r="B173" s="660" t="s">
        <v>545</v>
      </c>
      <c r="C173" s="661" t="s">
        <v>555</v>
      </c>
      <c r="D173" s="662" t="s">
        <v>2185</v>
      </c>
      <c r="E173" s="661" t="s">
        <v>567</v>
      </c>
      <c r="F173" s="662" t="s">
        <v>2189</v>
      </c>
      <c r="G173" s="661" t="s">
        <v>568</v>
      </c>
      <c r="H173" s="661" t="s">
        <v>684</v>
      </c>
      <c r="I173" s="661" t="s">
        <v>685</v>
      </c>
      <c r="J173" s="661" t="s">
        <v>686</v>
      </c>
      <c r="K173" s="661" t="s">
        <v>687</v>
      </c>
      <c r="L173" s="663">
        <v>40.42952311436872</v>
      </c>
      <c r="M173" s="663">
        <v>4</v>
      </c>
      <c r="N173" s="664">
        <v>161.71809245747488</v>
      </c>
    </row>
    <row r="174" spans="1:14" ht="14.4" customHeight="1" x14ac:dyDescent="0.3">
      <c r="A174" s="659" t="s">
        <v>544</v>
      </c>
      <c r="B174" s="660" t="s">
        <v>545</v>
      </c>
      <c r="C174" s="661" t="s">
        <v>555</v>
      </c>
      <c r="D174" s="662" t="s">
        <v>2185</v>
      </c>
      <c r="E174" s="661" t="s">
        <v>567</v>
      </c>
      <c r="F174" s="662" t="s">
        <v>2189</v>
      </c>
      <c r="G174" s="661" t="s">
        <v>568</v>
      </c>
      <c r="H174" s="661" t="s">
        <v>1100</v>
      </c>
      <c r="I174" s="661" t="s">
        <v>1101</v>
      </c>
      <c r="J174" s="661" t="s">
        <v>1102</v>
      </c>
      <c r="K174" s="661" t="s">
        <v>1103</v>
      </c>
      <c r="L174" s="663">
        <v>75.029999999999987</v>
      </c>
      <c r="M174" s="663">
        <v>1</v>
      </c>
      <c r="N174" s="664">
        <v>75.029999999999987</v>
      </c>
    </row>
    <row r="175" spans="1:14" ht="14.4" customHeight="1" x14ac:dyDescent="0.3">
      <c r="A175" s="659" t="s">
        <v>544</v>
      </c>
      <c r="B175" s="660" t="s">
        <v>545</v>
      </c>
      <c r="C175" s="661" t="s">
        <v>555</v>
      </c>
      <c r="D175" s="662" t="s">
        <v>2185</v>
      </c>
      <c r="E175" s="661" t="s">
        <v>567</v>
      </c>
      <c r="F175" s="662" t="s">
        <v>2189</v>
      </c>
      <c r="G175" s="661" t="s">
        <v>568</v>
      </c>
      <c r="H175" s="661" t="s">
        <v>1104</v>
      </c>
      <c r="I175" s="661" t="s">
        <v>1105</v>
      </c>
      <c r="J175" s="661" t="s">
        <v>1106</v>
      </c>
      <c r="K175" s="661" t="s">
        <v>904</v>
      </c>
      <c r="L175" s="663">
        <v>51.079999999999963</v>
      </c>
      <c r="M175" s="663">
        <v>1</v>
      </c>
      <c r="N175" s="664">
        <v>51.079999999999963</v>
      </c>
    </row>
    <row r="176" spans="1:14" ht="14.4" customHeight="1" x14ac:dyDescent="0.3">
      <c r="A176" s="659" t="s">
        <v>544</v>
      </c>
      <c r="B176" s="660" t="s">
        <v>545</v>
      </c>
      <c r="C176" s="661" t="s">
        <v>555</v>
      </c>
      <c r="D176" s="662" t="s">
        <v>2185</v>
      </c>
      <c r="E176" s="661" t="s">
        <v>567</v>
      </c>
      <c r="F176" s="662" t="s">
        <v>2189</v>
      </c>
      <c r="G176" s="661" t="s">
        <v>568</v>
      </c>
      <c r="H176" s="661" t="s">
        <v>1107</v>
      </c>
      <c r="I176" s="661" t="s">
        <v>1108</v>
      </c>
      <c r="J176" s="661" t="s">
        <v>1109</v>
      </c>
      <c r="K176" s="661" t="s">
        <v>1110</v>
      </c>
      <c r="L176" s="663">
        <v>138.32999999999998</v>
      </c>
      <c r="M176" s="663">
        <v>1</v>
      </c>
      <c r="N176" s="664">
        <v>138.32999999999998</v>
      </c>
    </row>
    <row r="177" spans="1:14" ht="14.4" customHeight="1" x14ac:dyDescent="0.3">
      <c r="A177" s="659" t="s">
        <v>544</v>
      </c>
      <c r="B177" s="660" t="s">
        <v>545</v>
      </c>
      <c r="C177" s="661" t="s">
        <v>555</v>
      </c>
      <c r="D177" s="662" t="s">
        <v>2185</v>
      </c>
      <c r="E177" s="661" t="s">
        <v>567</v>
      </c>
      <c r="F177" s="662" t="s">
        <v>2189</v>
      </c>
      <c r="G177" s="661" t="s">
        <v>568</v>
      </c>
      <c r="H177" s="661" t="s">
        <v>1111</v>
      </c>
      <c r="I177" s="661" t="s">
        <v>1112</v>
      </c>
      <c r="J177" s="661" t="s">
        <v>1113</v>
      </c>
      <c r="K177" s="661" t="s">
        <v>1114</v>
      </c>
      <c r="L177" s="663">
        <v>163.53449808419998</v>
      </c>
      <c r="M177" s="663">
        <v>2</v>
      </c>
      <c r="N177" s="664">
        <v>327.06899616839996</v>
      </c>
    </row>
    <row r="178" spans="1:14" ht="14.4" customHeight="1" x14ac:dyDescent="0.3">
      <c r="A178" s="659" t="s">
        <v>544</v>
      </c>
      <c r="B178" s="660" t="s">
        <v>545</v>
      </c>
      <c r="C178" s="661" t="s">
        <v>555</v>
      </c>
      <c r="D178" s="662" t="s">
        <v>2185</v>
      </c>
      <c r="E178" s="661" t="s">
        <v>567</v>
      </c>
      <c r="F178" s="662" t="s">
        <v>2189</v>
      </c>
      <c r="G178" s="661" t="s">
        <v>568</v>
      </c>
      <c r="H178" s="661" t="s">
        <v>1115</v>
      </c>
      <c r="I178" s="661" t="s">
        <v>215</v>
      </c>
      <c r="J178" s="661" t="s">
        <v>1116</v>
      </c>
      <c r="K178" s="661"/>
      <c r="L178" s="663">
        <v>97.320333333333352</v>
      </c>
      <c r="M178" s="663">
        <v>3</v>
      </c>
      <c r="N178" s="664">
        <v>291.96100000000007</v>
      </c>
    </row>
    <row r="179" spans="1:14" ht="14.4" customHeight="1" x14ac:dyDescent="0.3">
      <c r="A179" s="659" t="s">
        <v>544</v>
      </c>
      <c r="B179" s="660" t="s">
        <v>545</v>
      </c>
      <c r="C179" s="661" t="s">
        <v>555</v>
      </c>
      <c r="D179" s="662" t="s">
        <v>2185</v>
      </c>
      <c r="E179" s="661" t="s">
        <v>567</v>
      </c>
      <c r="F179" s="662" t="s">
        <v>2189</v>
      </c>
      <c r="G179" s="661" t="s">
        <v>568</v>
      </c>
      <c r="H179" s="661" t="s">
        <v>1117</v>
      </c>
      <c r="I179" s="661" t="s">
        <v>215</v>
      </c>
      <c r="J179" s="661" t="s">
        <v>1118</v>
      </c>
      <c r="K179" s="661"/>
      <c r="L179" s="663">
        <v>32.167507397882616</v>
      </c>
      <c r="M179" s="663">
        <v>4</v>
      </c>
      <c r="N179" s="664">
        <v>128.67002959153047</v>
      </c>
    </row>
    <row r="180" spans="1:14" ht="14.4" customHeight="1" x14ac:dyDescent="0.3">
      <c r="A180" s="659" t="s">
        <v>544</v>
      </c>
      <c r="B180" s="660" t="s">
        <v>545</v>
      </c>
      <c r="C180" s="661" t="s">
        <v>555</v>
      </c>
      <c r="D180" s="662" t="s">
        <v>2185</v>
      </c>
      <c r="E180" s="661" t="s">
        <v>567</v>
      </c>
      <c r="F180" s="662" t="s">
        <v>2189</v>
      </c>
      <c r="G180" s="661" t="s">
        <v>568</v>
      </c>
      <c r="H180" s="661" t="s">
        <v>1119</v>
      </c>
      <c r="I180" s="661" t="s">
        <v>215</v>
      </c>
      <c r="J180" s="661" t="s">
        <v>1120</v>
      </c>
      <c r="K180" s="661"/>
      <c r="L180" s="663">
        <v>145.34500000000003</v>
      </c>
      <c r="M180" s="663">
        <v>2</v>
      </c>
      <c r="N180" s="664">
        <v>290.69000000000005</v>
      </c>
    </row>
    <row r="181" spans="1:14" ht="14.4" customHeight="1" x14ac:dyDescent="0.3">
      <c r="A181" s="659" t="s">
        <v>544</v>
      </c>
      <c r="B181" s="660" t="s">
        <v>545</v>
      </c>
      <c r="C181" s="661" t="s">
        <v>555</v>
      </c>
      <c r="D181" s="662" t="s">
        <v>2185</v>
      </c>
      <c r="E181" s="661" t="s">
        <v>567</v>
      </c>
      <c r="F181" s="662" t="s">
        <v>2189</v>
      </c>
      <c r="G181" s="661" t="s">
        <v>568</v>
      </c>
      <c r="H181" s="661" t="s">
        <v>694</v>
      </c>
      <c r="I181" s="661" t="s">
        <v>215</v>
      </c>
      <c r="J181" s="661" t="s">
        <v>695</v>
      </c>
      <c r="K181" s="661"/>
      <c r="L181" s="663">
        <v>99.838273280568814</v>
      </c>
      <c r="M181" s="663">
        <v>11</v>
      </c>
      <c r="N181" s="664">
        <v>1098.2210060862569</v>
      </c>
    </row>
    <row r="182" spans="1:14" ht="14.4" customHeight="1" x14ac:dyDescent="0.3">
      <c r="A182" s="659" t="s">
        <v>544</v>
      </c>
      <c r="B182" s="660" t="s">
        <v>545</v>
      </c>
      <c r="C182" s="661" t="s">
        <v>555</v>
      </c>
      <c r="D182" s="662" t="s">
        <v>2185</v>
      </c>
      <c r="E182" s="661" t="s">
        <v>567</v>
      </c>
      <c r="F182" s="662" t="s">
        <v>2189</v>
      </c>
      <c r="G182" s="661" t="s">
        <v>568</v>
      </c>
      <c r="H182" s="661" t="s">
        <v>696</v>
      </c>
      <c r="I182" s="661" t="s">
        <v>697</v>
      </c>
      <c r="J182" s="661" t="s">
        <v>698</v>
      </c>
      <c r="K182" s="661" t="s">
        <v>699</v>
      </c>
      <c r="L182" s="663">
        <v>22.589814961625208</v>
      </c>
      <c r="M182" s="663">
        <v>1</v>
      </c>
      <c r="N182" s="664">
        <v>22.589814961625208</v>
      </c>
    </row>
    <row r="183" spans="1:14" ht="14.4" customHeight="1" x14ac:dyDescent="0.3">
      <c r="A183" s="659" t="s">
        <v>544</v>
      </c>
      <c r="B183" s="660" t="s">
        <v>545</v>
      </c>
      <c r="C183" s="661" t="s">
        <v>555</v>
      </c>
      <c r="D183" s="662" t="s">
        <v>2185</v>
      </c>
      <c r="E183" s="661" t="s">
        <v>567</v>
      </c>
      <c r="F183" s="662" t="s">
        <v>2189</v>
      </c>
      <c r="G183" s="661" t="s">
        <v>568</v>
      </c>
      <c r="H183" s="661" t="s">
        <v>700</v>
      </c>
      <c r="I183" s="661" t="s">
        <v>701</v>
      </c>
      <c r="J183" s="661" t="s">
        <v>702</v>
      </c>
      <c r="K183" s="661" t="s">
        <v>703</v>
      </c>
      <c r="L183" s="663">
        <v>62.689919887586733</v>
      </c>
      <c r="M183" s="663">
        <v>4</v>
      </c>
      <c r="N183" s="664">
        <v>250.75967955034693</v>
      </c>
    </row>
    <row r="184" spans="1:14" ht="14.4" customHeight="1" x14ac:dyDescent="0.3">
      <c r="A184" s="659" t="s">
        <v>544</v>
      </c>
      <c r="B184" s="660" t="s">
        <v>545</v>
      </c>
      <c r="C184" s="661" t="s">
        <v>555</v>
      </c>
      <c r="D184" s="662" t="s">
        <v>2185</v>
      </c>
      <c r="E184" s="661" t="s">
        <v>567</v>
      </c>
      <c r="F184" s="662" t="s">
        <v>2189</v>
      </c>
      <c r="G184" s="661" t="s">
        <v>568</v>
      </c>
      <c r="H184" s="661" t="s">
        <v>1121</v>
      </c>
      <c r="I184" s="661" t="s">
        <v>215</v>
      </c>
      <c r="J184" s="661" t="s">
        <v>1122</v>
      </c>
      <c r="K184" s="661" t="s">
        <v>1123</v>
      </c>
      <c r="L184" s="663">
        <v>32.646608750113145</v>
      </c>
      <c r="M184" s="663">
        <v>3</v>
      </c>
      <c r="N184" s="664">
        <v>97.939826250339436</v>
      </c>
    </row>
    <row r="185" spans="1:14" ht="14.4" customHeight="1" x14ac:dyDescent="0.3">
      <c r="A185" s="659" t="s">
        <v>544</v>
      </c>
      <c r="B185" s="660" t="s">
        <v>545</v>
      </c>
      <c r="C185" s="661" t="s">
        <v>555</v>
      </c>
      <c r="D185" s="662" t="s">
        <v>2185</v>
      </c>
      <c r="E185" s="661" t="s">
        <v>567</v>
      </c>
      <c r="F185" s="662" t="s">
        <v>2189</v>
      </c>
      <c r="G185" s="661" t="s">
        <v>568</v>
      </c>
      <c r="H185" s="661" t="s">
        <v>704</v>
      </c>
      <c r="I185" s="661" t="s">
        <v>705</v>
      </c>
      <c r="J185" s="661" t="s">
        <v>706</v>
      </c>
      <c r="K185" s="661" t="s">
        <v>707</v>
      </c>
      <c r="L185" s="663">
        <v>111.4290171422376</v>
      </c>
      <c r="M185" s="663">
        <v>2</v>
      </c>
      <c r="N185" s="664">
        <v>222.8580342844752</v>
      </c>
    </row>
    <row r="186" spans="1:14" ht="14.4" customHeight="1" x14ac:dyDescent="0.3">
      <c r="A186" s="659" t="s">
        <v>544</v>
      </c>
      <c r="B186" s="660" t="s">
        <v>545</v>
      </c>
      <c r="C186" s="661" t="s">
        <v>555</v>
      </c>
      <c r="D186" s="662" t="s">
        <v>2185</v>
      </c>
      <c r="E186" s="661" t="s">
        <v>567</v>
      </c>
      <c r="F186" s="662" t="s">
        <v>2189</v>
      </c>
      <c r="G186" s="661" t="s">
        <v>568</v>
      </c>
      <c r="H186" s="661" t="s">
        <v>1124</v>
      </c>
      <c r="I186" s="661" t="s">
        <v>1125</v>
      </c>
      <c r="J186" s="661" t="s">
        <v>1126</v>
      </c>
      <c r="K186" s="661" t="s">
        <v>1127</v>
      </c>
      <c r="L186" s="663">
        <v>68.549938280967567</v>
      </c>
      <c r="M186" s="663">
        <v>1</v>
      </c>
      <c r="N186" s="664">
        <v>68.549938280967567</v>
      </c>
    </row>
    <row r="187" spans="1:14" ht="14.4" customHeight="1" x14ac:dyDescent="0.3">
      <c r="A187" s="659" t="s">
        <v>544</v>
      </c>
      <c r="B187" s="660" t="s">
        <v>545</v>
      </c>
      <c r="C187" s="661" t="s">
        <v>555</v>
      </c>
      <c r="D187" s="662" t="s">
        <v>2185</v>
      </c>
      <c r="E187" s="661" t="s">
        <v>567</v>
      </c>
      <c r="F187" s="662" t="s">
        <v>2189</v>
      </c>
      <c r="G187" s="661" t="s">
        <v>568</v>
      </c>
      <c r="H187" s="661" t="s">
        <v>708</v>
      </c>
      <c r="I187" s="661" t="s">
        <v>709</v>
      </c>
      <c r="J187" s="661" t="s">
        <v>710</v>
      </c>
      <c r="K187" s="661" t="s">
        <v>711</v>
      </c>
      <c r="L187" s="663">
        <v>90.184031216037198</v>
      </c>
      <c r="M187" s="663">
        <v>5</v>
      </c>
      <c r="N187" s="664">
        <v>450.92015608018596</v>
      </c>
    </row>
    <row r="188" spans="1:14" ht="14.4" customHeight="1" x14ac:dyDescent="0.3">
      <c r="A188" s="659" t="s">
        <v>544</v>
      </c>
      <c r="B188" s="660" t="s">
        <v>545</v>
      </c>
      <c r="C188" s="661" t="s">
        <v>555</v>
      </c>
      <c r="D188" s="662" t="s">
        <v>2185</v>
      </c>
      <c r="E188" s="661" t="s">
        <v>567</v>
      </c>
      <c r="F188" s="662" t="s">
        <v>2189</v>
      </c>
      <c r="G188" s="661" t="s">
        <v>568</v>
      </c>
      <c r="H188" s="661" t="s">
        <v>1128</v>
      </c>
      <c r="I188" s="661" t="s">
        <v>1129</v>
      </c>
      <c r="J188" s="661" t="s">
        <v>1109</v>
      </c>
      <c r="K188" s="661" t="s">
        <v>1130</v>
      </c>
      <c r="L188" s="663">
        <v>180.15</v>
      </c>
      <c r="M188" s="663">
        <v>1</v>
      </c>
      <c r="N188" s="664">
        <v>180.15</v>
      </c>
    </row>
    <row r="189" spans="1:14" ht="14.4" customHeight="1" x14ac:dyDescent="0.3">
      <c r="A189" s="659" t="s">
        <v>544</v>
      </c>
      <c r="B189" s="660" t="s">
        <v>545</v>
      </c>
      <c r="C189" s="661" t="s">
        <v>555</v>
      </c>
      <c r="D189" s="662" t="s">
        <v>2185</v>
      </c>
      <c r="E189" s="661" t="s">
        <v>567</v>
      </c>
      <c r="F189" s="662" t="s">
        <v>2189</v>
      </c>
      <c r="G189" s="661" t="s">
        <v>568</v>
      </c>
      <c r="H189" s="661" t="s">
        <v>715</v>
      </c>
      <c r="I189" s="661" t="s">
        <v>716</v>
      </c>
      <c r="J189" s="661" t="s">
        <v>717</v>
      </c>
      <c r="K189" s="661" t="s">
        <v>718</v>
      </c>
      <c r="L189" s="663">
        <v>18.22</v>
      </c>
      <c r="M189" s="663">
        <v>1</v>
      </c>
      <c r="N189" s="664">
        <v>18.22</v>
      </c>
    </row>
    <row r="190" spans="1:14" ht="14.4" customHeight="1" x14ac:dyDescent="0.3">
      <c r="A190" s="659" t="s">
        <v>544</v>
      </c>
      <c r="B190" s="660" t="s">
        <v>545</v>
      </c>
      <c r="C190" s="661" t="s">
        <v>555</v>
      </c>
      <c r="D190" s="662" t="s">
        <v>2185</v>
      </c>
      <c r="E190" s="661" t="s">
        <v>567</v>
      </c>
      <c r="F190" s="662" t="s">
        <v>2189</v>
      </c>
      <c r="G190" s="661" t="s">
        <v>568</v>
      </c>
      <c r="H190" s="661" t="s">
        <v>1131</v>
      </c>
      <c r="I190" s="661" t="s">
        <v>1132</v>
      </c>
      <c r="J190" s="661" t="s">
        <v>1133</v>
      </c>
      <c r="K190" s="661" t="s">
        <v>1134</v>
      </c>
      <c r="L190" s="663">
        <v>61.729843335299748</v>
      </c>
      <c r="M190" s="663">
        <v>1</v>
      </c>
      <c r="N190" s="664">
        <v>61.729843335299748</v>
      </c>
    </row>
    <row r="191" spans="1:14" ht="14.4" customHeight="1" x14ac:dyDescent="0.3">
      <c r="A191" s="659" t="s">
        <v>544</v>
      </c>
      <c r="B191" s="660" t="s">
        <v>545</v>
      </c>
      <c r="C191" s="661" t="s">
        <v>555</v>
      </c>
      <c r="D191" s="662" t="s">
        <v>2185</v>
      </c>
      <c r="E191" s="661" t="s">
        <v>567</v>
      </c>
      <c r="F191" s="662" t="s">
        <v>2189</v>
      </c>
      <c r="G191" s="661" t="s">
        <v>568</v>
      </c>
      <c r="H191" s="661" t="s">
        <v>1135</v>
      </c>
      <c r="I191" s="661" t="s">
        <v>1136</v>
      </c>
      <c r="J191" s="661" t="s">
        <v>717</v>
      </c>
      <c r="K191" s="661" t="s">
        <v>1137</v>
      </c>
      <c r="L191" s="663">
        <v>26.909800447095371</v>
      </c>
      <c r="M191" s="663">
        <v>2</v>
      </c>
      <c r="N191" s="664">
        <v>53.819600894190742</v>
      </c>
    </row>
    <row r="192" spans="1:14" ht="14.4" customHeight="1" x14ac:dyDescent="0.3">
      <c r="A192" s="659" t="s">
        <v>544</v>
      </c>
      <c r="B192" s="660" t="s">
        <v>545</v>
      </c>
      <c r="C192" s="661" t="s">
        <v>555</v>
      </c>
      <c r="D192" s="662" t="s">
        <v>2185</v>
      </c>
      <c r="E192" s="661" t="s">
        <v>567</v>
      </c>
      <c r="F192" s="662" t="s">
        <v>2189</v>
      </c>
      <c r="G192" s="661" t="s">
        <v>568</v>
      </c>
      <c r="H192" s="661" t="s">
        <v>1138</v>
      </c>
      <c r="I192" s="661" t="s">
        <v>1139</v>
      </c>
      <c r="J192" s="661" t="s">
        <v>1140</v>
      </c>
      <c r="K192" s="661" t="s">
        <v>908</v>
      </c>
      <c r="L192" s="663">
        <v>126.40919907741454</v>
      </c>
      <c r="M192" s="663">
        <v>1</v>
      </c>
      <c r="N192" s="664">
        <v>126.40919907741454</v>
      </c>
    </row>
    <row r="193" spans="1:14" ht="14.4" customHeight="1" x14ac:dyDescent="0.3">
      <c r="A193" s="659" t="s">
        <v>544</v>
      </c>
      <c r="B193" s="660" t="s">
        <v>545</v>
      </c>
      <c r="C193" s="661" t="s">
        <v>555</v>
      </c>
      <c r="D193" s="662" t="s">
        <v>2185</v>
      </c>
      <c r="E193" s="661" t="s">
        <v>567</v>
      </c>
      <c r="F193" s="662" t="s">
        <v>2189</v>
      </c>
      <c r="G193" s="661" t="s">
        <v>568</v>
      </c>
      <c r="H193" s="661" t="s">
        <v>719</v>
      </c>
      <c r="I193" s="661" t="s">
        <v>720</v>
      </c>
      <c r="J193" s="661" t="s">
        <v>721</v>
      </c>
      <c r="K193" s="661" t="s">
        <v>722</v>
      </c>
      <c r="L193" s="663">
        <v>208.6905514864678</v>
      </c>
      <c r="M193" s="663">
        <v>3</v>
      </c>
      <c r="N193" s="664">
        <v>626.07165445940336</v>
      </c>
    </row>
    <row r="194" spans="1:14" ht="14.4" customHeight="1" x14ac:dyDescent="0.3">
      <c r="A194" s="659" t="s">
        <v>544</v>
      </c>
      <c r="B194" s="660" t="s">
        <v>545</v>
      </c>
      <c r="C194" s="661" t="s">
        <v>555</v>
      </c>
      <c r="D194" s="662" t="s">
        <v>2185</v>
      </c>
      <c r="E194" s="661" t="s">
        <v>567</v>
      </c>
      <c r="F194" s="662" t="s">
        <v>2189</v>
      </c>
      <c r="G194" s="661" t="s">
        <v>568</v>
      </c>
      <c r="H194" s="661" t="s">
        <v>1141</v>
      </c>
      <c r="I194" s="661" t="s">
        <v>215</v>
      </c>
      <c r="J194" s="661" t="s">
        <v>1142</v>
      </c>
      <c r="K194" s="661"/>
      <c r="L194" s="663">
        <v>162.88817981422406</v>
      </c>
      <c r="M194" s="663">
        <v>1</v>
      </c>
      <c r="N194" s="664">
        <v>162.88817981422406</v>
      </c>
    </row>
    <row r="195" spans="1:14" ht="14.4" customHeight="1" x14ac:dyDescent="0.3">
      <c r="A195" s="659" t="s">
        <v>544</v>
      </c>
      <c r="B195" s="660" t="s">
        <v>545</v>
      </c>
      <c r="C195" s="661" t="s">
        <v>555</v>
      </c>
      <c r="D195" s="662" t="s">
        <v>2185</v>
      </c>
      <c r="E195" s="661" t="s">
        <v>567</v>
      </c>
      <c r="F195" s="662" t="s">
        <v>2189</v>
      </c>
      <c r="G195" s="661" t="s">
        <v>568</v>
      </c>
      <c r="H195" s="661" t="s">
        <v>1143</v>
      </c>
      <c r="I195" s="661" t="s">
        <v>1144</v>
      </c>
      <c r="J195" s="661" t="s">
        <v>1145</v>
      </c>
      <c r="K195" s="661" t="s">
        <v>1146</v>
      </c>
      <c r="L195" s="663">
        <v>58.068282489032029</v>
      </c>
      <c r="M195" s="663">
        <v>1</v>
      </c>
      <c r="N195" s="664">
        <v>58.068282489032029</v>
      </c>
    </row>
    <row r="196" spans="1:14" ht="14.4" customHeight="1" x14ac:dyDescent="0.3">
      <c r="A196" s="659" t="s">
        <v>544</v>
      </c>
      <c r="B196" s="660" t="s">
        <v>545</v>
      </c>
      <c r="C196" s="661" t="s">
        <v>555</v>
      </c>
      <c r="D196" s="662" t="s">
        <v>2185</v>
      </c>
      <c r="E196" s="661" t="s">
        <v>567</v>
      </c>
      <c r="F196" s="662" t="s">
        <v>2189</v>
      </c>
      <c r="G196" s="661" t="s">
        <v>568</v>
      </c>
      <c r="H196" s="661" t="s">
        <v>734</v>
      </c>
      <c r="I196" s="661" t="s">
        <v>735</v>
      </c>
      <c r="J196" s="661" t="s">
        <v>736</v>
      </c>
      <c r="K196" s="661" t="s">
        <v>737</v>
      </c>
      <c r="L196" s="663">
        <v>676.26</v>
      </c>
      <c r="M196" s="663">
        <v>1</v>
      </c>
      <c r="N196" s="664">
        <v>676.26</v>
      </c>
    </row>
    <row r="197" spans="1:14" ht="14.4" customHeight="1" x14ac:dyDescent="0.3">
      <c r="A197" s="659" t="s">
        <v>544</v>
      </c>
      <c r="B197" s="660" t="s">
        <v>545</v>
      </c>
      <c r="C197" s="661" t="s">
        <v>555</v>
      </c>
      <c r="D197" s="662" t="s">
        <v>2185</v>
      </c>
      <c r="E197" s="661" t="s">
        <v>567</v>
      </c>
      <c r="F197" s="662" t="s">
        <v>2189</v>
      </c>
      <c r="G197" s="661" t="s">
        <v>568</v>
      </c>
      <c r="H197" s="661" t="s">
        <v>1147</v>
      </c>
      <c r="I197" s="661" t="s">
        <v>1148</v>
      </c>
      <c r="J197" s="661" t="s">
        <v>1149</v>
      </c>
      <c r="K197" s="661" t="s">
        <v>1150</v>
      </c>
      <c r="L197" s="663">
        <v>1592.8</v>
      </c>
      <c r="M197" s="663">
        <v>1</v>
      </c>
      <c r="N197" s="664">
        <v>1592.8</v>
      </c>
    </row>
    <row r="198" spans="1:14" ht="14.4" customHeight="1" x14ac:dyDescent="0.3">
      <c r="A198" s="659" t="s">
        <v>544</v>
      </c>
      <c r="B198" s="660" t="s">
        <v>545</v>
      </c>
      <c r="C198" s="661" t="s">
        <v>555</v>
      </c>
      <c r="D198" s="662" t="s">
        <v>2185</v>
      </c>
      <c r="E198" s="661" t="s">
        <v>567</v>
      </c>
      <c r="F198" s="662" t="s">
        <v>2189</v>
      </c>
      <c r="G198" s="661" t="s">
        <v>568</v>
      </c>
      <c r="H198" s="661" t="s">
        <v>1151</v>
      </c>
      <c r="I198" s="661" t="s">
        <v>1152</v>
      </c>
      <c r="J198" s="661" t="s">
        <v>1153</v>
      </c>
      <c r="K198" s="661" t="s">
        <v>1154</v>
      </c>
      <c r="L198" s="663">
        <v>114.08499999999995</v>
      </c>
      <c r="M198" s="663">
        <v>2</v>
      </c>
      <c r="N198" s="664">
        <v>228.1699999999999</v>
      </c>
    </row>
    <row r="199" spans="1:14" ht="14.4" customHeight="1" x14ac:dyDescent="0.3">
      <c r="A199" s="659" t="s">
        <v>544</v>
      </c>
      <c r="B199" s="660" t="s">
        <v>545</v>
      </c>
      <c r="C199" s="661" t="s">
        <v>555</v>
      </c>
      <c r="D199" s="662" t="s">
        <v>2185</v>
      </c>
      <c r="E199" s="661" t="s">
        <v>567</v>
      </c>
      <c r="F199" s="662" t="s">
        <v>2189</v>
      </c>
      <c r="G199" s="661" t="s">
        <v>568</v>
      </c>
      <c r="H199" s="661" t="s">
        <v>1155</v>
      </c>
      <c r="I199" s="661" t="s">
        <v>1156</v>
      </c>
      <c r="J199" s="661" t="s">
        <v>1157</v>
      </c>
      <c r="K199" s="661" t="s">
        <v>1158</v>
      </c>
      <c r="L199" s="663">
        <v>75.02</v>
      </c>
      <c r="M199" s="663">
        <v>1</v>
      </c>
      <c r="N199" s="664">
        <v>75.02</v>
      </c>
    </row>
    <row r="200" spans="1:14" ht="14.4" customHeight="1" x14ac:dyDescent="0.3">
      <c r="A200" s="659" t="s">
        <v>544</v>
      </c>
      <c r="B200" s="660" t="s">
        <v>545</v>
      </c>
      <c r="C200" s="661" t="s">
        <v>555</v>
      </c>
      <c r="D200" s="662" t="s">
        <v>2185</v>
      </c>
      <c r="E200" s="661" t="s">
        <v>567</v>
      </c>
      <c r="F200" s="662" t="s">
        <v>2189</v>
      </c>
      <c r="G200" s="661" t="s">
        <v>568</v>
      </c>
      <c r="H200" s="661" t="s">
        <v>1159</v>
      </c>
      <c r="I200" s="661" t="s">
        <v>1160</v>
      </c>
      <c r="J200" s="661" t="s">
        <v>1161</v>
      </c>
      <c r="K200" s="661" t="s">
        <v>1162</v>
      </c>
      <c r="L200" s="663">
        <v>127.27999999999999</v>
      </c>
      <c r="M200" s="663">
        <v>1</v>
      </c>
      <c r="N200" s="664">
        <v>127.27999999999999</v>
      </c>
    </row>
    <row r="201" spans="1:14" ht="14.4" customHeight="1" x14ac:dyDescent="0.3">
      <c r="A201" s="659" t="s">
        <v>544</v>
      </c>
      <c r="B201" s="660" t="s">
        <v>545</v>
      </c>
      <c r="C201" s="661" t="s">
        <v>555</v>
      </c>
      <c r="D201" s="662" t="s">
        <v>2185</v>
      </c>
      <c r="E201" s="661" t="s">
        <v>567</v>
      </c>
      <c r="F201" s="662" t="s">
        <v>2189</v>
      </c>
      <c r="G201" s="661" t="s">
        <v>568</v>
      </c>
      <c r="H201" s="661" t="s">
        <v>745</v>
      </c>
      <c r="I201" s="661" t="s">
        <v>746</v>
      </c>
      <c r="J201" s="661" t="s">
        <v>747</v>
      </c>
      <c r="K201" s="661" t="s">
        <v>748</v>
      </c>
      <c r="L201" s="663">
        <v>238.64374999999998</v>
      </c>
      <c r="M201" s="663">
        <v>16</v>
      </c>
      <c r="N201" s="664">
        <v>3818.2999999999997</v>
      </c>
    </row>
    <row r="202" spans="1:14" ht="14.4" customHeight="1" x14ac:dyDescent="0.3">
      <c r="A202" s="659" t="s">
        <v>544</v>
      </c>
      <c r="B202" s="660" t="s">
        <v>545</v>
      </c>
      <c r="C202" s="661" t="s">
        <v>555</v>
      </c>
      <c r="D202" s="662" t="s">
        <v>2185</v>
      </c>
      <c r="E202" s="661" t="s">
        <v>567</v>
      </c>
      <c r="F202" s="662" t="s">
        <v>2189</v>
      </c>
      <c r="G202" s="661" t="s">
        <v>568</v>
      </c>
      <c r="H202" s="661" t="s">
        <v>1163</v>
      </c>
      <c r="I202" s="661" t="s">
        <v>1164</v>
      </c>
      <c r="J202" s="661" t="s">
        <v>1165</v>
      </c>
      <c r="K202" s="661" t="s">
        <v>1166</v>
      </c>
      <c r="L202" s="663">
        <v>132.90999999999994</v>
      </c>
      <c r="M202" s="663">
        <v>1</v>
      </c>
      <c r="N202" s="664">
        <v>132.90999999999994</v>
      </c>
    </row>
    <row r="203" spans="1:14" ht="14.4" customHeight="1" x14ac:dyDescent="0.3">
      <c r="A203" s="659" t="s">
        <v>544</v>
      </c>
      <c r="B203" s="660" t="s">
        <v>545</v>
      </c>
      <c r="C203" s="661" t="s">
        <v>555</v>
      </c>
      <c r="D203" s="662" t="s">
        <v>2185</v>
      </c>
      <c r="E203" s="661" t="s">
        <v>567</v>
      </c>
      <c r="F203" s="662" t="s">
        <v>2189</v>
      </c>
      <c r="G203" s="661" t="s">
        <v>568</v>
      </c>
      <c r="H203" s="661" t="s">
        <v>749</v>
      </c>
      <c r="I203" s="661" t="s">
        <v>750</v>
      </c>
      <c r="J203" s="661" t="s">
        <v>620</v>
      </c>
      <c r="K203" s="661" t="s">
        <v>751</v>
      </c>
      <c r="L203" s="663">
        <v>57.73</v>
      </c>
      <c r="M203" s="663">
        <v>4</v>
      </c>
      <c r="N203" s="664">
        <v>230.92</v>
      </c>
    </row>
    <row r="204" spans="1:14" ht="14.4" customHeight="1" x14ac:dyDescent="0.3">
      <c r="A204" s="659" t="s">
        <v>544</v>
      </c>
      <c r="B204" s="660" t="s">
        <v>545</v>
      </c>
      <c r="C204" s="661" t="s">
        <v>555</v>
      </c>
      <c r="D204" s="662" t="s">
        <v>2185</v>
      </c>
      <c r="E204" s="661" t="s">
        <v>567</v>
      </c>
      <c r="F204" s="662" t="s">
        <v>2189</v>
      </c>
      <c r="G204" s="661" t="s">
        <v>568</v>
      </c>
      <c r="H204" s="661" t="s">
        <v>1167</v>
      </c>
      <c r="I204" s="661" t="s">
        <v>1168</v>
      </c>
      <c r="J204" s="661" t="s">
        <v>1169</v>
      </c>
      <c r="K204" s="661" t="s">
        <v>1170</v>
      </c>
      <c r="L204" s="663">
        <v>193.17500000000001</v>
      </c>
      <c r="M204" s="663">
        <v>2</v>
      </c>
      <c r="N204" s="664">
        <v>386.35</v>
      </c>
    </row>
    <row r="205" spans="1:14" ht="14.4" customHeight="1" x14ac:dyDescent="0.3">
      <c r="A205" s="659" t="s">
        <v>544</v>
      </c>
      <c r="B205" s="660" t="s">
        <v>545</v>
      </c>
      <c r="C205" s="661" t="s">
        <v>555</v>
      </c>
      <c r="D205" s="662" t="s">
        <v>2185</v>
      </c>
      <c r="E205" s="661" t="s">
        <v>567</v>
      </c>
      <c r="F205" s="662" t="s">
        <v>2189</v>
      </c>
      <c r="G205" s="661" t="s">
        <v>568</v>
      </c>
      <c r="H205" s="661" t="s">
        <v>1171</v>
      </c>
      <c r="I205" s="661" t="s">
        <v>1172</v>
      </c>
      <c r="J205" s="661" t="s">
        <v>1173</v>
      </c>
      <c r="K205" s="661" t="s">
        <v>1174</v>
      </c>
      <c r="L205" s="663">
        <v>71.919999999999945</v>
      </c>
      <c r="M205" s="663">
        <v>1</v>
      </c>
      <c r="N205" s="664">
        <v>71.919999999999945</v>
      </c>
    </row>
    <row r="206" spans="1:14" ht="14.4" customHeight="1" x14ac:dyDescent="0.3">
      <c r="A206" s="659" t="s">
        <v>544</v>
      </c>
      <c r="B206" s="660" t="s">
        <v>545</v>
      </c>
      <c r="C206" s="661" t="s">
        <v>555</v>
      </c>
      <c r="D206" s="662" t="s">
        <v>2185</v>
      </c>
      <c r="E206" s="661" t="s">
        <v>567</v>
      </c>
      <c r="F206" s="662" t="s">
        <v>2189</v>
      </c>
      <c r="G206" s="661" t="s">
        <v>568</v>
      </c>
      <c r="H206" s="661" t="s">
        <v>752</v>
      </c>
      <c r="I206" s="661" t="s">
        <v>753</v>
      </c>
      <c r="J206" s="661" t="s">
        <v>754</v>
      </c>
      <c r="K206" s="661" t="s">
        <v>755</v>
      </c>
      <c r="L206" s="663">
        <v>52.270000000000017</v>
      </c>
      <c r="M206" s="663">
        <v>1</v>
      </c>
      <c r="N206" s="664">
        <v>52.270000000000017</v>
      </c>
    </row>
    <row r="207" spans="1:14" ht="14.4" customHeight="1" x14ac:dyDescent="0.3">
      <c r="A207" s="659" t="s">
        <v>544</v>
      </c>
      <c r="B207" s="660" t="s">
        <v>545</v>
      </c>
      <c r="C207" s="661" t="s">
        <v>555</v>
      </c>
      <c r="D207" s="662" t="s">
        <v>2185</v>
      </c>
      <c r="E207" s="661" t="s">
        <v>567</v>
      </c>
      <c r="F207" s="662" t="s">
        <v>2189</v>
      </c>
      <c r="G207" s="661" t="s">
        <v>568</v>
      </c>
      <c r="H207" s="661" t="s">
        <v>758</v>
      </c>
      <c r="I207" s="661" t="s">
        <v>215</v>
      </c>
      <c r="J207" s="661" t="s">
        <v>759</v>
      </c>
      <c r="K207" s="661"/>
      <c r="L207" s="663">
        <v>116.07983172136993</v>
      </c>
      <c r="M207" s="663">
        <v>3</v>
      </c>
      <c r="N207" s="664">
        <v>348.23949516410977</v>
      </c>
    </row>
    <row r="208" spans="1:14" ht="14.4" customHeight="1" x14ac:dyDescent="0.3">
      <c r="A208" s="659" t="s">
        <v>544</v>
      </c>
      <c r="B208" s="660" t="s">
        <v>545</v>
      </c>
      <c r="C208" s="661" t="s">
        <v>555</v>
      </c>
      <c r="D208" s="662" t="s">
        <v>2185</v>
      </c>
      <c r="E208" s="661" t="s">
        <v>567</v>
      </c>
      <c r="F208" s="662" t="s">
        <v>2189</v>
      </c>
      <c r="G208" s="661" t="s">
        <v>568</v>
      </c>
      <c r="H208" s="661" t="s">
        <v>760</v>
      </c>
      <c r="I208" s="661" t="s">
        <v>761</v>
      </c>
      <c r="J208" s="661" t="s">
        <v>589</v>
      </c>
      <c r="K208" s="661" t="s">
        <v>762</v>
      </c>
      <c r="L208" s="663">
        <v>63.063382552568974</v>
      </c>
      <c r="M208" s="663">
        <v>6</v>
      </c>
      <c r="N208" s="664">
        <v>378.38029531541383</v>
      </c>
    </row>
    <row r="209" spans="1:14" ht="14.4" customHeight="1" x14ac:dyDescent="0.3">
      <c r="A209" s="659" t="s">
        <v>544</v>
      </c>
      <c r="B209" s="660" t="s">
        <v>545</v>
      </c>
      <c r="C209" s="661" t="s">
        <v>555</v>
      </c>
      <c r="D209" s="662" t="s">
        <v>2185</v>
      </c>
      <c r="E209" s="661" t="s">
        <v>567</v>
      </c>
      <c r="F209" s="662" t="s">
        <v>2189</v>
      </c>
      <c r="G209" s="661" t="s">
        <v>568</v>
      </c>
      <c r="H209" s="661" t="s">
        <v>1175</v>
      </c>
      <c r="I209" s="661" t="s">
        <v>1176</v>
      </c>
      <c r="J209" s="661" t="s">
        <v>1177</v>
      </c>
      <c r="K209" s="661" t="s">
        <v>598</v>
      </c>
      <c r="L209" s="663">
        <v>40.780000000000008</v>
      </c>
      <c r="M209" s="663">
        <v>3</v>
      </c>
      <c r="N209" s="664">
        <v>122.34000000000002</v>
      </c>
    </row>
    <row r="210" spans="1:14" ht="14.4" customHeight="1" x14ac:dyDescent="0.3">
      <c r="A210" s="659" t="s">
        <v>544</v>
      </c>
      <c r="B210" s="660" t="s">
        <v>545</v>
      </c>
      <c r="C210" s="661" t="s">
        <v>555</v>
      </c>
      <c r="D210" s="662" t="s">
        <v>2185</v>
      </c>
      <c r="E210" s="661" t="s">
        <v>567</v>
      </c>
      <c r="F210" s="662" t="s">
        <v>2189</v>
      </c>
      <c r="G210" s="661" t="s">
        <v>568</v>
      </c>
      <c r="H210" s="661" t="s">
        <v>1178</v>
      </c>
      <c r="I210" s="661" t="s">
        <v>215</v>
      </c>
      <c r="J210" s="661" t="s">
        <v>1179</v>
      </c>
      <c r="K210" s="661"/>
      <c r="L210" s="663">
        <v>44.63</v>
      </c>
      <c r="M210" s="663">
        <v>1</v>
      </c>
      <c r="N210" s="664">
        <v>44.63</v>
      </c>
    </row>
    <row r="211" spans="1:14" ht="14.4" customHeight="1" x14ac:dyDescent="0.3">
      <c r="A211" s="659" t="s">
        <v>544</v>
      </c>
      <c r="B211" s="660" t="s">
        <v>545</v>
      </c>
      <c r="C211" s="661" t="s">
        <v>555</v>
      </c>
      <c r="D211" s="662" t="s">
        <v>2185</v>
      </c>
      <c r="E211" s="661" t="s">
        <v>567</v>
      </c>
      <c r="F211" s="662" t="s">
        <v>2189</v>
      </c>
      <c r="G211" s="661" t="s">
        <v>568</v>
      </c>
      <c r="H211" s="661" t="s">
        <v>784</v>
      </c>
      <c r="I211" s="661" t="s">
        <v>785</v>
      </c>
      <c r="J211" s="661" t="s">
        <v>786</v>
      </c>
      <c r="K211" s="661" t="s">
        <v>787</v>
      </c>
      <c r="L211" s="663">
        <v>293.19626967039176</v>
      </c>
      <c r="M211" s="663">
        <v>10</v>
      </c>
      <c r="N211" s="664">
        <v>2931.9626967039176</v>
      </c>
    </row>
    <row r="212" spans="1:14" ht="14.4" customHeight="1" x14ac:dyDescent="0.3">
      <c r="A212" s="659" t="s">
        <v>544</v>
      </c>
      <c r="B212" s="660" t="s">
        <v>545</v>
      </c>
      <c r="C212" s="661" t="s">
        <v>555</v>
      </c>
      <c r="D212" s="662" t="s">
        <v>2185</v>
      </c>
      <c r="E212" s="661" t="s">
        <v>567</v>
      </c>
      <c r="F212" s="662" t="s">
        <v>2189</v>
      </c>
      <c r="G212" s="661" t="s">
        <v>568</v>
      </c>
      <c r="H212" s="661" t="s">
        <v>788</v>
      </c>
      <c r="I212" s="661" t="s">
        <v>789</v>
      </c>
      <c r="J212" s="661" t="s">
        <v>790</v>
      </c>
      <c r="K212" s="661" t="s">
        <v>791</v>
      </c>
      <c r="L212" s="663">
        <v>54.468000000000004</v>
      </c>
      <c r="M212" s="663">
        <v>5</v>
      </c>
      <c r="N212" s="664">
        <v>272.34000000000003</v>
      </c>
    </row>
    <row r="213" spans="1:14" ht="14.4" customHeight="1" x14ac:dyDescent="0.3">
      <c r="A213" s="659" t="s">
        <v>544</v>
      </c>
      <c r="B213" s="660" t="s">
        <v>545</v>
      </c>
      <c r="C213" s="661" t="s">
        <v>555</v>
      </c>
      <c r="D213" s="662" t="s">
        <v>2185</v>
      </c>
      <c r="E213" s="661" t="s">
        <v>567</v>
      </c>
      <c r="F213" s="662" t="s">
        <v>2189</v>
      </c>
      <c r="G213" s="661" t="s">
        <v>568</v>
      </c>
      <c r="H213" s="661" t="s">
        <v>792</v>
      </c>
      <c r="I213" s="661" t="s">
        <v>793</v>
      </c>
      <c r="J213" s="661" t="s">
        <v>794</v>
      </c>
      <c r="K213" s="661" t="s">
        <v>605</v>
      </c>
      <c r="L213" s="663">
        <v>110.49999999999997</v>
      </c>
      <c r="M213" s="663">
        <v>8</v>
      </c>
      <c r="N213" s="664">
        <v>883.99999999999977</v>
      </c>
    </row>
    <row r="214" spans="1:14" ht="14.4" customHeight="1" x14ac:dyDescent="0.3">
      <c r="A214" s="659" t="s">
        <v>544</v>
      </c>
      <c r="B214" s="660" t="s">
        <v>545</v>
      </c>
      <c r="C214" s="661" t="s">
        <v>555</v>
      </c>
      <c r="D214" s="662" t="s">
        <v>2185</v>
      </c>
      <c r="E214" s="661" t="s">
        <v>567</v>
      </c>
      <c r="F214" s="662" t="s">
        <v>2189</v>
      </c>
      <c r="G214" s="661" t="s">
        <v>568</v>
      </c>
      <c r="H214" s="661" t="s">
        <v>1180</v>
      </c>
      <c r="I214" s="661" t="s">
        <v>1181</v>
      </c>
      <c r="J214" s="661" t="s">
        <v>1182</v>
      </c>
      <c r="K214" s="661" t="s">
        <v>1183</v>
      </c>
      <c r="L214" s="663">
        <v>34.669999999999995</v>
      </c>
      <c r="M214" s="663">
        <v>3</v>
      </c>
      <c r="N214" s="664">
        <v>104.00999999999999</v>
      </c>
    </row>
    <row r="215" spans="1:14" ht="14.4" customHeight="1" x14ac:dyDescent="0.3">
      <c r="A215" s="659" t="s">
        <v>544</v>
      </c>
      <c r="B215" s="660" t="s">
        <v>545</v>
      </c>
      <c r="C215" s="661" t="s">
        <v>555</v>
      </c>
      <c r="D215" s="662" t="s">
        <v>2185</v>
      </c>
      <c r="E215" s="661" t="s">
        <v>567</v>
      </c>
      <c r="F215" s="662" t="s">
        <v>2189</v>
      </c>
      <c r="G215" s="661" t="s">
        <v>568</v>
      </c>
      <c r="H215" s="661" t="s">
        <v>1184</v>
      </c>
      <c r="I215" s="661" t="s">
        <v>1185</v>
      </c>
      <c r="J215" s="661" t="s">
        <v>1186</v>
      </c>
      <c r="K215" s="661" t="s">
        <v>1187</v>
      </c>
      <c r="L215" s="663">
        <v>69.67999999999995</v>
      </c>
      <c r="M215" s="663">
        <v>1</v>
      </c>
      <c r="N215" s="664">
        <v>69.67999999999995</v>
      </c>
    </row>
    <row r="216" spans="1:14" ht="14.4" customHeight="1" x14ac:dyDescent="0.3">
      <c r="A216" s="659" t="s">
        <v>544</v>
      </c>
      <c r="B216" s="660" t="s">
        <v>545</v>
      </c>
      <c r="C216" s="661" t="s">
        <v>555</v>
      </c>
      <c r="D216" s="662" t="s">
        <v>2185</v>
      </c>
      <c r="E216" s="661" t="s">
        <v>567</v>
      </c>
      <c r="F216" s="662" t="s">
        <v>2189</v>
      </c>
      <c r="G216" s="661" t="s">
        <v>568</v>
      </c>
      <c r="H216" s="661" t="s">
        <v>1188</v>
      </c>
      <c r="I216" s="661" t="s">
        <v>1189</v>
      </c>
      <c r="J216" s="661" t="s">
        <v>1190</v>
      </c>
      <c r="K216" s="661" t="s">
        <v>1191</v>
      </c>
      <c r="L216" s="663">
        <v>52.11</v>
      </c>
      <c r="M216" s="663">
        <v>1</v>
      </c>
      <c r="N216" s="664">
        <v>52.11</v>
      </c>
    </row>
    <row r="217" spans="1:14" ht="14.4" customHeight="1" x14ac:dyDescent="0.3">
      <c r="A217" s="659" t="s">
        <v>544</v>
      </c>
      <c r="B217" s="660" t="s">
        <v>545</v>
      </c>
      <c r="C217" s="661" t="s">
        <v>555</v>
      </c>
      <c r="D217" s="662" t="s">
        <v>2185</v>
      </c>
      <c r="E217" s="661" t="s">
        <v>567</v>
      </c>
      <c r="F217" s="662" t="s">
        <v>2189</v>
      </c>
      <c r="G217" s="661" t="s">
        <v>568</v>
      </c>
      <c r="H217" s="661" t="s">
        <v>797</v>
      </c>
      <c r="I217" s="661" t="s">
        <v>215</v>
      </c>
      <c r="J217" s="661" t="s">
        <v>798</v>
      </c>
      <c r="K217" s="661"/>
      <c r="L217" s="663">
        <v>78.760000000000019</v>
      </c>
      <c r="M217" s="663">
        <v>2</v>
      </c>
      <c r="N217" s="664">
        <v>157.52000000000004</v>
      </c>
    </row>
    <row r="218" spans="1:14" ht="14.4" customHeight="1" x14ac:dyDescent="0.3">
      <c r="A218" s="659" t="s">
        <v>544</v>
      </c>
      <c r="B218" s="660" t="s">
        <v>545</v>
      </c>
      <c r="C218" s="661" t="s">
        <v>555</v>
      </c>
      <c r="D218" s="662" t="s">
        <v>2185</v>
      </c>
      <c r="E218" s="661" t="s">
        <v>567</v>
      </c>
      <c r="F218" s="662" t="s">
        <v>2189</v>
      </c>
      <c r="G218" s="661" t="s">
        <v>568</v>
      </c>
      <c r="H218" s="661" t="s">
        <v>1192</v>
      </c>
      <c r="I218" s="661" t="s">
        <v>1193</v>
      </c>
      <c r="J218" s="661" t="s">
        <v>1194</v>
      </c>
      <c r="K218" s="661" t="s">
        <v>1195</v>
      </c>
      <c r="L218" s="663">
        <v>157.69998738571823</v>
      </c>
      <c r="M218" s="663">
        <v>1</v>
      </c>
      <c r="N218" s="664">
        <v>157.69998738571823</v>
      </c>
    </row>
    <row r="219" spans="1:14" ht="14.4" customHeight="1" x14ac:dyDescent="0.3">
      <c r="A219" s="659" t="s">
        <v>544</v>
      </c>
      <c r="B219" s="660" t="s">
        <v>545</v>
      </c>
      <c r="C219" s="661" t="s">
        <v>555</v>
      </c>
      <c r="D219" s="662" t="s">
        <v>2185</v>
      </c>
      <c r="E219" s="661" t="s">
        <v>567</v>
      </c>
      <c r="F219" s="662" t="s">
        <v>2189</v>
      </c>
      <c r="G219" s="661" t="s">
        <v>568</v>
      </c>
      <c r="H219" s="661" t="s">
        <v>1196</v>
      </c>
      <c r="I219" s="661" t="s">
        <v>1197</v>
      </c>
      <c r="J219" s="661" t="s">
        <v>1198</v>
      </c>
      <c r="K219" s="661" t="s">
        <v>1199</v>
      </c>
      <c r="L219" s="663">
        <v>43.699999999999996</v>
      </c>
      <c r="M219" s="663">
        <v>1</v>
      </c>
      <c r="N219" s="664">
        <v>43.699999999999996</v>
      </c>
    </row>
    <row r="220" spans="1:14" ht="14.4" customHeight="1" x14ac:dyDescent="0.3">
      <c r="A220" s="659" t="s">
        <v>544</v>
      </c>
      <c r="B220" s="660" t="s">
        <v>545</v>
      </c>
      <c r="C220" s="661" t="s">
        <v>555</v>
      </c>
      <c r="D220" s="662" t="s">
        <v>2185</v>
      </c>
      <c r="E220" s="661" t="s">
        <v>567</v>
      </c>
      <c r="F220" s="662" t="s">
        <v>2189</v>
      </c>
      <c r="G220" s="661" t="s">
        <v>568</v>
      </c>
      <c r="H220" s="661" t="s">
        <v>803</v>
      </c>
      <c r="I220" s="661" t="s">
        <v>804</v>
      </c>
      <c r="J220" s="661" t="s">
        <v>805</v>
      </c>
      <c r="K220" s="661" t="s">
        <v>806</v>
      </c>
      <c r="L220" s="663">
        <v>113.80102564102566</v>
      </c>
      <c r="M220" s="663">
        <v>78</v>
      </c>
      <c r="N220" s="664">
        <v>8876.4800000000014</v>
      </c>
    </row>
    <row r="221" spans="1:14" ht="14.4" customHeight="1" x14ac:dyDescent="0.3">
      <c r="A221" s="659" t="s">
        <v>544</v>
      </c>
      <c r="B221" s="660" t="s">
        <v>545</v>
      </c>
      <c r="C221" s="661" t="s">
        <v>555</v>
      </c>
      <c r="D221" s="662" t="s">
        <v>2185</v>
      </c>
      <c r="E221" s="661" t="s">
        <v>567</v>
      </c>
      <c r="F221" s="662" t="s">
        <v>2189</v>
      </c>
      <c r="G221" s="661" t="s">
        <v>568</v>
      </c>
      <c r="H221" s="661" t="s">
        <v>1200</v>
      </c>
      <c r="I221" s="661" t="s">
        <v>215</v>
      </c>
      <c r="J221" s="661" t="s">
        <v>1201</v>
      </c>
      <c r="K221" s="661"/>
      <c r="L221" s="663">
        <v>280.48507563428927</v>
      </c>
      <c r="M221" s="663">
        <v>2</v>
      </c>
      <c r="N221" s="664">
        <v>560.97015126857855</v>
      </c>
    </row>
    <row r="222" spans="1:14" ht="14.4" customHeight="1" x14ac:dyDescent="0.3">
      <c r="A222" s="659" t="s">
        <v>544</v>
      </c>
      <c r="B222" s="660" t="s">
        <v>545</v>
      </c>
      <c r="C222" s="661" t="s">
        <v>555</v>
      </c>
      <c r="D222" s="662" t="s">
        <v>2185</v>
      </c>
      <c r="E222" s="661" t="s">
        <v>567</v>
      </c>
      <c r="F222" s="662" t="s">
        <v>2189</v>
      </c>
      <c r="G222" s="661" t="s">
        <v>568</v>
      </c>
      <c r="H222" s="661" t="s">
        <v>822</v>
      </c>
      <c r="I222" s="661" t="s">
        <v>215</v>
      </c>
      <c r="J222" s="661" t="s">
        <v>823</v>
      </c>
      <c r="K222" s="661"/>
      <c r="L222" s="663">
        <v>70.419569840332144</v>
      </c>
      <c r="M222" s="663">
        <v>2</v>
      </c>
      <c r="N222" s="664">
        <v>140.83913968066429</v>
      </c>
    </row>
    <row r="223" spans="1:14" ht="14.4" customHeight="1" x14ac:dyDescent="0.3">
      <c r="A223" s="659" t="s">
        <v>544</v>
      </c>
      <c r="B223" s="660" t="s">
        <v>545</v>
      </c>
      <c r="C223" s="661" t="s">
        <v>555</v>
      </c>
      <c r="D223" s="662" t="s">
        <v>2185</v>
      </c>
      <c r="E223" s="661" t="s">
        <v>567</v>
      </c>
      <c r="F223" s="662" t="s">
        <v>2189</v>
      </c>
      <c r="G223" s="661" t="s">
        <v>568</v>
      </c>
      <c r="H223" s="661" t="s">
        <v>1202</v>
      </c>
      <c r="I223" s="661" t="s">
        <v>1203</v>
      </c>
      <c r="J223" s="661" t="s">
        <v>1204</v>
      </c>
      <c r="K223" s="661" t="s">
        <v>1205</v>
      </c>
      <c r="L223" s="663">
        <v>368.19</v>
      </c>
      <c r="M223" s="663">
        <v>1</v>
      </c>
      <c r="N223" s="664">
        <v>368.19</v>
      </c>
    </row>
    <row r="224" spans="1:14" ht="14.4" customHeight="1" x14ac:dyDescent="0.3">
      <c r="A224" s="659" t="s">
        <v>544</v>
      </c>
      <c r="B224" s="660" t="s">
        <v>545</v>
      </c>
      <c r="C224" s="661" t="s">
        <v>555</v>
      </c>
      <c r="D224" s="662" t="s">
        <v>2185</v>
      </c>
      <c r="E224" s="661" t="s">
        <v>567</v>
      </c>
      <c r="F224" s="662" t="s">
        <v>2189</v>
      </c>
      <c r="G224" s="661" t="s">
        <v>568</v>
      </c>
      <c r="H224" s="661" t="s">
        <v>1206</v>
      </c>
      <c r="I224" s="661" t="s">
        <v>215</v>
      </c>
      <c r="J224" s="661" t="s">
        <v>1207</v>
      </c>
      <c r="K224" s="661"/>
      <c r="L224" s="663">
        <v>105.66</v>
      </c>
      <c r="M224" s="663">
        <v>1</v>
      </c>
      <c r="N224" s="664">
        <v>105.66</v>
      </c>
    </row>
    <row r="225" spans="1:14" ht="14.4" customHeight="1" x14ac:dyDescent="0.3">
      <c r="A225" s="659" t="s">
        <v>544</v>
      </c>
      <c r="B225" s="660" t="s">
        <v>545</v>
      </c>
      <c r="C225" s="661" t="s">
        <v>555</v>
      </c>
      <c r="D225" s="662" t="s">
        <v>2185</v>
      </c>
      <c r="E225" s="661" t="s">
        <v>567</v>
      </c>
      <c r="F225" s="662" t="s">
        <v>2189</v>
      </c>
      <c r="G225" s="661" t="s">
        <v>568</v>
      </c>
      <c r="H225" s="661" t="s">
        <v>1208</v>
      </c>
      <c r="I225" s="661" t="s">
        <v>1208</v>
      </c>
      <c r="J225" s="661" t="s">
        <v>1209</v>
      </c>
      <c r="K225" s="661" t="s">
        <v>1210</v>
      </c>
      <c r="L225" s="663">
        <v>108.70999999999998</v>
      </c>
      <c r="M225" s="663">
        <v>1</v>
      </c>
      <c r="N225" s="664">
        <v>108.70999999999998</v>
      </c>
    </row>
    <row r="226" spans="1:14" ht="14.4" customHeight="1" x14ac:dyDescent="0.3">
      <c r="A226" s="659" t="s">
        <v>544</v>
      </c>
      <c r="B226" s="660" t="s">
        <v>545</v>
      </c>
      <c r="C226" s="661" t="s">
        <v>555</v>
      </c>
      <c r="D226" s="662" t="s">
        <v>2185</v>
      </c>
      <c r="E226" s="661" t="s">
        <v>567</v>
      </c>
      <c r="F226" s="662" t="s">
        <v>2189</v>
      </c>
      <c r="G226" s="661" t="s">
        <v>568</v>
      </c>
      <c r="H226" s="661" t="s">
        <v>1211</v>
      </c>
      <c r="I226" s="661" t="s">
        <v>1212</v>
      </c>
      <c r="J226" s="661" t="s">
        <v>1213</v>
      </c>
      <c r="K226" s="661" t="s">
        <v>1214</v>
      </c>
      <c r="L226" s="663">
        <v>250.79625000936781</v>
      </c>
      <c r="M226" s="663">
        <v>1</v>
      </c>
      <c r="N226" s="664">
        <v>250.79625000936781</v>
      </c>
    </row>
    <row r="227" spans="1:14" ht="14.4" customHeight="1" x14ac:dyDescent="0.3">
      <c r="A227" s="659" t="s">
        <v>544</v>
      </c>
      <c r="B227" s="660" t="s">
        <v>545</v>
      </c>
      <c r="C227" s="661" t="s">
        <v>555</v>
      </c>
      <c r="D227" s="662" t="s">
        <v>2185</v>
      </c>
      <c r="E227" s="661" t="s">
        <v>567</v>
      </c>
      <c r="F227" s="662" t="s">
        <v>2189</v>
      </c>
      <c r="G227" s="661" t="s">
        <v>568</v>
      </c>
      <c r="H227" s="661" t="s">
        <v>1215</v>
      </c>
      <c r="I227" s="661" t="s">
        <v>1216</v>
      </c>
      <c r="J227" s="661" t="s">
        <v>1217</v>
      </c>
      <c r="K227" s="661" t="s">
        <v>1218</v>
      </c>
      <c r="L227" s="663">
        <v>32.239999999999995</v>
      </c>
      <c r="M227" s="663">
        <v>3</v>
      </c>
      <c r="N227" s="664">
        <v>96.719999999999985</v>
      </c>
    </row>
    <row r="228" spans="1:14" ht="14.4" customHeight="1" x14ac:dyDescent="0.3">
      <c r="A228" s="659" t="s">
        <v>544</v>
      </c>
      <c r="B228" s="660" t="s">
        <v>545</v>
      </c>
      <c r="C228" s="661" t="s">
        <v>555</v>
      </c>
      <c r="D228" s="662" t="s">
        <v>2185</v>
      </c>
      <c r="E228" s="661" t="s">
        <v>567</v>
      </c>
      <c r="F228" s="662" t="s">
        <v>2189</v>
      </c>
      <c r="G228" s="661" t="s">
        <v>568</v>
      </c>
      <c r="H228" s="661" t="s">
        <v>1219</v>
      </c>
      <c r="I228" s="661" t="s">
        <v>1220</v>
      </c>
      <c r="J228" s="661" t="s">
        <v>1221</v>
      </c>
      <c r="K228" s="661" t="s">
        <v>1222</v>
      </c>
      <c r="L228" s="663">
        <v>94.2</v>
      </c>
      <c r="M228" s="663">
        <v>1</v>
      </c>
      <c r="N228" s="664">
        <v>94.2</v>
      </c>
    </row>
    <row r="229" spans="1:14" ht="14.4" customHeight="1" x14ac:dyDescent="0.3">
      <c r="A229" s="659" t="s">
        <v>544</v>
      </c>
      <c r="B229" s="660" t="s">
        <v>545</v>
      </c>
      <c r="C229" s="661" t="s">
        <v>555</v>
      </c>
      <c r="D229" s="662" t="s">
        <v>2185</v>
      </c>
      <c r="E229" s="661" t="s">
        <v>567</v>
      </c>
      <c r="F229" s="662" t="s">
        <v>2189</v>
      </c>
      <c r="G229" s="661" t="s">
        <v>568</v>
      </c>
      <c r="H229" s="661" t="s">
        <v>1223</v>
      </c>
      <c r="I229" s="661" t="s">
        <v>215</v>
      </c>
      <c r="J229" s="661" t="s">
        <v>1224</v>
      </c>
      <c r="K229" s="661"/>
      <c r="L229" s="663">
        <v>57.720000000000027</v>
      </c>
      <c r="M229" s="663">
        <v>1</v>
      </c>
      <c r="N229" s="664">
        <v>57.720000000000027</v>
      </c>
    </row>
    <row r="230" spans="1:14" ht="14.4" customHeight="1" x14ac:dyDescent="0.3">
      <c r="A230" s="659" t="s">
        <v>544</v>
      </c>
      <c r="B230" s="660" t="s">
        <v>545</v>
      </c>
      <c r="C230" s="661" t="s">
        <v>555</v>
      </c>
      <c r="D230" s="662" t="s">
        <v>2185</v>
      </c>
      <c r="E230" s="661" t="s">
        <v>567</v>
      </c>
      <c r="F230" s="662" t="s">
        <v>2189</v>
      </c>
      <c r="G230" s="661" t="s">
        <v>568</v>
      </c>
      <c r="H230" s="661" t="s">
        <v>1225</v>
      </c>
      <c r="I230" s="661" t="s">
        <v>1226</v>
      </c>
      <c r="J230" s="661" t="s">
        <v>1227</v>
      </c>
      <c r="K230" s="661" t="s">
        <v>1228</v>
      </c>
      <c r="L230" s="663">
        <v>93.610000000000028</v>
      </c>
      <c r="M230" s="663">
        <v>1</v>
      </c>
      <c r="N230" s="664">
        <v>93.610000000000028</v>
      </c>
    </row>
    <row r="231" spans="1:14" ht="14.4" customHeight="1" x14ac:dyDescent="0.3">
      <c r="A231" s="659" t="s">
        <v>544</v>
      </c>
      <c r="B231" s="660" t="s">
        <v>545</v>
      </c>
      <c r="C231" s="661" t="s">
        <v>555</v>
      </c>
      <c r="D231" s="662" t="s">
        <v>2185</v>
      </c>
      <c r="E231" s="661" t="s">
        <v>567</v>
      </c>
      <c r="F231" s="662" t="s">
        <v>2189</v>
      </c>
      <c r="G231" s="661" t="s">
        <v>568</v>
      </c>
      <c r="H231" s="661" t="s">
        <v>1229</v>
      </c>
      <c r="I231" s="661" t="s">
        <v>1230</v>
      </c>
      <c r="J231" s="661" t="s">
        <v>1231</v>
      </c>
      <c r="K231" s="661" t="s">
        <v>1232</v>
      </c>
      <c r="L231" s="663">
        <v>453.01006198518718</v>
      </c>
      <c r="M231" s="663">
        <v>1</v>
      </c>
      <c r="N231" s="664">
        <v>453.01006198518718</v>
      </c>
    </row>
    <row r="232" spans="1:14" ht="14.4" customHeight="1" x14ac:dyDescent="0.3">
      <c r="A232" s="659" t="s">
        <v>544</v>
      </c>
      <c r="B232" s="660" t="s">
        <v>545</v>
      </c>
      <c r="C232" s="661" t="s">
        <v>555</v>
      </c>
      <c r="D232" s="662" t="s">
        <v>2185</v>
      </c>
      <c r="E232" s="661" t="s">
        <v>567</v>
      </c>
      <c r="F232" s="662" t="s">
        <v>2189</v>
      </c>
      <c r="G232" s="661" t="s">
        <v>568</v>
      </c>
      <c r="H232" s="661" t="s">
        <v>1233</v>
      </c>
      <c r="I232" s="661" t="s">
        <v>1234</v>
      </c>
      <c r="J232" s="661" t="s">
        <v>1235</v>
      </c>
      <c r="K232" s="661" t="s">
        <v>1232</v>
      </c>
      <c r="L232" s="663">
        <v>648.96</v>
      </c>
      <c r="M232" s="663">
        <v>1</v>
      </c>
      <c r="N232" s="664">
        <v>648.96</v>
      </c>
    </row>
    <row r="233" spans="1:14" ht="14.4" customHeight="1" x14ac:dyDescent="0.3">
      <c r="A233" s="659" t="s">
        <v>544</v>
      </c>
      <c r="B233" s="660" t="s">
        <v>545</v>
      </c>
      <c r="C233" s="661" t="s">
        <v>555</v>
      </c>
      <c r="D233" s="662" t="s">
        <v>2185</v>
      </c>
      <c r="E233" s="661" t="s">
        <v>567</v>
      </c>
      <c r="F233" s="662" t="s">
        <v>2189</v>
      </c>
      <c r="G233" s="661" t="s">
        <v>568</v>
      </c>
      <c r="H233" s="661" t="s">
        <v>1236</v>
      </c>
      <c r="I233" s="661" t="s">
        <v>1237</v>
      </c>
      <c r="J233" s="661" t="s">
        <v>1238</v>
      </c>
      <c r="K233" s="661" t="s">
        <v>1239</v>
      </c>
      <c r="L233" s="663">
        <v>30.472219747830358</v>
      </c>
      <c r="M233" s="663">
        <v>50</v>
      </c>
      <c r="N233" s="664">
        <v>1523.6109873915179</v>
      </c>
    </row>
    <row r="234" spans="1:14" ht="14.4" customHeight="1" x14ac:dyDescent="0.3">
      <c r="A234" s="659" t="s">
        <v>544</v>
      </c>
      <c r="B234" s="660" t="s">
        <v>545</v>
      </c>
      <c r="C234" s="661" t="s">
        <v>555</v>
      </c>
      <c r="D234" s="662" t="s">
        <v>2185</v>
      </c>
      <c r="E234" s="661" t="s">
        <v>567</v>
      </c>
      <c r="F234" s="662" t="s">
        <v>2189</v>
      </c>
      <c r="G234" s="661" t="s">
        <v>568</v>
      </c>
      <c r="H234" s="661" t="s">
        <v>1240</v>
      </c>
      <c r="I234" s="661" t="s">
        <v>1241</v>
      </c>
      <c r="J234" s="661" t="s">
        <v>1242</v>
      </c>
      <c r="K234" s="661" t="s">
        <v>1243</v>
      </c>
      <c r="L234" s="663">
        <v>155.42999999999998</v>
      </c>
      <c r="M234" s="663">
        <v>8</v>
      </c>
      <c r="N234" s="664">
        <v>1243.4399999999998</v>
      </c>
    </row>
    <row r="235" spans="1:14" ht="14.4" customHeight="1" x14ac:dyDescent="0.3">
      <c r="A235" s="659" t="s">
        <v>544</v>
      </c>
      <c r="B235" s="660" t="s">
        <v>545</v>
      </c>
      <c r="C235" s="661" t="s">
        <v>555</v>
      </c>
      <c r="D235" s="662" t="s">
        <v>2185</v>
      </c>
      <c r="E235" s="661" t="s">
        <v>567</v>
      </c>
      <c r="F235" s="662" t="s">
        <v>2189</v>
      </c>
      <c r="G235" s="661" t="s">
        <v>568</v>
      </c>
      <c r="H235" s="661" t="s">
        <v>1244</v>
      </c>
      <c r="I235" s="661" t="s">
        <v>1245</v>
      </c>
      <c r="J235" s="661" t="s">
        <v>1246</v>
      </c>
      <c r="K235" s="661" t="s">
        <v>1247</v>
      </c>
      <c r="L235" s="663">
        <v>670.33</v>
      </c>
      <c r="M235" s="663">
        <v>2</v>
      </c>
      <c r="N235" s="664">
        <v>1340.66</v>
      </c>
    </row>
    <row r="236" spans="1:14" ht="14.4" customHeight="1" x14ac:dyDescent="0.3">
      <c r="A236" s="659" t="s">
        <v>544</v>
      </c>
      <c r="B236" s="660" t="s">
        <v>545</v>
      </c>
      <c r="C236" s="661" t="s">
        <v>555</v>
      </c>
      <c r="D236" s="662" t="s">
        <v>2185</v>
      </c>
      <c r="E236" s="661" t="s">
        <v>567</v>
      </c>
      <c r="F236" s="662" t="s">
        <v>2189</v>
      </c>
      <c r="G236" s="661" t="s">
        <v>568</v>
      </c>
      <c r="H236" s="661" t="s">
        <v>841</v>
      </c>
      <c r="I236" s="661" t="s">
        <v>215</v>
      </c>
      <c r="J236" s="661" t="s">
        <v>842</v>
      </c>
      <c r="K236" s="661"/>
      <c r="L236" s="663">
        <v>387.39561169515633</v>
      </c>
      <c r="M236" s="663">
        <v>9</v>
      </c>
      <c r="N236" s="664">
        <v>3486.5605052564069</v>
      </c>
    </row>
    <row r="237" spans="1:14" ht="14.4" customHeight="1" x14ac:dyDescent="0.3">
      <c r="A237" s="659" t="s">
        <v>544</v>
      </c>
      <c r="B237" s="660" t="s">
        <v>545</v>
      </c>
      <c r="C237" s="661" t="s">
        <v>555</v>
      </c>
      <c r="D237" s="662" t="s">
        <v>2185</v>
      </c>
      <c r="E237" s="661" t="s">
        <v>567</v>
      </c>
      <c r="F237" s="662" t="s">
        <v>2189</v>
      </c>
      <c r="G237" s="661" t="s">
        <v>568</v>
      </c>
      <c r="H237" s="661" t="s">
        <v>1248</v>
      </c>
      <c r="I237" s="661" t="s">
        <v>1249</v>
      </c>
      <c r="J237" s="661" t="s">
        <v>1250</v>
      </c>
      <c r="K237" s="661" t="s">
        <v>1251</v>
      </c>
      <c r="L237" s="663">
        <v>59.899404685777341</v>
      </c>
      <c r="M237" s="663">
        <v>2</v>
      </c>
      <c r="N237" s="664">
        <v>119.79880937155468</v>
      </c>
    </row>
    <row r="238" spans="1:14" ht="14.4" customHeight="1" x14ac:dyDescent="0.3">
      <c r="A238" s="659" t="s">
        <v>544</v>
      </c>
      <c r="B238" s="660" t="s">
        <v>545</v>
      </c>
      <c r="C238" s="661" t="s">
        <v>555</v>
      </c>
      <c r="D238" s="662" t="s">
        <v>2185</v>
      </c>
      <c r="E238" s="661" t="s">
        <v>567</v>
      </c>
      <c r="F238" s="662" t="s">
        <v>2189</v>
      </c>
      <c r="G238" s="661" t="s">
        <v>568</v>
      </c>
      <c r="H238" s="661" t="s">
        <v>1252</v>
      </c>
      <c r="I238" s="661" t="s">
        <v>215</v>
      </c>
      <c r="J238" s="661" t="s">
        <v>1253</v>
      </c>
      <c r="K238" s="661"/>
      <c r="L238" s="663">
        <v>66.293284594539742</v>
      </c>
      <c r="M238" s="663">
        <v>4</v>
      </c>
      <c r="N238" s="664">
        <v>265.17313837815897</v>
      </c>
    </row>
    <row r="239" spans="1:14" ht="14.4" customHeight="1" x14ac:dyDescent="0.3">
      <c r="A239" s="659" t="s">
        <v>544</v>
      </c>
      <c r="B239" s="660" t="s">
        <v>545</v>
      </c>
      <c r="C239" s="661" t="s">
        <v>555</v>
      </c>
      <c r="D239" s="662" t="s">
        <v>2185</v>
      </c>
      <c r="E239" s="661" t="s">
        <v>567</v>
      </c>
      <c r="F239" s="662" t="s">
        <v>2189</v>
      </c>
      <c r="G239" s="661" t="s">
        <v>568</v>
      </c>
      <c r="H239" s="661" t="s">
        <v>1254</v>
      </c>
      <c r="I239" s="661" t="s">
        <v>215</v>
      </c>
      <c r="J239" s="661" t="s">
        <v>1255</v>
      </c>
      <c r="K239" s="661"/>
      <c r="L239" s="663">
        <v>303.14527682657894</v>
      </c>
      <c r="M239" s="663">
        <v>4</v>
      </c>
      <c r="N239" s="664">
        <v>1212.5811073063157</v>
      </c>
    </row>
    <row r="240" spans="1:14" ht="14.4" customHeight="1" x14ac:dyDescent="0.3">
      <c r="A240" s="659" t="s">
        <v>544</v>
      </c>
      <c r="B240" s="660" t="s">
        <v>545</v>
      </c>
      <c r="C240" s="661" t="s">
        <v>555</v>
      </c>
      <c r="D240" s="662" t="s">
        <v>2185</v>
      </c>
      <c r="E240" s="661" t="s">
        <v>567</v>
      </c>
      <c r="F240" s="662" t="s">
        <v>2189</v>
      </c>
      <c r="G240" s="661" t="s">
        <v>568</v>
      </c>
      <c r="H240" s="661" t="s">
        <v>849</v>
      </c>
      <c r="I240" s="661" t="s">
        <v>850</v>
      </c>
      <c r="J240" s="661" t="s">
        <v>851</v>
      </c>
      <c r="K240" s="661" t="s">
        <v>852</v>
      </c>
      <c r="L240" s="663">
        <v>84.380000000000024</v>
      </c>
      <c r="M240" s="663">
        <v>1</v>
      </c>
      <c r="N240" s="664">
        <v>84.380000000000024</v>
      </c>
    </row>
    <row r="241" spans="1:14" ht="14.4" customHeight="1" x14ac:dyDescent="0.3">
      <c r="A241" s="659" t="s">
        <v>544</v>
      </c>
      <c r="B241" s="660" t="s">
        <v>545</v>
      </c>
      <c r="C241" s="661" t="s">
        <v>555</v>
      </c>
      <c r="D241" s="662" t="s">
        <v>2185</v>
      </c>
      <c r="E241" s="661" t="s">
        <v>567</v>
      </c>
      <c r="F241" s="662" t="s">
        <v>2189</v>
      </c>
      <c r="G241" s="661" t="s">
        <v>568</v>
      </c>
      <c r="H241" s="661" t="s">
        <v>1256</v>
      </c>
      <c r="I241" s="661" t="s">
        <v>1257</v>
      </c>
      <c r="J241" s="661" t="s">
        <v>1258</v>
      </c>
      <c r="K241" s="661" t="s">
        <v>1259</v>
      </c>
      <c r="L241" s="663">
        <v>73.37</v>
      </c>
      <c r="M241" s="663">
        <v>1</v>
      </c>
      <c r="N241" s="664">
        <v>73.37</v>
      </c>
    </row>
    <row r="242" spans="1:14" ht="14.4" customHeight="1" x14ac:dyDescent="0.3">
      <c r="A242" s="659" t="s">
        <v>544</v>
      </c>
      <c r="B242" s="660" t="s">
        <v>545</v>
      </c>
      <c r="C242" s="661" t="s">
        <v>555</v>
      </c>
      <c r="D242" s="662" t="s">
        <v>2185</v>
      </c>
      <c r="E242" s="661" t="s">
        <v>567</v>
      </c>
      <c r="F242" s="662" t="s">
        <v>2189</v>
      </c>
      <c r="G242" s="661" t="s">
        <v>568</v>
      </c>
      <c r="H242" s="661" t="s">
        <v>853</v>
      </c>
      <c r="I242" s="661" t="s">
        <v>854</v>
      </c>
      <c r="J242" s="661" t="s">
        <v>855</v>
      </c>
      <c r="K242" s="661" t="s">
        <v>856</v>
      </c>
      <c r="L242" s="663">
        <v>26.769999999999996</v>
      </c>
      <c r="M242" s="663">
        <v>1</v>
      </c>
      <c r="N242" s="664">
        <v>26.769999999999996</v>
      </c>
    </row>
    <row r="243" spans="1:14" ht="14.4" customHeight="1" x14ac:dyDescent="0.3">
      <c r="A243" s="659" t="s">
        <v>544</v>
      </c>
      <c r="B243" s="660" t="s">
        <v>545</v>
      </c>
      <c r="C243" s="661" t="s">
        <v>555</v>
      </c>
      <c r="D243" s="662" t="s">
        <v>2185</v>
      </c>
      <c r="E243" s="661" t="s">
        <v>567</v>
      </c>
      <c r="F243" s="662" t="s">
        <v>2189</v>
      </c>
      <c r="G243" s="661" t="s">
        <v>568</v>
      </c>
      <c r="H243" s="661" t="s">
        <v>1260</v>
      </c>
      <c r="I243" s="661" t="s">
        <v>215</v>
      </c>
      <c r="J243" s="661" t="s">
        <v>1261</v>
      </c>
      <c r="K243" s="661"/>
      <c r="L243" s="663">
        <v>400.05</v>
      </c>
      <c r="M243" s="663">
        <v>4</v>
      </c>
      <c r="N243" s="664">
        <v>1600.2</v>
      </c>
    </row>
    <row r="244" spans="1:14" ht="14.4" customHeight="1" x14ac:dyDescent="0.3">
      <c r="A244" s="659" t="s">
        <v>544</v>
      </c>
      <c r="B244" s="660" t="s">
        <v>545</v>
      </c>
      <c r="C244" s="661" t="s">
        <v>555</v>
      </c>
      <c r="D244" s="662" t="s">
        <v>2185</v>
      </c>
      <c r="E244" s="661" t="s">
        <v>567</v>
      </c>
      <c r="F244" s="662" t="s">
        <v>2189</v>
      </c>
      <c r="G244" s="661" t="s">
        <v>568</v>
      </c>
      <c r="H244" s="661" t="s">
        <v>1262</v>
      </c>
      <c r="I244" s="661" t="s">
        <v>1262</v>
      </c>
      <c r="J244" s="661" t="s">
        <v>1263</v>
      </c>
      <c r="K244" s="661" t="s">
        <v>1264</v>
      </c>
      <c r="L244" s="663">
        <v>24.759990665529642</v>
      </c>
      <c r="M244" s="663">
        <v>3</v>
      </c>
      <c r="N244" s="664">
        <v>74.279971996588927</v>
      </c>
    </row>
    <row r="245" spans="1:14" ht="14.4" customHeight="1" x14ac:dyDescent="0.3">
      <c r="A245" s="659" t="s">
        <v>544</v>
      </c>
      <c r="B245" s="660" t="s">
        <v>545</v>
      </c>
      <c r="C245" s="661" t="s">
        <v>555</v>
      </c>
      <c r="D245" s="662" t="s">
        <v>2185</v>
      </c>
      <c r="E245" s="661" t="s">
        <v>567</v>
      </c>
      <c r="F245" s="662" t="s">
        <v>2189</v>
      </c>
      <c r="G245" s="661" t="s">
        <v>568</v>
      </c>
      <c r="H245" s="661" t="s">
        <v>1265</v>
      </c>
      <c r="I245" s="661" t="s">
        <v>1266</v>
      </c>
      <c r="J245" s="661" t="s">
        <v>1267</v>
      </c>
      <c r="K245" s="661" t="s">
        <v>1268</v>
      </c>
      <c r="L245" s="663">
        <v>161.03000000000003</v>
      </c>
      <c r="M245" s="663">
        <v>1</v>
      </c>
      <c r="N245" s="664">
        <v>161.03000000000003</v>
      </c>
    </row>
    <row r="246" spans="1:14" ht="14.4" customHeight="1" x14ac:dyDescent="0.3">
      <c r="A246" s="659" t="s">
        <v>544</v>
      </c>
      <c r="B246" s="660" t="s">
        <v>545</v>
      </c>
      <c r="C246" s="661" t="s">
        <v>555</v>
      </c>
      <c r="D246" s="662" t="s">
        <v>2185</v>
      </c>
      <c r="E246" s="661" t="s">
        <v>567</v>
      </c>
      <c r="F246" s="662" t="s">
        <v>2189</v>
      </c>
      <c r="G246" s="661" t="s">
        <v>568</v>
      </c>
      <c r="H246" s="661" t="s">
        <v>1269</v>
      </c>
      <c r="I246" s="661" t="s">
        <v>1269</v>
      </c>
      <c r="J246" s="661" t="s">
        <v>1270</v>
      </c>
      <c r="K246" s="661" t="s">
        <v>1271</v>
      </c>
      <c r="L246" s="663">
        <v>347.41528480883807</v>
      </c>
      <c r="M246" s="663">
        <v>1</v>
      </c>
      <c r="N246" s="664">
        <v>347.41528480883807</v>
      </c>
    </row>
    <row r="247" spans="1:14" ht="14.4" customHeight="1" x14ac:dyDescent="0.3">
      <c r="A247" s="659" t="s">
        <v>544</v>
      </c>
      <c r="B247" s="660" t="s">
        <v>545</v>
      </c>
      <c r="C247" s="661" t="s">
        <v>555</v>
      </c>
      <c r="D247" s="662" t="s">
        <v>2185</v>
      </c>
      <c r="E247" s="661" t="s">
        <v>567</v>
      </c>
      <c r="F247" s="662" t="s">
        <v>2189</v>
      </c>
      <c r="G247" s="661" t="s">
        <v>568</v>
      </c>
      <c r="H247" s="661" t="s">
        <v>869</v>
      </c>
      <c r="I247" s="661" t="s">
        <v>869</v>
      </c>
      <c r="J247" s="661" t="s">
        <v>702</v>
      </c>
      <c r="K247" s="661" t="s">
        <v>870</v>
      </c>
      <c r="L247" s="663">
        <v>124.28000000000002</v>
      </c>
      <c r="M247" s="663">
        <v>2</v>
      </c>
      <c r="N247" s="664">
        <v>248.56000000000003</v>
      </c>
    </row>
    <row r="248" spans="1:14" ht="14.4" customHeight="1" x14ac:dyDescent="0.3">
      <c r="A248" s="659" t="s">
        <v>544</v>
      </c>
      <c r="B248" s="660" t="s">
        <v>545</v>
      </c>
      <c r="C248" s="661" t="s">
        <v>555</v>
      </c>
      <c r="D248" s="662" t="s">
        <v>2185</v>
      </c>
      <c r="E248" s="661" t="s">
        <v>567</v>
      </c>
      <c r="F248" s="662" t="s">
        <v>2189</v>
      </c>
      <c r="G248" s="661" t="s">
        <v>568</v>
      </c>
      <c r="H248" s="661" t="s">
        <v>1272</v>
      </c>
      <c r="I248" s="661" t="s">
        <v>1272</v>
      </c>
      <c r="J248" s="661" t="s">
        <v>1273</v>
      </c>
      <c r="K248" s="661" t="s">
        <v>1274</v>
      </c>
      <c r="L248" s="663">
        <v>44</v>
      </c>
      <c r="M248" s="663">
        <v>1</v>
      </c>
      <c r="N248" s="664">
        <v>44</v>
      </c>
    </row>
    <row r="249" spans="1:14" ht="14.4" customHeight="1" x14ac:dyDescent="0.3">
      <c r="A249" s="659" t="s">
        <v>544</v>
      </c>
      <c r="B249" s="660" t="s">
        <v>545</v>
      </c>
      <c r="C249" s="661" t="s">
        <v>555</v>
      </c>
      <c r="D249" s="662" t="s">
        <v>2185</v>
      </c>
      <c r="E249" s="661" t="s">
        <v>567</v>
      </c>
      <c r="F249" s="662" t="s">
        <v>2189</v>
      </c>
      <c r="G249" s="661" t="s">
        <v>568</v>
      </c>
      <c r="H249" s="661" t="s">
        <v>1275</v>
      </c>
      <c r="I249" s="661" t="s">
        <v>1275</v>
      </c>
      <c r="J249" s="661" t="s">
        <v>1276</v>
      </c>
      <c r="K249" s="661" t="s">
        <v>1277</v>
      </c>
      <c r="L249" s="663">
        <v>114.88000000000002</v>
      </c>
      <c r="M249" s="663">
        <v>1</v>
      </c>
      <c r="N249" s="664">
        <v>114.88000000000002</v>
      </c>
    </row>
    <row r="250" spans="1:14" ht="14.4" customHeight="1" x14ac:dyDescent="0.3">
      <c r="A250" s="659" t="s">
        <v>544</v>
      </c>
      <c r="B250" s="660" t="s">
        <v>545</v>
      </c>
      <c r="C250" s="661" t="s">
        <v>555</v>
      </c>
      <c r="D250" s="662" t="s">
        <v>2185</v>
      </c>
      <c r="E250" s="661" t="s">
        <v>567</v>
      </c>
      <c r="F250" s="662" t="s">
        <v>2189</v>
      </c>
      <c r="G250" s="661" t="s">
        <v>568</v>
      </c>
      <c r="H250" s="661" t="s">
        <v>871</v>
      </c>
      <c r="I250" s="661" t="s">
        <v>871</v>
      </c>
      <c r="J250" s="661" t="s">
        <v>872</v>
      </c>
      <c r="K250" s="661" t="s">
        <v>873</v>
      </c>
      <c r="L250" s="663">
        <v>208.69016430848075</v>
      </c>
      <c r="M250" s="663">
        <v>1</v>
      </c>
      <c r="N250" s="664">
        <v>208.69016430848075</v>
      </c>
    </row>
    <row r="251" spans="1:14" ht="14.4" customHeight="1" x14ac:dyDescent="0.3">
      <c r="A251" s="659" t="s">
        <v>544</v>
      </c>
      <c r="B251" s="660" t="s">
        <v>545</v>
      </c>
      <c r="C251" s="661" t="s">
        <v>555</v>
      </c>
      <c r="D251" s="662" t="s">
        <v>2185</v>
      </c>
      <c r="E251" s="661" t="s">
        <v>567</v>
      </c>
      <c r="F251" s="662" t="s">
        <v>2189</v>
      </c>
      <c r="G251" s="661" t="s">
        <v>568</v>
      </c>
      <c r="H251" s="661" t="s">
        <v>1278</v>
      </c>
      <c r="I251" s="661" t="s">
        <v>1278</v>
      </c>
      <c r="J251" s="661" t="s">
        <v>1279</v>
      </c>
      <c r="K251" s="661" t="s">
        <v>908</v>
      </c>
      <c r="L251" s="663">
        <v>262.43999999999994</v>
      </c>
      <c r="M251" s="663">
        <v>1</v>
      </c>
      <c r="N251" s="664">
        <v>262.43999999999994</v>
      </c>
    </row>
    <row r="252" spans="1:14" ht="14.4" customHeight="1" x14ac:dyDescent="0.3">
      <c r="A252" s="659" t="s">
        <v>544</v>
      </c>
      <c r="B252" s="660" t="s">
        <v>545</v>
      </c>
      <c r="C252" s="661" t="s">
        <v>555</v>
      </c>
      <c r="D252" s="662" t="s">
        <v>2185</v>
      </c>
      <c r="E252" s="661" t="s">
        <v>567</v>
      </c>
      <c r="F252" s="662" t="s">
        <v>2189</v>
      </c>
      <c r="G252" s="661" t="s">
        <v>568</v>
      </c>
      <c r="H252" s="661" t="s">
        <v>1280</v>
      </c>
      <c r="I252" s="661" t="s">
        <v>215</v>
      </c>
      <c r="J252" s="661" t="s">
        <v>1281</v>
      </c>
      <c r="K252" s="661"/>
      <c r="L252" s="663">
        <v>36.569999999999993</v>
      </c>
      <c r="M252" s="663">
        <v>1</v>
      </c>
      <c r="N252" s="664">
        <v>36.569999999999993</v>
      </c>
    </row>
    <row r="253" spans="1:14" ht="14.4" customHeight="1" x14ac:dyDescent="0.3">
      <c r="A253" s="659" t="s">
        <v>544</v>
      </c>
      <c r="B253" s="660" t="s">
        <v>545</v>
      </c>
      <c r="C253" s="661" t="s">
        <v>555</v>
      </c>
      <c r="D253" s="662" t="s">
        <v>2185</v>
      </c>
      <c r="E253" s="661" t="s">
        <v>567</v>
      </c>
      <c r="F253" s="662" t="s">
        <v>2189</v>
      </c>
      <c r="G253" s="661" t="s">
        <v>568</v>
      </c>
      <c r="H253" s="661" t="s">
        <v>1282</v>
      </c>
      <c r="I253" s="661" t="s">
        <v>215</v>
      </c>
      <c r="J253" s="661" t="s">
        <v>1283</v>
      </c>
      <c r="K253" s="661"/>
      <c r="L253" s="663">
        <v>59.120599215187646</v>
      </c>
      <c r="M253" s="663">
        <v>1</v>
      </c>
      <c r="N253" s="664">
        <v>59.120599215187646</v>
      </c>
    </row>
    <row r="254" spans="1:14" ht="14.4" customHeight="1" x14ac:dyDescent="0.3">
      <c r="A254" s="659" t="s">
        <v>544</v>
      </c>
      <c r="B254" s="660" t="s">
        <v>545</v>
      </c>
      <c r="C254" s="661" t="s">
        <v>555</v>
      </c>
      <c r="D254" s="662" t="s">
        <v>2185</v>
      </c>
      <c r="E254" s="661" t="s">
        <v>567</v>
      </c>
      <c r="F254" s="662" t="s">
        <v>2189</v>
      </c>
      <c r="G254" s="661" t="s">
        <v>874</v>
      </c>
      <c r="H254" s="661" t="s">
        <v>878</v>
      </c>
      <c r="I254" s="661" t="s">
        <v>879</v>
      </c>
      <c r="J254" s="661" t="s">
        <v>880</v>
      </c>
      <c r="K254" s="661" t="s">
        <v>881</v>
      </c>
      <c r="L254" s="663">
        <v>34.778000000000006</v>
      </c>
      <c r="M254" s="663">
        <v>15</v>
      </c>
      <c r="N254" s="664">
        <v>521.67000000000007</v>
      </c>
    </row>
    <row r="255" spans="1:14" ht="14.4" customHeight="1" x14ac:dyDescent="0.3">
      <c r="A255" s="659" t="s">
        <v>544</v>
      </c>
      <c r="B255" s="660" t="s">
        <v>545</v>
      </c>
      <c r="C255" s="661" t="s">
        <v>555</v>
      </c>
      <c r="D255" s="662" t="s">
        <v>2185</v>
      </c>
      <c r="E255" s="661" t="s">
        <v>567</v>
      </c>
      <c r="F255" s="662" t="s">
        <v>2189</v>
      </c>
      <c r="G255" s="661" t="s">
        <v>874</v>
      </c>
      <c r="H255" s="661" t="s">
        <v>1284</v>
      </c>
      <c r="I255" s="661" t="s">
        <v>1285</v>
      </c>
      <c r="J255" s="661" t="s">
        <v>1286</v>
      </c>
      <c r="K255" s="661" t="s">
        <v>908</v>
      </c>
      <c r="L255" s="663">
        <v>47.399999999999991</v>
      </c>
      <c r="M255" s="663">
        <v>1</v>
      </c>
      <c r="N255" s="664">
        <v>47.399999999999991</v>
      </c>
    </row>
    <row r="256" spans="1:14" ht="14.4" customHeight="1" x14ac:dyDescent="0.3">
      <c r="A256" s="659" t="s">
        <v>544</v>
      </c>
      <c r="B256" s="660" t="s">
        <v>545</v>
      </c>
      <c r="C256" s="661" t="s">
        <v>555</v>
      </c>
      <c r="D256" s="662" t="s">
        <v>2185</v>
      </c>
      <c r="E256" s="661" t="s">
        <v>567</v>
      </c>
      <c r="F256" s="662" t="s">
        <v>2189</v>
      </c>
      <c r="G256" s="661" t="s">
        <v>874</v>
      </c>
      <c r="H256" s="661" t="s">
        <v>1287</v>
      </c>
      <c r="I256" s="661" t="s">
        <v>1288</v>
      </c>
      <c r="J256" s="661" t="s">
        <v>1289</v>
      </c>
      <c r="K256" s="661" t="s">
        <v>1134</v>
      </c>
      <c r="L256" s="663">
        <v>72.360122070495621</v>
      </c>
      <c r="M256" s="663">
        <v>1</v>
      </c>
      <c r="N256" s="664">
        <v>72.360122070495621</v>
      </c>
    </row>
    <row r="257" spans="1:14" ht="14.4" customHeight="1" x14ac:dyDescent="0.3">
      <c r="A257" s="659" t="s">
        <v>544</v>
      </c>
      <c r="B257" s="660" t="s">
        <v>545</v>
      </c>
      <c r="C257" s="661" t="s">
        <v>555</v>
      </c>
      <c r="D257" s="662" t="s">
        <v>2185</v>
      </c>
      <c r="E257" s="661" t="s">
        <v>567</v>
      </c>
      <c r="F257" s="662" t="s">
        <v>2189</v>
      </c>
      <c r="G257" s="661" t="s">
        <v>874</v>
      </c>
      <c r="H257" s="661" t="s">
        <v>1290</v>
      </c>
      <c r="I257" s="661" t="s">
        <v>1291</v>
      </c>
      <c r="J257" s="661" t="s">
        <v>1292</v>
      </c>
      <c r="K257" s="661" t="s">
        <v>1293</v>
      </c>
      <c r="L257" s="663">
        <v>105.61999999999998</v>
      </c>
      <c r="M257" s="663">
        <v>1</v>
      </c>
      <c r="N257" s="664">
        <v>105.61999999999998</v>
      </c>
    </row>
    <row r="258" spans="1:14" ht="14.4" customHeight="1" x14ac:dyDescent="0.3">
      <c r="A258" s="659" t="s">
        <v>544</v>
      </c>
      <c r="B258" s="660" t="s">
        <v>545</v>
      </c>
      <c r="C258" s="661" t="s">
        <v>555</v>
      </c>
      <c r="D258" s="662" t="s">
        <v>2185</v>
      </c>
      <c r="E258" s="661" t="s">
        <v>567</v>
      </c>
      <c r="F258" s="662" t="s">
        <v>2189</v>
      </c>
      <c r="G258" s="661" t="s">
        <v>874</v>
      </c>
      <c r="H258" s="661" t="s">
        <v>882</v>
      </c>
      <c r="I258" s="661" t="s">
        <v>883</v>
      </c>
      <c r="J258" s="661" t="s">
        <v>884</v>
      </c>
      <c r="K258" s="661" t="s">
        <v>885</v>
      </c>
      <c r="L258" s="663">
        <v>38.520000000000003</v>
      </c>
      <c r="M258" s="663">
        <v>1</v>
      </c>
      <c r="N258" s="664">
        <v>38.520000000000003</v>
      </c>
    </row>
    <row r="259" spans="1:14" ht="14.4" customHeight="1" x14ac:dyDescent="0.3">
      <c r="A259" s="659" t="s">
        <v>544</v>
      </c>
      <c r="B259" s="660" t="s">
        <v>545</v>
      </c>
      <c r="C259" s="661" t="s">
        <v>555</v>
      </c>
      <c r="D259" s="662" t="s">
        <v>2185</v>
      </c>
      <c r="E259" s="661" t="s">
        <v>567</v>
      </c>
      <c r="F259" s="662" t="s">
        <v>2189</v>
      </c>
      <c r="G259" s="661" t="s">
        <v>874</v>
      </c>
      <c r="H259" s="661" t="s">
        <v>886</v>
      </c>
      <c r="I259" s="661" t="s">
        <v>887</v>
      </c>
      <c r="J259" s="661" t="s">
        <v>888</v>
      </c>
      <c r="K259" s="661" t="s">
        <v>889</v>
      </c>
      <c r="L259" s="663">
        <v>58.724239658458096</v>
      </c>
      <c r="M259" s="663">
        <v>31</v>
      </c>
      <c r="N259" s="664">
        <v>1820.4514294122009</v>
      </c>
    </row>
    <row r="260" spans="1:14" ht="14.4" customHeight="1" x14ac:dyDescent="0.3">
      <c r="A260" s="659" t="s">
        <v>544</v>
      </c>
      <c r="B260" s="660" t="s">
        <v>545</v>
      </c>
      <c r="C260" s="661" t="s">
        <v>555</v>
      </c>
      <c r="D260" s="662" t="s">
        <v>2185</v>
      </c>
      <c r="E260" s="661" t="s">
        <v>567</v>
      </c>
      <c r="F260" s="662" t="s">
        <v>2189</v>
      </c>
      <c r="G260" s="661" t="s">
        <v>874</v>
      </c>
      <c r="H260" s="661" t="s">
        <v>1294</v>
      </c>
      <c r="I260" s="661" t="s">
        <v>1295</v>
      </c>
      <c r="J260" s="661" t="s">
        <v>1296</v>
      </c>
      <c r="K260" s="661" t="s">
        <v>1297</v>
      </c>
      <c r="L260" s="663">
        <v>76.36</v>
      </c>
      <c r="M260" s="663">
        <v>1</v>
      </c>
      <c r="N260" s="664">
        <v>76.36</v>
      </c>
    </row>
    <row r="261" spans="1:14" ht="14.4" customHeight="1" x14ac:dyDescent="0.3">
      <c r="A261" s="659" t="s">
        <v>544</v>
      </c>
      <c r="B261" s="660" t="s">
        <v>545</v>
      </c>
      <c r="C261" s="661" t="s">
        <v>555</v>
      </c>
      <c r="D261" s="662" t="s">
        <v>2185</v>
      </c>
      <c r="E261" s="661" t="s">
        <v>567</v>
      </c>
      <c r="F261" s="662" t="s">
        <v>2189</v>
      </c>
      <c r="G261" s="661" t="s">
        <v>874</v>
      </c>
      <c r="H261" s="661" t="s">
        <v>897</v>
      </c>
      <c r="I261" s="661" t="s">
        <v>898</v>
      </c>
      <c r="J261" s="661" t="s">
        <v>899</v>
      </c>
      <c r="K261" s="661" t="s">
        <v>900</v>
      </c>
      <c r="L261" s="663">
        <v>3299.993358012885</v>
      </c>
      <c r="M261" s="663">
        <v>6</v>
      </c>
      <c r="N261" s="664">
        <v>19799.960148077309</v>
      </c>
    </row>
    <row r="262" spans="1:14" ht="14.4" customHeight="1" x14ac:dyDescent="0.3">
      <c r="A262" s="659" t="s">
        <v>544</v>
      </c>
      <c r="B262" s="660" t="s">
        <v>545</v>
      </c>
      <c r="C262" s="661" t="s">
        <v>555</v>
      </c>
      <c r="D262" s="662" t="s">
        <v>2185</v>
      </c>
      <c r="E262" s="661" t="s">
        <v>567</v>
      </c>
      <c r="F262" s="662" t="s">
        <v>2189</v>
      </c>
      <c r="G262" s="661" t="s">
        <v>874</v>
      </c>
      <c r="H262" s="661" t="s">
        <v>1298</v>
      </c>
      <c r="I262" s="661" t="s">
        <v>1299</v>
      </c>
      <c r="J262" s="661" t="s">
        <v>1300</v>
      </c>
      <c r="K262" s="661" t="s">
        <v>1301</v>
      </c>
      <c r="L262" s="663">
        <v>92.322499999999991</v>
      </c>
      <c r="M262" s="663">
        <v>4</v>
      </c>
      <c r="N262" s="664">
        <v>369.28999999999996</v>
      </c>
    </row>
    <row r="263" spans="1:14" ht="14.4" customHeight="1" x14ac:dyDescent="0.3">
      <c r="A263" s="659" t="s">
        <v>544</v>
      </c>
      <c r="B263" s="660" t="s">
        <v>545</v>
      </c>
      <c r="C263" s="661" t="s">
        <v>555</v>
      </c>
      <c r="D263" s="662" t="s">
        <v>2185</v>
      </c>
      <c r="E263" s="661" t="s">
        <v>567</v>
      </c>
      <c r="F263" s="662" t="s">
        <v>2189</v>
      </c>
      <c r="G263" s="661" t="s">
        <v>874</v>
      </c>
      <c r="H263" s="661" t="s">
        <v>1302</v>
      </c>
      <c r="I263" s="661" t="s">
        <v>1303</v>
      </c>
      <c r="J263" s="661" t="s">
        <v>1304</v>
      </c>
      <c r="K263" s="661" t="s">
        <v>1305</v>
      </c>
      <c r="L263" s="663">
        <v>1501.02</v>
      </c>
      <c r="M263" s="663">
        <v>1</v>
      </c>
      <c r="N263" s="664">
        <v>1501.02</v>
      </c>
    </row>
    <row r="264" spans="1:14" ht="14.4" customHeight="1" x14ac:dyDescent="0.3">
      <c r="A264" s="659" t="s">
        <v>544</v>
      </c>
      <c r="B264" s="660" t="s">
        <v>545</v>
      </c>
      <c r="C264" s="661" t="s">
        <v>555</v>
      </c>
      <c r="D264" s="662" t="s">
        <v>2185</v>
      </c>
      <c r="E264" s="661" t="s">
        <v>567</v>
      </c>
      <c r="F264" s="662" t="s">
        <v>2189</v>
      </c>
      <c r="G264" s="661" t="s">
        <v>874</v>
      </c>
      <c r="H264" s="661" t="s">
        <v>1306</v>
      </c>
      <c r="I264" s="661" t="s">
        <v>1307</v>
      </c>
      <c r="J264" s="661" t="s">
        <v>1304</v>
      </c>
      <c r="K264" s="661" t="s">
        <v>1308</v>
      </c>
      <c r="L264" s="663">
        <v>1895.7700000000007</v>
      </c>
      <c r="M264" s="663">
        <v>1</v>
      </c>
      <c r="N264" s="664">
        <v>1895.7700000000007</v>
      </c>
    </row>
    <row r="265" spans="1:14" ht="14.4" customHeight="1" x14ac:dyDescent="0.3">
      <c r="A265" s="659" t="s">
        <v>544</v>
      </c>
      <c r="B265" s="660" t="s">
        <v>545</v>
      </c>
      <c r="C265" s="661" t="s">
        <v>555</v>
      </c>
      <c r="D265" s="662" t="s">
        <v>2185</v>
      </c>
      <c r="E265" s="661" t="s">
        <v>567</v>
      </c>
      <c r="F265" s="662" t="s">
        <v>2189</v>
      </c>
      <c r="G265" s="661" t="s">
        <v>874</v>
      </c>
      <c r="H265" s="661" t="s">
        <v>901</v>
      </c>
      <c r="I265" s="661" t="s">
        <v>902</v>
      </c>
      <c r="J265" s="661" t="s">
        <v>903</v>
      </c>
      <c r="K265" s="661" t="s">
        <v>904</v>
      </c>
      <c r="L265" s="663">
        <v>99.449999999999974</v>
      </c>
      <c r="M265" s="663">
        <v>1</v>
      </c>
      <c r="N265" s="664">
        <v>99.449999999999974</v>
      </c>
    </row>
    <row r="266" spans="1:14" ht="14.4" customHeight="1" x14ac:dyDescent="0.3">
      <c r="A266" s="659" t="s">
        <v>544</v>
      </c>
      <c r="B266" s="660" t="s">
        <v>545</v>
      </c>
      <c r="C266" s="661" t="s">
        <v>555</v>
      </c>
      <c r="D266" s="662" t="s">
        <v>2185</v>
      </c>
      <c r="E266" s="661" t="s">
        <v>567</v>
      </c>
      <c r="F266" s="662" t="s">
        <v>2189</v>
      </c>
      <c r="G266" s="661" t="s">
        <v>874</v>
      </c>
      <c r="H266" s="661" t="s">
        <v>1309</v>
      </c>
      <c r="I266" s="661" t="s">
        <v>1310</v>
      </c>
      <c r="J266" s="661" t="s">
        <v>1311</v>
      </c>
      <c r="K266" s="661" t="s">
        <v>1312</v>
      </c>
      <c r="L266" s="663">
        <v>46.134850449312452</v>
      </c>
      <c r="M266" s="663">
        <v>2</v>
      </c>
      <c r="N266" s="664">
        <v>92.269700898624905</v>
      </c>
    </row>
    <row r="267" spans="1:14" ht="14.4" customHeight="1" x14ac:dyDescent="0.3">
      <c r="A267" s="659" t="s">
        <v>544</v>
      </c>
      <c r="B267" s="660" t="s">
        <v>545</v>
      </c>
      <c r="C267" s="661" t="s">
        <v>555</v>
      </c>
      <c r="D267" s="662" t="s">
        <v>2185</v>
      </c>
      <c r="E267" s="661" t="s">
        <v>567</v>
      </c>
      <c r="F267" s="662" t="s">
        <v>2189</v>
      </c>
      <c r="G267" s="661" t="s">
        <v>874</v>
      </c>
      <c r="H267" s="661" t="s">
        <v>1313</v>
      </c>
      <c r="I267" s="661" t="s">
        <v>1314</v>
      </c>
      <c r="J267" s="661" t="s">
        <v>1315</v>
      </c>
      <c r="K267" s="661" t="s">
        <v>1316</v>
      </c>
      <c r="L267" s="663">
        <v>45.18996215389479</v>
      </c>
      <c r="M267" s="663">
        <v>5</v>
      </c>
      <c r="N267" s="664">
        <v>225.94981076947394</v>
      </c>
    </row>
    <row r="268" spans="1:14" ht="14.4" customHeight="1" x14ac:dyDescent="0.3">
      <c r="A268" s="659" t="s">
        <v>544</v>
      </c>
      <c r="B268" s="660" t="s">
        <v>545</v>
      </c>
      <c r="C268" s="661" t="s">
        <v>555</v>
      </c>
      <c r="D268" s="662" t="s">
        <v>2185</v>
      </c>
      <c r="E268" s="661" t="s">
        <v>567</v>
      </c>
      <c r="F268" s="662" t="s">
        <v>2189</v>
      </c>
      <c r="G268" s="661" t="s">
        <v>874</v>
      </c>
      <c r="H268" s="661" t="s">
        <v>1317</v>
      </c>
      <c r="I268" s="661" t="s">
        <v>1318</v>
      </c>
      <c r="J268" s="661" t="s">
        <v>1319</v>
      </c>
      <c r="K268" s="661" t="s">
        <v>904</v>
      </c>
      <c r="L268" s="663">
        <v>46.83</v>
      </c>
      <c r="M268" s="663">
        <v>1</v>
      </c>
      <c r="N268" s="664">
        <v>46.83</v>
      </c>
    </row>
    <row r="269" spans="1:14" ht="14.4" customHeight="1" x14ac:dyDescent="0.3">
      <c r="A269" s="659" t="s">
        <v>544</v>
      </c>
      <c r="B269" s="660" t="s">
        <v>545</v>
      </c>
      <c r="C269" s="661" t="s">
        <v>555</v>
      </c>
      <c r="D269" s="662" t="s">
        <v>2185</v>
      </c>
      <c r="E269" s="661" t="s">
        <v>567</v>
      </c>
      <c r="F269" s="662" t="s">
        <v>2189</v>
      </c>
      <c r="G269" s="661" t="s">
        <v>874</v>
      </c>
      <c r="H269" s="661" t="s">
        <v>1320</v>
      </c>
      <c r="I269" s="661" t="s">
        <v>1321</v>
      </c>
      <c r="J269" s="661" t="s">
        <v>1322</v>
      </c>
      <c r="K269" s="661" t="s">
        <v>1323</v>
      </c>
      <c r="L269" s="663">
        <v>88.430000000000035</v>
      </c>
      <c r="M269" s="663">
        <v>1</v>
      </c>
      <c r="N269" s="664">
        <v>88.430000000000035</v>
      </c>
    </row>
    <row r="270" spans="1:14" ht="14.4" customHeight="1" x14ac:dyDescent="0.3">
      <c r="A270" s="659" t="s">
        <v>544</v>
      </c>
      <c r="B270" s="660" t="s">
        <v>545</v>
      </c>
      <c r="C270" s="661" t="s">
        <v>555</v>
      </c>
      <c r="D270" s="662" t="s">
        <v>2185</v>
      </c>
      <c r="E270" s="661" t="s">
        <v>567</v>
      </c>
      <c r="F270" s="662" t="s">
        <v>2189</v>
      </c>
      <c r="G270" s="661" t="s">
        <v>874</v>
      </c>
      <c r="H270" s="661" t="s">
        <v>1324</v>
      </c>
      <c r="I270" s="661" t="s">
        <v>1325</v>
      </c>
      <c r="J270" s="661" t="s">
        <v>1315</v>
      </c>
      <c r="K270" s="661" t="s">
        <v>1326</v>
      </c>
      <c r="L270" s="663">
        <v>68.279999851659383</v>
      </c>
      <c r="M270" s="663">
        <v>2</v>
      </c>
      <c r="N270" s="664">
        <v>136.55999970331877</v>
      </c>
    </row>
    <row r="271" spans="1:14" ht="14.4" customHeight="1" x14ac:dyDescent="0.3">
      <c r="A271" s="659" t="s">
        <v>544</v>
      </c>
      <c r="B271" s="660" t="s">
        <v>545</v>
      </c>
      <c r="C271" s="661" t="s">
        <v>555</v>
      </c>
      <c r="D271" s="662" t="s">
        <v>2185</v>
      </c>
      <c r="E271" s="661" t="s">
        <v>567</v>
      </c>
      <c r="F271" s="662" t="s">
        <v>2189</v>
      </c>
      <c r="G271" s="661" t="s">
        <v>874</v>
      </c>
      <c r="H271" s="661" t="s">
        <v>1327</v>
      </c>
      <c r="I271" s="661" t="s">
        <v>1328</v>
      </c>
      <c r="J271" s="661" t="s">
        <v>1329</v>
      </c>
      <c r="K271" s="661" t="s">
        <v>1330</v>
      </c>
      <c r="L271" s="663">
        <v>41.22</v>
      </c>
      <c r="M271" s="663">
        <v>1</v>
      </c>
      <c r="N271" s="664">
        <v>41.22</v>
      </c>
    </row>
    <row r="272" spans="1:14" ht="14.4" customHeight="1" x14ac:dyDescent="0.3">
      <c r="A272" s="659" t="s">
        <v>544</v>
      </c>
      <c r="B272" s="660" t="s">
        <v>545</v>
      </c>
      <c r="C272" s="661" t="s">
        <v>555</v>
      </c>
      <c r="D272" s="662" t="s">
        <v>2185</v>
      </c>
      <c r="E272" s="661" t="s">
        <v>567</v>
      </c>
      <c r="F272" s="662" t="s">
        <v>2189</v>
      </c>
      <c r="G272" s="661" t="s">
        <v>874</v>
      </c>
      <c r="H272" s="661" t="s">
        <v>1331</v>
      </c>
      <c r="I272" s="661" t="s">
        <v>1332</v>
      </c>
      <c r="J272" s="661" t="s">
        <v>1333</v>
      </c>
      <c r="K272" s="661" t="s">
        <v>1334</v>
      </c>
      <c r="L272" s="663">
        <v>86.536623000393774</v>
      </c>
      <c r="M272" s="663">
        <v>3</v>
      </c>
      <c r="N272" s="664">
        <v>259.60986900118132</v>
      </c>
    </row>
    <row r="273" spans="1:14" ht="14.4" customHeight="1" x14ac:dyDescent="0.3">
      <c r="A273" s="659" t="s">
        <v>544</v>
      </c>
      <c r="B273" s="660" t="s">
        <v>545</v>
      </c>
      <c r="C273" s="661" t="s">
        <v>555</v>
      </c>
      <c r="D273" s="662" t="s">
        <v>2185</v>
      </c>
      <c r="E273" s="661" t="s">
        <v>567</v>
      </c>
      <c r="F273" s="662" t="s">
        <v>2189</v>
      </c>
      <c r="G273" s="661" t="s">
        <v>874</v>
      </c>
      <c r="H273" s="661" t="s">
        <v>905</v>
      </c>
      <c r="I273" s="661" t="s">
        <v>906</v>
      </c>
      <c r="J273" s="661" t="s">
        <v>907</v>
      </c>
      <c r="K273" s="661" t="s">
        <v>908</v>
      </c>
      <c r="L273" s="663">
        <v>118.11885378033183</v>
      </c>
      <c r="M273" s="663">
        <v>1</v>
      </c>
      <c r="N273" s="664">
        <v>118.11885378033183</v>
      </c>
    </row>
    <row r="274" spans="1:14" ht="14.4" customHeight="1" x14ac:dyDescent="0.3">
      <c r="A274" s="659" t="s">
        <v>544</v>
      </c>
      <c r="B274" s="660" t="s">
        <v>545</v>
      </c>
      <c r="C274" s="661" t="s">
        <v>555</v>
      </c>
      <c r="D274" s="662" t="s">
        <v>2185</v>
      </c>
      <c r="E274" s="661" t="s">
        <v>567</v>
      </c>
      <c r="F274" s="662" t="s">
        <v>2189</v>
      </c>
      <c r="G274" s="661" t="s">
        <v>874</v>
      </c>
      <c r="H274" s="661" t="s">
        <v>1335</v>
      </c>
      <c r="I274" s="661" t="s">
        <v>1336</v>
      </c>
      <c r="J274" s="661" t="s">
        <v>1337</v>
      </c>
      <c r="K274" s="661" t="s">
        <v>1338</v>
      </c>
      <c r="L274" s="663">
        <v>99.140000000000029</v>
      </c>
      <c r="M274" s="663">
        <v>1</v>
      </c>
      <c r="N274" s="664">
        <v>99.140000000000029</v>
      </c>
    </row>
    <row r="275" spans="1:14" ht="14.4" customHeight="1" x14ac:dyDescent="0.3">
      <c r="A275" s="659" t="s">
        <v>544</v>
      </c>
      <c r="B275" s="660" t="s">
        <v>545</v>
      </c>
      <c r="C275" s="661" t="s">
        <v>555</v>
      </c>
      <c r="D275" s="662" t="s">
        <v>2185</v>
      </c>
      <c r="E275" s="661" t="s">
        <v>567</v>
      </c>
      <c r="F275" s="662" t="s">
        <v>2189</v>
      </c>
      <c r="G275" s="661" t="s">
        <v>874</v>
      </c>
      <c r="H275" s="661" t="s">
        <v>1339</v>
      </c>
      <c r="I275" s="661" t="s">
        <v>1340</v>
      </c>
      <c r="J275" s="661" t="s">
        <v>1341</v>
      </c>
      <c r="K275" s="661" t="s">
        <v>1342</v>
      </c>
      <c r="L275" s="663">
        <v>82.809977488170162</v>
      </c>
      <c r="M275" s="663">
        <v>1</v>
      </c>
      <c r="N275" s="664">
        <v>82.809977488170162</v>
      </c>
    </row>
    <row r="276" spans="1:14" ht="14.4" customHeight="1" x14ac:dyDescent="0.3">
      <c r="A276" s="659" t="s">
        <v>544</v>
      </c>
      <c r="B276" s="660" t="s">
        <v>545</v>
      </c>
      <c r="C276" s="661" t="s">
        <v>555</v>
      </c>
      <c r="D276" s="662" t="s">
        <v>2185</v>
      </c>
      <c r="E276" s="661" t="s">
        <v>567</v>
      </c>
      <c r="F276" s="662" t="s">
        <v>2189</v>
      </c>
      <c r="G276" s="661" t="s">
        <v>874</v>
      </c>
      <c r="H276" s="661" t="s">
        <v>913</v>
      </c>
      <c r="I276" s="661" t="s">
        <v>914</v>
      </c>
      <c r="J276" s="661" t="s">
        <v>915</v>
      </c>
      <c r="K276" s="661" t="s">
        <v>916</v>
      </c>
      <c r="L276" s="663">
        <v>49.460000000000022</v>
      </c>
      <c r="M276" s="663">
        <v>1</v>
      </c>
      <c r="N276" s="664">
        <v>49.460000000000022</v>
      </c>
    </row>
    <row r="277" spans="1:14" ht="14.4" customHeight="1" x14ac:dyDescent="0.3">
      <c r="A277" s="659" t="s">
        <v>544</v>
      </c>
      <c r="B277" s="660" t="s">
        <v>545</v>
      </c>
      <c r="C277" s="661" t="s">
        <v>555</v>
      </c>
      <c r="D277" s="662" t="s">
        <v>2185</v>
      </c>
      <c r="E277" s="661" t="s">
        <v>567</v>
      </c>
      <c r="F277" s="662" t="s">
        <v>2189</v>
      </c>
      <c r="G277" s="661" t="s">
        <v>874</v>
      </c>
      <c r="H277" s="661" t="s">
        <v>1343</v>
      </c>
      <c r="I277" s="661" t="s">
        <v>1344</v>
      </c>
      <c r="J277" s="661" t="s">
        <v>1345</v>
      </c>
      <c r="K277" s="661" t="s">
        <v>1346</v>
      </c>
      <c r="L277" s="663">
        <v>239.08577777777779</v>
      </c>
      <c r="M277" s="663">
        <v>3</v>
      </c>
      <c r="N277" s="664">
        <v>717.25733333333335</v>
      </c>
    </row>
    <row r="278" spans="1:14" ht="14.4" customHeight="1" x14ac:dyDescent="0.3">
      <c r="A278" s="659" t="s">
        <v>544</v>
      </c>
      <c r="B278" s="660" t="s">
        <v>545</v>
      </c>
      <c r="C278" s="661" t="s">
        <v>555</v>
      </c>
      <c r="D278" s="662" t="s">
        <v>2185</v>
      </c>
      <c r="E278" s="661" t="s">
        <v>567</v>
      </c>
      <c r="F278" s="662" t="s">
        <v>2189</v>
      </c>
      <c r="G278" s="661" t="s">
        <v>874</v>
      </c>
      <c r="H278" s="661" t="s">
        <v>1347</v>
      </c>
      <c r="I278" s="661" t="s">
        <v>1348</v>
      </c>
      <c r="J278" s="661" t="s">
        <v>1349</v>
      </c>
      <c r="K278" s="661" t="s">
        <v>1350</v>
      </c>
      <c r="L278" s="663">
        <v>73.840000000000032</v>
      </c>
      <c r="M278" s="663">
        <v>1</v>
      </c>
      <c r="N278" s="664">
        <v>73.840000000000032</v>
      </c>
    </row>
    <row r="279" spans="1:14" ht="14.4" customHeight="1" x14ac:dyDescent="0.3">
      <c r="A279" s="659" t="s">
        <v>544</v>
      </c>
      <c r="B279" s="660" t="s">
        <v>545</v>
      </c>
      <c r="C279" s="661" t="s">
        <v>555</v>
      </c>
      <c r="D279" s="662" t="s">
        <v>2185</v>
      </c>
      <c r="E279" s="661" t="s">
        <v>567</v>
      </c>
      <c r="F279" s="662" t="s">
        <v>2189</v>
      </c>
      <c r="G279" s="661" t="s">
        <v>874</v>
      </c>
      <c r="H279" s="661" t="s">
        <v>1351</v>
      </c>
      <c r="I279" s="661" t="s">
        <v>1352</v>
      </c>
      <c r="J279" s="661" t="s">
        <v>1353</v>
      </c>
      <c r="K279" s="661" t="s">
        <v>1354</v>
      </c>
      <c r="L279" s="663">
        <v>133.09999949441075</v>
      </c>
      <c r="M279" s="663">
        <v>1</v>
      </c>
      <c r="N279" s="664">
        <v>133.09999949441075</v>
      </c>
    </row>
    <row r="280" spans="1:14" ht="14.4" customHeight="1" x14ac:dyDescent="0.3">
      <c r="A280" s="659" t="s">
        <v>544</v>
      </c>
      <c r="B280" s="660" t="s">
        <v>545</v>
      </c>
      <c r="C280" s="661" t="s">
        <v>555</v>
      </c>
      <c r="D280" s="662" t="s">
        <v>2185</v>
      </c>
      <c r="E280" s="661" t="s">
        <v>567</v>
      </c>
      <c r="F280" s="662" t="s">
        <v>2189</v>
      </c>
      <c r="G280" s="661" t="s">
        <v>874</v>
      </c>
      <c r="H280" s="661" t="s">
        <v>917</v>
      </c>
      <c r="I280" s="661" t="s">
        <v>918</v>
      </c>
      <c r="J280" s="661" t="s">
        <v>919</v>
      </c>
      <c r="K280" s="661" t="s">
        <v>920</v>
      </c>
      <c r="L280" s="663">
        <v>67.83</v>
      </c>
      <c r="M280" s="663">
        <v>8</v>
      </c>
      <c r="N280" s="664">
        <v>542.64</v>
      </c>
    </row>
    <row r="281" spans="1:14" ht="14.4" customHeight="1" x14ac:dyDescent="0.3">
      <c r="A281" s="659" t="s">
        <v>544</v>
      </c>
      <c r="B281" s="660" t="s">
        <v>545</v>
      </c>
      <c r="C281" s="661" t="s">
        <v>555</v>
      </c>
      <c r="D281" s="662" t="s">
        <v>2185</v>
      </c>
      <c r="E281" s="661" t="s">
        <v>567</v>
      </c>
      <c r="F281" s="662" t="s">
        <v>2189</v>
      </c>
      <c r="G281" s="661" t="s">
        <v>874</v>
      </c>
      <c r="H281" s="661" t="s">
        <v>1355</v>
      </c>
      <c r="I281" s="661" t="s">
        <v>1356</v>
      </c>
      <c r="J281" s="661" t="s">
        <v>1357</v>
      </c>
      <c r="K281" s="661" t="s">
        <v>1358</v>
      </c>
      <c r="L281" s="663">
        <v>64.609606325565011</v>
      </c>
      <c r="M281" s="663">
        <v>1</v>
      </c>
      <c r="N281" s="664">
        <v>64.609606325565011</v>
      </c>
    </row>
    <row r="282" spans="1:14" ht="14.4" customHeight="1" x14ac:dyDescent="0.3">
      <c r="A282" s="659" t="s">
        <v>544</v>
      </c>
      <c r="B282" s="660" t="s">
        <v>545</v>
      </c>
      <c r="C282" s="661" t="s">
        <v>555</v>
      </c>
      <c r="D282" s="662" t="s">
        <v>2185</v>
      </c>
      <c r="E282" s="661" t="s">
        <v>567</v>
      </c>
      <c r="F282" s="662" t="s">
        <v>2189</v>
      </c>
      <c r="G282" s="661" t="s">
        <v>874</v>
      </c>
      <c r="H282" s="661" t="s">
        <v>921</v>
      </c>
      <c r="I282" s="661" t="s">
        <v>922</v>
      </c>
      <c r="J282" s="661" t="s">
        <v>923</v>
      </c>
      <c r="K282" s="661" t="s">
        <v>924</v>
      </c>
      <c r="L282" s="663">
        <v>102.70000000000006</v>
      </c>
      <c r="M282" s="663">
        <v>1</v>
      </c>
      <c r="N282" s="664">
        <v>102.70000000000006</v>
      </c>
    </row>
    <row r="283" spans="1:14" ht="14.4" customHeight="1" x14ac:dyDescent="0.3">
      <c r="A283" s="659" t="s">
        <v>544</v>
      </c>
      <c r="B283" s="660" t="s">
        <v>545</v>
      </c>
      <c r="C283" s="661" t="s">
        <v>555</v>
      </c>
      <c r="D283" s="662" t="s">
        <v>2185</v>
      </c>
      <c r="E283" s="661" t="s">
        <v>567</v>
      </c>
      <c r="F283" s="662" t="s">
        <v>2189</v>
      </c>
      <c r="G283" s="661" t="s">
        <v>874</v>
      </c>
      <c r="H283" s="661" t="s">
        <v>1359</v>
      </c>
      <c r="I283" s="661" t="s">
        <v>1360</v>
      </c>
      <c r="J283" s="661" t="s">
        <v>1361</v>
      </c>
      <c r="K283" s="661" t="s">
        <v>936</v>
      </c>
      <c r="L283" s="663">
        <v>153.94999999999999</v>
      </c>
      <c r="M283" s="663">
        <v>1</v>
      </c>
      <c r="N283" s="664">
        <v>153.94999999999999</v>
      </c>
    </row>
    <row r="284" spans="1:14" ht="14.4" customHeight="1" x14ac:dyDescent="0.3">
      <c r="A284" s="659" t="s">
        <v>544</v>
      </c>
      <c r="B284" s="660" t="s">
        <v>545</v>
      </c>
      <c r="C284" s="661" t="s">
        <v>555</v>
      </c>
      <c r="D284" s="662" t="s">
        <v>2185</v>
      </c>
      <c r="E284" s="661" t="s">
        <v>567</v>
      </c>
      <c r="F284" s="662" t="s">
        <v>2189</v>
      </c>
      <c r="G284" s="661" t="s">
        <v>874</v>
      </c>
      <c r="H284" s="661" t="s">
        <v>1362</v>
      </c>
      <c r="I284" s="661" t="s">
        <v>1363</v>
      </c>
      <c r="J284" s="661" t="s">
        <v>1364</v>
      </c>
      <c r="K284" s="661" t="s">
        <v>928</v>
      </c>
      <c r="L284" s="663">
        <v>88.25</v>
      </c>
      <c r="M284" s="663">
        <v>1</v>
      </c>
      <c r="N284" s="664">
        <v>88.25</v>
      </c>
    </row>
    <row r="285" spans="1:14" ht="14.4" customHeight="1" x14ac:dyDescent="0.3">
      <c r="A285" s="659" t="s">
        <v>544</v>
      </c>
      <c r="B285" s="660" t="s">
        <v>545</v>
      </c>
      <c r="C285" s="661" t="s">
        <v>555</v>
      </c>
      <c r="D285" s="662" t="s">
        <v>2185</v>
      </c>
      <c r="E285" s="661" t="s">
        <v>567</v>
      </c>
      <c r="F285" s="662" t="s">
        <v>2189</v>
      </c>
      <c r="G285" s="661" t="s">
        <v>874</v>
      </c>
      <c r="H285" s="661" t="s">
        <v>925</v>
      </c>
      <c r="I285" s="661" t="s">
        <v>926</v>
      </c>
      <c r="J285" s="661" t="s">
        <v>927</v>
      </c>
      <c r="K285" s="661" t="s">
        <v>928</v>
      </c>
      <c r="L285" s="663">
        <v>99.139999999999972</v>
      </c>
      <c r="M285" s="663">
        <v>1</v>
      </c>
      <c r="N285" s="664">
        <v>99.139999999999972</v>
      </c>
    </row>
    <row r="286" spans="1:14" ht="14.4" customHeight="1" x14ac:dyDescent="0.3">
      <c r="A286" s="659" t="s">
        <v>544</v>
      </c>
      <c r="B286" s="660" t="s">
        <v>545</v>
      </c>
      <c r="C286" s="661" t="s">
        <v>555</v>
      </c>
      <c r="D286" s="662" t="s">
        <v>2185</v>
      </c>
      <c r="E286" s="661" t="s">
        <v>567</v>
      </c>
      <c r="F286" s="662" t="s">
        <v>2189</v>
      </c>
      <c r="G286" s="661" t="s">
        <v>874</v>
      </c>
      <c r="H286" s="661" t="s">
        <v>1365</v>
      </c>
      <c r="I286" s="661" t="s">
        <v>1366</v>
      </c>
      <c r="J286" s="661" t="s">
        <v>1367</v>
      </c>
      <c r="K286" s="661" t="s">
        <v>1368</v>
      </c>
      <c r="L286" s="663">
        <v>39.710000000000029</v>
      </c>
      <c r="M286" s="663">
        <v>1</v>
      </c>
      <c r="N286" s="664">
        <v>39.710000000000029</v>
      </c>
    </row>
    <row r="287" spans="1:14" ht="14.4" customHeight="1" x14ac:dyDescent="0.3">
      <c r="A287" s="659" t="s">
        <v>544</v>
      </c>
      <c r="B287" s="660" t="s">
        <v>545</v>
      </c>
      <c r="C287" s="661" t="s">
        <v>555</v>
      </c>
      <c r="D287" s="662" t="s">
        <v>2185</v>
      </c>
      <c r="E287" s="661" t="s">
        <v>567</v>
      </c>
      <c r="F287" s="662" t="s">
        <v>2189</v>
      </c>
      <c r="G287" s="661" t="s">
        <v>874</v>
      </c>
      <c r="H287" s="661" t="s">
        <v>1369</v>
      </c>
      <c r="I287" s="661" t="s">
        <v>1370</v>
      </c>
      <c r="J287" s="661" t="s">
        <v>1371</v>
      </c>
      <c r="K287" s="661" t="s">
        <v>1372</v>
      </c>
      <c r="L287" s="663">
        <v>79.489999999999981</v>
      </c>
      <c r="M287" s="663">
        <v>1</v>
      </c>
      <c r="N287" s="664">
        <v>79.489999999999981</v>
      </c>
    </row>
    <row r="288" spans="1:14" ht="14.4" customHeight="1" x14ac:dyDescent="0.3">
      <c r="A288" s="659" t="s">
        <v>544</v>
      </c>
      <c r="B288" s="660" t="s">
        <v>545</v>
      </c>
      <c r="C288" s="661" t="s">
        <v>555</v>
      </c>
      <c r="D288" s="662" t="s">
        <v>2185</v>
      </c>
      <c r="E288" s="661" t="s">
        <v>567</v>
      </c>
      <c r="F288" s="662" t="s">
        <v>2189</v>
      </c>
      <c r="G288" s="661" t="s">
        <v>874</v>
      </c>
      <c r="H288" s="661" t="s">
        <v>1373</v>
      </c>
      <c r="I288" s="661" t="s">
        <v>1373</v>
      </c>
      <c r="J288" s="661" t="s">
        <v>1374</v>
      </c>
      <c r="K288" s="661" t="s">
        <v>1375</v>
      </c>
      <c r="L288" s="663">
        <v>230.99</v>
      </c>
      <c r="M288" s="663">
        <v>1</v>
      </c>
      <c r="N288" s="664">
        <v>230.99</v>
      </c>
    </row>
    <row r="289" spans="1:14" ht="14.4" customHeight="1" x14ac:dyDescent="0.3">
      <c r="A289" s="659" t="s">
        <v>544</v>
      </c>
      <c r="B289" s="660" t="s">
        <v>545</v>
      </c>
      <c r="C289" s="661" t="s">
        <v>555</v>
      </c>
      <c r="D289" s="662" t="s">
        <v>2185</v>
      </c>
      <c r="E289" s="661" t="s">
        <v>567</v>
      </c>
      <c r="F289" s="662" t="s">
        <v>2189</v>
      </c>
      <c r="G289" s="661" t="s">
        <v>874</v>
      </c>
      <c r="H289" s="661" t="s">
        <v>1376</v>
      </c>
      <c r="I289" s="661" t="s">
        <v>1376</v>
      </c>
      <c r="J289" s="661" t="s">
        <v>1304</v>
      </c>
      <c r="K289" s="661" t="s">
        <v>1377</v>
      </c>
      <c r="L289" s="663">
        <v>203.4</v>
      </c>
      <c r="M289" s="663">
        <v>2</v>
      </c>
      <c r="N289" s="664">
        <v>406.8</v>
      </c>
    </row>
    <row r="290" spans="1:14" ht="14.4" customHeight="1" x14ac:dyDescent="0.3">
      <c r="A290" s="659" t="s">
        <v>544</v>
      </c>
      <c r="B290" s="660" t="s">
        <v>545</v>
      </c>
      <c r="C290" s="661" t="s">
        <v>555</v>
      </c>
      <c r="D290" s="662" t="s">
        <v>2185</v>
      </c>
      <c r="E290" s="661" t="s">
        <v>567</v>
      </c>
      <c r="F290" s="662" t="s">
        <v>2189</v>
      </c>
      <c r="G290" s="661" t="s">
        <v>874</v>
      </c>
      <c r="H290" s="661" t="s">
        <v>1378</v>
      </c>
      <c r="I290" s="661" t="s">
        <v>1379</v>
      </c>
      <c r="J290" s="661" t="s">
        <v>1380</v>
      </c>
      <c r="K290" s="661" t="s">
        <v>1381</v>
      </c>
      <c r="L290" s="663">
        <v>415.7399999999999</v>
      </c>
      <c r="M290" s="663">
        <v>1</v>
      </c>
      <c r="N290" s="664">
        <v>415.7399999999999</v>
      </c>
    </row>
    <row r="291" spans="1:14" ht="14.4" customHeight="1" x14ac:dyDescent="0.3">
      <c r="A291" s="659" t="s">
        <v>544</v>
      </c>
      <c r="B291" s="660" t="s">
        <v>545</v>
      </c>
      <c r="C291" s="661" t="s">
        <v>555</v>
      </c>
      <c r="D291" s="662" t="s">
        <v>2185</v>
      </c>
      <c r="E291" s="661" t="s">
        <v>567</v>
      </c>
      <c r="F291" s="662" t="s">
        <v>2189</v>
      </c>
      <c r="G291" s="661" t="s">
        <v>874</v>
      </c>
      <c r="H291" s="661" t="s">
        <v>1382</v>
      </c>
      <c r="I291" s="661" t="s">
        <v>1383</v>
      </c>
      <c r="J291" s="661" t="s">
        <v>1384</v>
      </c>
      <c r="K291" s="661" t="s">
        <v>1385</v>
      </c>
      <c r="L291" s="663">
        <v>82.6</v>
      </c>
      <c r="M291" s="663">
        <v>1</v>
      </c>
      <c r="N291" s="664">
        <v>82.6</v>
      </c>
    </row>
    <row r="292" spans="1:14" ht="14.4" customHeight="1" x14ac:dyDescent="0.3">
      <c r="A292" s="659" t="s">
        <v>544</v>
      </c>
      <c r="B292" s="660" t="s">
        <v>545</v>
      </c>
      <c r="C292" s="661" t="s">
        <v>555</v>
      </c>
      <c r="D292" s="662" t="s">
        <v>2185</v>
      </c>
      <c r="E292" s="661" t="s">
        <v>567</v>
      </c>
      <c r="F292" s="662" t="s">
        <v>2189</v>
      </c>
      <c r="G292" s="661" t="s">
        <v>874</v>
      </c>
      <c r="H292" s="661" t="s">
        <v>1386</v>
      </c>
      <c r="I292" s="661" t="s">
        <v>1386</v>
      </c>
      <c r="J292" s="661" t="s">
        <v>1387</v>
      </c>
      <c r="K292" s="661" t="s">
        <v>908</v>
      </c>
      <c r="L292" s="663">
        <v>149.36963918285315</v>
      </c>
      <c r="M292" s="663">
        <v>1</v>
      </c>
      <c r="N292" s="664">
        <v>149.36963918285315</v>
      </c>
    </row>
    <row r="293" spans="1:14" ht="14.4" customHeight="1" x14ac:dyDescent="0.3">
      <c r="A293" s="659" t="s">
        <v>544</v>
      </c>
      <c r="B293" s="660" t="s">
        <v>545</v>
      </c>
      <c r="C293" s="661" t="s">
        <v>555</v>
      </c>
      <c r="D293" s="662" t="s">
        <v>2185</v>
      </c>
      <c r="E293" s="661" t="s">
        <v>937</v>
      </c>
      <c r="F293" s="662" t="s">
        <v>2190</v>
      </c>
      <c r="G293" s="661"/>
      <c r="H293" s="661" t="s">
        <v>938</v>
      </c>
      <c r="I293" s="661" t="s">
        <v>939</v>
      </c>
      <c r="J293" s="661" t="s">
        <v>940</v>
      </c>
      <c r="K293" s="661" t="s">
        <v>941</v>
      </c>
      <c r="L293" s="663">
        <v>86.02670947113198</v>
      </c>
      <c r="M293" s="663">
        <v>6</v>
      </c>
      <c r="N293" s="664">
        <v>516.16025682679185</v>
      </c>
    </row>
    <row r="294" spans="1:14" ht="14.4" customHeight="1" x14ac:dyDescent="0.3">
      <c r="A294" s="659" t="s">
        <v>544</v>
      </c>
      <c r="B294" s="660" t="s">
        <v>545</v>
      </c>
      <c r="C294" s="661" t="s">
        <v>555</v>
      </c>
      <c r="D294" s="662" t="s">
        <v>2185</v>
      </c>
      <c r="E294" s="661" t="s">
        <v>937</v>
      </c>
      <c r="F294" s="662" t="s">
        <v>2190</v>
      </c>
      <c r="G294" s="661"/>
      <c r="H294" s="661" t="s">
        <v>1388</v>
      </c>
      <c r="I294" s="661" t="s">
        <v>1389</v>
      </c>
      <c r="J294" s="661" t="s">
        <v>1390</v>
      </c>
      <c r="K294" s="661" t="s">
        <v>1391</v>
      </c>
      <c r="L294" s="663">
        <v>75.22</v>
      </c>
      <c r="M294" s="663">
        <v>1</v>
      </c>
      <c r="N294" s="664">
        <v>75.22</v>
      </c>
    </row>
    <row r="295" spans="1:14" ht="14.4" customHeight="1" x14ac:dyDescent="0.3">
      <c r="A295" s="659" t="s">
        <v>544</v>
      </c>
      <c r="B295" s="660" t="s">
        <v>545</v>
      </c>
      <c r="C295" s="661" t="s">
        <v>555</v>
      </c>
      <c r="D295" s="662" t="s">
        <v>2185</v>
      </c>
      <c r="E295" s="661" t="s">
        <v>937</v>
      </c>
      <c r="F295" s="662" t="s">
        <v>2190</v>
      </c>
      <c r="G295" s="661" t="s">
        <v>568</v>
      </c>
      <c r="H295" s="661" t="s">
        <v>946</v>
      </c>
      <c r="I295" s="661" t="s">
        <v>947</v>
      </c>
      <c r="J295" s="661" t="s">
        <v>948</v>
      </c>
      <c r="K295" s="661" t="s">
        <v>598</v>
      </c>
      <c r="L295" s="663">
        <v>67.954830098028552</v>
      </c>
      <c r="M295" s="663">
        <v>6</v>
      </c>
      <c r="N295" s="664">
        <v>407.72898058817134</v>
      </c>
    </row>
    <row r="296" spans="1:14" ht="14.4" customHeight="1" x14ac:dyDescent="0.3">
      <c r="A296" s="659" t="s">
        <v>544</v>
      </c>
      <c r="B296" s="660" t="s">
        <v>545</v>
      </c>
      <c r="C296" s="661" t="s">
        <v>555</v>
      </c>
      <c r="D296" s="662" t="s">
        <v>2185</v>
      </c>
      <c r="E296" s="661" t="s">
        <v>937</v>
      </c>
      <c r="F296" s="662" t="s">
        <v>2190</v>
      </c>
      <c r="G296" s="661" t="s">
        <v>568</v>
      </c>
      <c r="H296" s="661" t="s">
        <v>1392</v>
      </c>
      <c r="I296" s="661" t="s">
        <v>1393</v>
      </c>
      <c r="J296" s="661" t="s">
        <v>1394</v>
      </c>
      <c r="K296" s="661" t="s">
        <v>1395</v>
      </c>
      <c r="L296" s="663">
        <v>25.690000000000005</v>
      </c>
      <c r="M296" s="663">
        <v>2</v>
      </c>
      <c r="N296" s="664">
        <v>51.38000000000001</v>
      </c>
    </row>
    <row r="297" spans="1:14" ht="14.4" customHeight="1" x14ac:dyDescent="0.3">
      <c r="A297" s="659" t="s">
        <v>544</v>
      </c>
      <c r="B297" s="660" t="s">
        <v>545</v>
      </c>
      <c r="C297" s="661" t="s">
        <v>555</v>
      </c>
      <c r="D297" s="662" t="s">
        <v>2185</v>
      </c>
      <c r="E297" s="661" t="s">
        <v>937</v>
      </c>
      <c r="F297" s="662" t="s">
        <v>2190</v>
      </c>
      <c r="G297" s="661" t="s">
        <v>568</v>
      </c>
      <c r="H297" s="661" t="s">
        <v>949</v>
      </c>
      <c r="I297" s="661" t="s">
        <v>950</v>
      </c>
      <c r="J297" s="661" t="s">
        <v>951</v>
      </c>
      <c r="K297" s="661" t="s">
        <v>952</v>
      </c>
      <c r="L297" s="663">
        <v>51.55958321582488</v>
      </c>
      <c r="M297" s="663">
        <v>2</v>
      </c>
      <c r="N297" s="664">
        <v>103.11916643164976</v>
      </c>
    </row>
    <row r="298" spans="1:14" ht="14.4" customHeight="1" x14ac:dyDescent="0.3">
      <c r="A298" s="659" t="s">
        <v>544</v>
      </c>
      <c r="B298" s="660" t="s">
        <v>545</v>
      </c>
      <c r="C298" s="661" t="s">
        <v>555</v>
      </c>
      <c r="D298" s="662" t="s">
        <v>2185</v>
      </c>
      <c r="E298" s="661" t="s">
        <v>937</v>
      </c>
      <c r="F298" s="662" t="s">
        <v>2190</v>
      </c>
      <c r="G298" s="661" t="s">
        <v>568</v>
      </c>
      <c r="H298" s="661" t="s">
        <v>953</v>
      </c>
      <c r="I298" s="661" t="s">
        <v>954</v>
      </c>
      <c r="J298" s="661" t="s">
        <v>955</v>
      </c>
      <c r="K298" s="661" t="s">
        <v>952</v>
      </c>
      <c r="L298" s="663">
        <v>31.946729392520037</v>
      </c>
      <c r="M298" s="663">
        <v>16</v>
      </c>
      <c r="N298" s="664">
        <v>511.1476702803206</v>
      </c>
    </row>
    <row r="299" spans="1:14" ht="14.4" customHeight="1" x14ac:dyDescent="0.3">
      <c r="A299" s="659" t="s">
        <v>544</v>
      </c>
      <c r="B299" s="660" t="s">
        <v>545</v>
      </c>
      <c r="C299" s="661" t="s">
        <v>555</v>
      </c>
      <c r="D299" s="662" t="s">
        <v>2185</v>
      </c>
      <c r="E299" s="661" t="s">
        <v>937</v>
      </c>
      <c r="F299" s="662" t="s">
        <v>2190</v>
      </c>
      <c r="G299" s="661" t="s">
        <v>568</v>
      </c>
      <c r="H299" s="661" t="s">
        <v>1396</v>
      </c>
      <c r="I299" s="661" t="s">
        <v>1397</v>
      </c>
      <c r="J299" s="661" t="s">
        <v>1398</v>
      </c>
      <c r="K299" s="661" t="s">
        <v>1399</v>
      </c>
      <c r="L299" s="663">
        <v>174.47</v>
      </c>
      <c r="M299" s="663">
        <v>2</v>
      </c>
      <c r="N299" s="664">
        <v>348.94</v>
      </c>
    </row>
    <row r="300" spans="1:14" ht="14.4" customHeight="1" x14ac:dyDescent="0.3">
      <c r="A300" s="659" t="s">
        <v>544</v>
      </c>
      <c r="B300" s="660" t="s">
        <v>545</v>
      </c>
      <c r="C300" s="661" t="s">
        <v>555</v>
      </c>
      <c r="D300" s="662" t="s">
        <v>2185</v>
      </c>
      <c r="E300" s="661" t="s">
        <v>937</v>
      </c>
      <c r="F300" s="662" t="s">
        <v>2190</v>
      </c>
      <c r="G300" s="661" t="s">
        <v>568</v>
      </c>
      <c r="H300" s="661" t="s">
        <v>956</v>
      </c>
      <c r="I300" s="661" t="s">
        <v>957</v>
      </c>
      <c r="J300" s="661" t="s">
        <v>958</v>
      </c>
      <c r="K300" s="661" t="s">
        <v>959</v>
      </c>
      <c r="L300" s="663">
        <v>127.98488259059486</v>
      </c>
      <c r="M300" s="663">
        <v>17</v>
      </c>
      <c r="N300" s="664">
        <v>2175.7430040401127</v>
      </c>
    </row>
    <row r="301" spans="1:14" ht="14.4" customHeight="1" x14ac:dyDescent="0.3">
      <c r="A301" s="659" t="s">
        <v>544</v>
      </c>
      <c r="B301" s="660" t="s">
        <v>545</v>
      </c>
      <c r="C301" s="661" t="s">
        <v>555</v>
      </c>
      <c r="D301" s="662" t="s">
        <v>2185</v>
      </c>
      <c r="E301" s="661" t="s">
        <v>937</v>
      </c>
      <c r="F301" s="662" t="s">
        <v>2190</v>
      </c>
      <c r="G301" s="661" t="s">
        <v>568</v>
      </c>
      <c r="H301" s="661" t="s">
        <v>1400</v>
      </c>
      <c r="I301" s="661" t="s">
        <v>1401</v>
      </c>
      <c r="J301" s="661" t="s">
        <v>1402</v>
      </c>
      <c r="K301" s="661" t="s">
        <v>1403</v>
      </c>
      <c r="L301" s="663">
        <v>149.63962588531874</v>
      </c>
      <c r="M301" s="663">
        <v>2</v>
      </c>
      <c r="N301" s="664">
        <v>299.27925177063747</v>
      </c>
    </row>
    <row r="302" spans="1:14" ht="14.4" customHeight="1" x14ac:dyDescent="0.3">
      <c r="A302" s="659" t="s">
        <v>544</v>
      </c>
      <c r="B302" s="660" t="s">
        <v>545</v>
      </c>
      <c r="C302" s="661" t="s">
        <v>555</v>
      </c>
      <c r="D302" s="662" t="s">
        <v>2185</v>
      </c>
      <c r="E302" s="661" t="s">
        <v>937</v>
      </c>
      <c r="F302" s="662" t="s">
        <v>2190</v>
      </c>
      <c r="G302" s="661" t="s">
        <v>568</v>
      </c>
      <c r="H302" s="661" t="s">
        <v>1404</v>
      </c>
      <c r="I302" s="661" t="s">
        <v>1405</v>
      </c>
      <c r="J302" s="661" t="s">
        <v>1406</v>
      </c>
      <c r="K302" s="661" t="s">
        <v>1407</v>
      </c>
      <c r="L302" s="663">
        <v>99.884361148845315</v>
      </c>
      <c r="M302" s="663">
        <v>2</v>
      </c>
      <c r="N302" s="664">
        <v>199.76872229769063</v>
      </c>
    </row>
    <row r="303" spans="1:14" ht="14.4" customHeight="1" x14ac:dyDescent="0.3">
      <c r="A303" s="659" t="s">
        <v>544</v>
      </c>
      <c r="B303" s="660" t="s">
        <v>545</v>
      </c>
      <c r="C303" s="661" t="s">
        <v>555</v>
      </c>
      <c r="D303" s="662" t="s">
        <v>2185</v>
      </c>
      <c r="E303" s="661" t="s">
        <v>937</v>
      </c>
      <c r="F303" s="662" t="s">
        <v>2190</v>
      </c>
      <c r="G303" s="661" t="s">
        <v>568</v>
      </c>
      <c r="H303" s="661" t="s">
        <v>1408</v>
      </c>
      <c r="I303" s="661" t="s">
        <v>1409</v>
      </c>
      <c r="J303" s="661" t="s">
        <v>1410</v>
      </c>
      <c r="K303" s="661" t="s">
        <v>1411</v>
      </c>
      <c r="L303" s="663">
        <v>110.3</v>
      </c>
      <c r="M303" s="663">
        <v>1</v>
      </c>
      <c r="N303" s="664">
        <v>110.3</v>
      </c>
    </row>
    <row r="304" spans="1:14" ht="14.4" customHeight="1" x14ac:dyDescent="0.3">
      <c r="A304" s="659" t="s">
        <v>544</v>
      </c>
      <c r="B304" s="660" t="s">
        <v>545</v>
      </c>
      <c r="C304" s="661" t="s">
        <v>555</v>
      </c>
      <c r="D304" s="662" t="s">
        <v>2185</v>
      </c>
      <c r="E304" s="661" t="s">
        <v>937</v>
      </c>
      <c r="F304" s="662" t="s">
        <v>2190</v>
      </c>
      <c r="G304" s="661" t="s">
        <v>568</v>
      </c>
      <c r="H304" s="661" t="s">
        <v>1412</v>
      </c>
      <c r="I304" s="661" t="s">
        <v>1413</v>
      </c>
      <c r="J304" s="661" t="s">
        <v>1414</v>
      </c>
      <c r="K304" s="661" t="s">
        <v>1415</v>
      </c>
      <c r="L304" s="663">
        <v>73.578970103197108</v>
      </c>
      <c r="M304" s="663">
        <v>4</v>
      </c>
      <c r="N304" s="664">
        <v>294.31588041278843</v>
      </c>
    </row>
    <row r="305" spans="1:14" ht="14.4" customHeight="1" x14ac:dyDescent="0.3">
      <c r="A305" s="659" t="s">
        <v>544</v>
      </c>
      <c r="B305" s="660" t="s">
        <v>545</v>
      </c>
      <c r="C305" s="661" t="s">
        <v>555</v>
      </c>
      <c r="D305" s="662" t="s">
        <v>2185</v>
      </c>
      <c r="E305" s="661" t="s">
        <v>937</v>
      </c>
      <c r="F305" s="662" t="s">
        <v>2190</v>
      </c>
      <c r="G305" s="661" t="s">
        <v>568</v>
      </c>
      <c r="H305" s="661" t="s">
        <v>970</v>
      </c>
      <c r="I305" s="661" t="s">
        <v>971</v>
      </c>
      <c r="J305" s="661" t="s">
        <v>944</v>
      </c>
      <c r="K305" s="661" t="s">
        <v>972</v>
      </c>
      <c r="L305" s="663">
        <v>39.859889142670411</v>
      </c>
      <c r="M305" s="663">
        <v>1</v>
      </c>
      <c r="N305" s="664">
        <v>39.859889142670411</v>
      </c>
    </row>
    <row r="306" spans="1:14" ht="14.4" customHeight="1" x14ac:dyDescent="0.3">
      <c r="A306" s="659" t="s">
        <v>544</v>
      </c>
      <c r="B306" s="660" t="s">
        <v>545</v>
      </c>
      <c r="C306" s="661" t="s">
        <v>555</v>
      </c>
      <c r="D306" s="662" t="s">
        <v>2185</v>
      </c>
      <c r="E306" s="661" t="s">
        <v>937</v>
      </c>
      <c r="F306" s="662" t="s">
        <v>2190</v>
      </c>
      <c r="G306" s="661" t="s">
        <v>568</v>
      </c>
      <c r="H306" s="661" t="s">
        <v>973</v>
      </c>
      <c r="I306" s="661" t="s">
        <v>974</v>
      </c>
      <c r="J306" s="661" t="s">
        <v>975</v>
      </c>
      <c r="K306" s="661" t="s">
        <v>598</v>
      </c>
      <c r="L306" s="663">
        <v>61.574775311860265</v>
      </c>
      <c r="M306" s="663">
        <v>4</v>
      </c>
      <c r="N306" s="664">
        <v>246.29910124744106</v>
      </c>
    </row>
    <row r="307" spans="1:14" ht="14.4" customHeight="1" x14ac:dyDescent="0.3">
      <c r="A307" s="659" t="s">
        <v>544</v>
      </c>
      <c r="B307" s="660" t="s">
        <v>545</v>
      </c>
      <c r="C307" s="661" t="s">
        <v>555</v>
      </c>
      <c r="D307" s="662" t="s">
        <v>2185</v>
      </c>
      <c r="E307" s="661" t="s">
        <v>937</v>
      </c>
      <c r="F307" s="662" t="s">
        <v>2190</v>
      </c>
      <c r="G307" s="661" t="s">
        <v>568</v>
      </c>
      <c r="H307" s="661" t="s">
        <v>1416</v>
      </c>
      <c r="I307" s="661" t="s">
        <v>1417</v>
      </c>
      <c r="J307" s="661" t="s">
        <v>955</v>
      </c>
      <c r="K307" s="661" t="s">
        <v>1418</v>
      </c>
      <c r="L307" s="663">
        <v>45.189999999999991</v>
      </c>
      <c r="M307" s="663">
        <v>1</v>
      </c>
      <c r="N307" s="664">
        <v>45.189999999999991</v>
      </c>
    </row>
    <row r="308" spans="1:14" ht="14.4" customHeight="1" x14ac:dyDescent="0.3">
      <c r="A308" s="659" t="s">
        <v>544</v>
      </c>
      <c r="B308" s="660" t="s">
        <v>545</v>
      </c>
      <c r="C308" s="661" t="s">
        <v>555</v>
      </c>
      <c r="D308" s="662" t="s">
        <v>2185</v>
      </c>
      <c r="E308" s="661" t="s">
        <v>937</v>
      </c>
      <c r="F308" s="662" t="s">
        <v>2190</v>
      </c>
      <c r="G308" s="661" t="s">
        <v>568</v>
      </c>
      <c r="H308" s="661" t="s">
        <v>1419</v>
      </c>
      <c r="I308" s="661" t="s">
        <v>1420</v>
      </c>
      <c r="J308" s="661" t="s">
        <v>1421</v>
      </c>
      <c r="K308" s="661" t="s">
        <v>1422</v>
      </c>
      <c r="L308" s="663">
        <v>46.539725925428627</v>
      </c>
      <c r="M308" s="663">
        <v>1</v>
      </c>
      <c r="N308" s="664">
        <v>46.539725925428627</v>
      </c>
    </row>
    <row r="309" spans="1:14" ht="14.4" customHeight="1" x14ac:dyDescent="0.3">
      <c r="A309" s="659" t="s">
        <v>544</v>
      </c>
      <c r="B309" s="660" t="s">
        <v>545</v>
      </c>
      <c r="C309" s="661" t="s">
        <v>555</v>
      </c>
      <c r="D309" s="662" t="s">
        <v>2185</v>
      </c>
      <c r="E309" s="661" t="s">
        <v>937</v>
      </c>
      <c r="F309" s="662" t="s">
        <v>2190</v>
      </c>
      <c r="G309" s="661" t="s">
        <v>874</v>
      </c>
      <c r="H309" s="661" t="s">
        <v>1423</v>
      </c>
      <c r="I309" s="661" t="s">
        <v>1424</v>
      </c>
      <c r="J309" s="661" t="s">
        <v>1398</v>
      </c>
      <c r="K309" s="661" t="s">
        <v>1425</v>
      </c>
      <c r="L309" s="663">
        <v>20.03</v>
      </c>
      <c r="M309" s="663">
        <v>32</v>
      </c>
      <c r="N309" s="664">
        <v>640.96</v>
      </c>
    </row>
    <row r="310" spans="1:14" ht="14.4" customHeight="1" x14ac:dyDescent="0.3">
      <c r="A310" s="659" t="s">
        <v>544</v>
      </c>
      <c r="B310" s="660" t="s">
        <v>545</v>
      </c>
      <c r="C310" s="661" t="s">
        <v>555</v>
      </c>
      <c r="D310" s="662" t="s">
        <v>2185</v>
      </c>
      <c r="E310" s="661" t="s">
        <v>937</v>
      </c>
      <c r="F310" s="662" t="s">
        <v>2190</v>
      </c>
      <c r="G310" s="661" t="s">
        <v>874</v>
      </c>
      <c r="H310" s="661" t="s">
        <v>994</v>
      </c>
      <c r="I310" s="661" t="s">
        <v>995</v>
      </c>
      <c r="J310" s="661" t="s">
        <v>996</v>
      </c>
      <c r="K310" s="661" t="s">
        <v>997</v>
      </c>
      <c r="L310" s="663">
        <v>108.30968426512084</v>
      </c>
      <c r="M310" s="663">
        <v>8</v>
      </c>
      <c r="N310" s="664">
        <v>866.47747412096669</v>
      </c>
    </row>
    <row r="311" spans="1:14" ht="14.4" customHeight="1" x14ac:dyDescent="0.3">
      <c r="A311" s="659" t="s">
        <v>544</v>
      </c>
      <c r="B311" s="660" t="s">
        <v>545</v>
      </c>
      <c r="C311" s="661" t="s">
        <v>555</v>
      </c>
      <c r="D311" s="662" t="s">
        <v>2185</v>
      </c>
      <c r="E311" s="661" t="s">
        <v>937</v>
      </c>
      <c r="F311" s="662" t="s">
        <v>2190</v>
      </c>
      <c r="G311" s="661" t="s">
        <v>874</v>
      </c>
      <c r="H311" s="661" t="s">
        <v>1001</v>
      </c>
      <c r="I311" s="661" t="s">
        <v>1001</v>
      </c>
      <c r="J311" s="661" t="s">
        <v>1002</v>
      </c>
      <c r="K311" s="661" t="s">
        <v>1003</v>
      </c>
      <c r="L311" s="663">
        <v>29.51999966721381</v>
      </c>
      <c r="M311" s="663">
        <v>60</v>
      </c>
      <c r="N311" s="664">
        <v>1771.1999800328285</v>
      </c>
    </row>
    <row r="312" spans="1:14" ht="14.4" customHeight="1" x14ac:dyDescent="0.3">
      <c r="A312" s="659" t="s">
        <v>544</v>
      </c>
      <c r="B312" s="660" t="s">
        <v>545</v>
      </c>
      <c r="C312" s="661" t="s">
        <v>555</v>
      </c>
      <c r="D312" s="662" t="s">
        <v>2185</v>
      </c>
      <c r="E312" s="661" t="s">
        <v>937</v>
      </c>
      <c r="F312" s="662" t="s">
        <v>2190</v>
      </c>
      <c r="G312" s="661" t="s">
        <v>874</v>
      </c>
      <c r="H312" s="661" t="s">
        <v>1004</v>
      </c>
      <c r="I312" s="661" t="s">
        <v>1004</v>
      </c>
      <c r="J312" s="661" t="s">
        <v>1005</v>
      </c>
      <c r="K312" s="661" t="s">
        <v>1006</v>
      </c>
      <c r="L312" s="663">
        <v>258.24648006714369</v>
      </c>
      <c r="M312" s="663">
        <v>35.400000000000077</v>
      </c>
      <c r="N312" s="664">
        <v>9141.9253943769072</v>
      </c>
    </row>
    <row r="313" spans="1:14" ht="14.4" customHeight="1" x14ac:dyDescent="0.3">
      <c r="A313" s="659" t="s">
        <v>544</v>
      </c>
      <c r="B313" s="660" t="s">
        <v>545</v>
      </c>
      <c r="C313" s="661" t="s">
        <v>555</v>
      </c>
      <c r="D313" s="662" t="s">
        <v>2185</v>
      </c>
      <c r="E313" s="661" t="s">
        <v>937</v>
      </c>
      <c r="F313" s="662" t="s">
        <v>2190</v>
      </c>
      <c r="G313" s="661" t="s">
        <v>874</v>
      </c>
      <c r="H313" s="661" t="s">
        <v>1010</v>
      </c>
      <c r="I313" s="661" t="s">
        <v>1011</v>
      </c>
      <c r="J313" s="661" t="s">
        <v>1012</v>
      </c>
      <c r="K313" s="661" t="s">
        <v>1013</v>
      </c>
      <c r="L313" s="663">
        <v>492.33390865753086</v>
      </c>
      <c r="M313" s="663">
        <v>2.6999999999999997</v>
      </c>
      <c r="N313" s="664">
        <v>1329.3015533753332</v>
      </c>
    </row>
    <row r="314" spans="1:14" ht="14.4" customHeight="1" x14ac:dyDescent="0.3">
      <c r="A314" s="659" t="s">
        <v>544</v>
      </c>
      <c r="B314" s="660" t="s">
        <v>545</v>
      </c>
      <c r="C314" s="661" t="s">
        <v>555</v>
      </c>
      <c r="D314" s="662" t="s">
        <v>2185</v>
      </c>
      <c r="E314" s="661" t="s">
        <v>937</v>
      </c>
      <c r="F314" s="662" t="s">
        <v>2190</v>
      </c>
      <c r="G314" s="661" t="s">
        <v>874</v>
      </c>
      <c r="H314" s="661" t="s">
        <v>1014</v>
      </c>
      <c r="I314" s="661" t="s">
        <v>1015</v>
      </c>
      <c r="J314" s="661" t="s">
        <v>1016</v>
      </c>
      <c r="K314" s="661"/>
      <c r="L314" s="663">
        <v>155.09999999999994</v>
      </c>
      <c r="M314" s="663">
        <v>0.90000000000000013</v>
      </c>
      <c r="N314" s="664">
        <v>139.58999999999997</v>
      </c>
    </row>
    <row r="315" spans="1:14" ht="14.4" customHeight="1" x14ac:dyDescent="0.3">
      <c r="A315" s="659" t="s">
        <v>544</v>
      </c>
      <c r="B315" s="660" t="s">
        <v>545</v>
      </c>
      <c r="C315" s="661" t="s">
        <v>558</v>
      </c>
      <c r="D315" s="662" t="s">
        <v>2186</v>
      </c>
      <c r="E315" s="661" t="s">
        <v>567</v>
      </c>
      <c r="F315" s="662" t="s">
        <v>2189</v>
      </c>
      <c r="G315" s="661" t="s">
        <v>568</v>
      </c>
      <c r="H315" s="661" t="s">
        <v>1426</v>
      </c>
      <c r="I315" s="661" t="s">
        <v>215</v>
      </c>
      <c r="J315" s="661" t="s">
        <v>1427</v>
      </c>
      <c r="K315" s="661"/>
      <c r="L315" s="663">
        <v>191.13100000000003</v>
      </c>
      <c r="M315" s="663">
        <v>1</v>
      </c>
      <c r="N315" s="664">
        <v>191.13100000000003</v>
      </c>
    </row>
    <row r="316" spans="1:14" ht="14.4" customHeight="1" x14ac:dyDescent="0.3">
      <c r="A316" s="659" t="s">
        <v>544</v>
      </c>
      <c r="B316" s="660" t="s">
        <v>545</v>
      </c>
      <c r="C316" s="661" t="s">
        <v>558</v>
      </c>
      <c r="D316" s="662" t="s">
        <v>2186</v>
      </c>
      <c r="E316" s="661" t="s">
        <v>567</v>
      </c>
      <c r="F316" s="662" t="s">
        <v>2189</v>
      </c>
      <c r="G316" s="661" t="s">
        <v>568</v>
      </c>
      <c r="H316" s="661" t="s">
        <v>760</v>
      </c>
      <c r="I316" s="661" t="s">
        <v>761</v>
      </c>
      <c r="J316" s="661" t="s">
        <v>589</v>
      </c>
      <c r="K316" s="661" t="s">
        <v>762</v>
      </c>
      <c r="L316" s="663">
        <v>69.719764783584978</v>
      </c>
      <c r="M316" s="663">
        <v>1</v>
      </c>
      <c r="N316" s="664">
        <v>69.719764783584978</v>
      </c>
    </row>
    <row r="317" spans="1:14" ht="14.4" customHeight="1" x14ac:dyDescent="0.3">
      <c r="A317" s="659" t="s">
        <v>544</v>
      </c>
      <c r="B317" s="660" t="s">
        <v>545</v>
      </c>
      <c r="C317" s="661" t="s">
        <v>558</v>
      </c>
      <c r="D317" s="662" t="s">
        <v>2186</v>
      </c>
      <c r="E317" s="661" t="s">
        <v>567</v>
      </c>
      <c r="F317" s="662" t="s">
        <v>2189</v>
      </c>
      <c r="G317" s="661" t="s">
        <v>568</v>
      </c>
      <c r="H317" s="661" t="s">
        <v>1428</v>
      </c>
      <c r="I317" s="661" t="s">
        <v>1429</v>
      </c>
      <c r="J317" s="661" t="s">
        <v>1430</v>
      </c>
      <c r="K317" s="661" t="s">
        <v>1431</v>
      </c>
      <c r="L317" s="663">
        <v>279.38</v>
      </c>
      <c r="M317" s="663">
        <v>1</v>
      </c>
      <c r="N317" s="664">
        <v>279.38</v>
      </c>
    </row>
    <row r="318" spans="1:14" ht="14.4" customHeight="1" x14ac:dyDescent="0.3">
      <c r="A318" s="659" t="s">
        <v>544</v>
      </c>
      <c r="B318" s="660" t="s">
        <v>545</v>
      </c>
      <c r="C318" s="661" t="s">
        <v>558</v>
      </c>
      <c r="D318" s="662" t="s">
        <v>2186</v>
      </c>
      <c r="E318" s="661" t="s">
        <v>567</v>
      </c>
      <c r="F318" s="662" t="s">
        <v>2189</v>
      </c>
      <c r="G318" s="661" t="s">
        <v>568</v>
      </c>
      <c r="H318" s="661" t="s">
        <v>1215</v>
      </c>
      <c r="I318" s="661" t="s">
        <v>1216</v>
      </c>
      <c r="J318" s="661" t="s">
        <v>1217</v>
      </c>
      <c r="K318" s="661" t="s">
        <v>1218</v>
      </c>
      <c r="L318" s="663">
        <v>32.20000000000001</v>
      </c>
      <c r="M318" s="663">
        <v>1</v>
      </c>
      <c r="N318" s="664">
        <v>32.20000000000001</v>
      </c>
    </row>
    <row r="319" spans="1:14" ht="14.4" customHeight="1" x14ac:dyDescent="0.3">
      <c r="A319" s="659" t="s">
        <v>544</v>
      </c>
      <c r="B319" s="660" t="s">
        <v>545</v>
      </c>
      <c r="C319" s="661" t="s">
        <v>558</v>
      </c>
      <c r="D319" s="662" t="s">
        <v>2186</v>
      </c>
      <c r="E319" s="661" t="s">
        <v>567</v>
      </c>
      <c r="F319" s="662" t="s">
        <v>2189</v>
      </c>
      <c r="G319" s="661" t="s">
        <v>568</v>
      </c>
      <c r="H319" s="661" t="s">
        <v>1252</v>
      </c>
      <c r="I319" s="661" t="s">
        <v>215</v>
      </c>
      <c r="J319" s="661" t="s">
        <v>1253</v>
      </c>
      <c r="K319" s="661"/>
      <c r="L319" s="663">
        <v>63.64666386085306</v>
      </c>
      <c r="M319" s="663">
        <v>3</v>
      </c>
      <c r="N319" s="664">
        <v>190.93999158255917</v>
      </c>
    </row>
    <row r="320" spans="1:14" ht="14.4" customHeight="1" x14ac:dyDescent="0.3">
      <c r="A320" s="659" t="s">
        <v>544</v>
      </c>
      <c r="B320" s="660" t="s">
        <v>545</v>
      </c>
      <c r="C320" s="661" t="s">
        <v>558</v>
      </c>
      <c r="D320" s="662" t="s">
        <v>2186</v>
      </c>
      <c r="E320" s="661" t="s">
        <v>567</v>
      </c>
      <c r="F320" s="662" t="s">
        <v>2189</v>
      </c>
      <c r="G320" s="661" t="s">
        <v>568</v>
      </c>
      <c r="H320" s="661" t="s">
        <v>1432</v>
      </c>
      <c r="I320" s="661" t="s">
        <v>1432</v>
      </c>
      <c r="J320" s="661" t="s">
        <v>1433</v>
      </c>
      <c r="K320" s="661" t="s">
        <v>1434</v>
      </c>
      <c r="L320" s="663">
        <v>216.50696951676008</v>
      </c>
      <c r="M320" s="663">
        <v>1</v>
      </c>
      <c r="N320" s="664">
        <v>216.50696951676008</v>
      </c>
    </row>
    <row r="321" spans="1:14" ht="14.4" customHeight="1" x14ac:dyDescent="0.3">
      <c r="A321" s="659" t="s">
        <v>544</v>
      </c>
      <c r="B321" s="660" t="s">
        <v>545</v>
      </c>
      <c r="C321" s="661" t="s">
        <v>558</v>
      </c>
      <c r="D321" s="662" t="s">
        <v>2186</v>
      </c>
      <c r="E321" s="661" t="s">
        <v>567</v>
      </c>
      <c r="F321" s="662" t="s">
        <v>2189</v>
      </c>
      <c r="G321" s="661" t="s">
        <v>568</v>
      </c>
      <c r="H321" s="661" t="s">
        <v>1435</v>
      </c>
      <c r="I321" s="661" t="s">
        <v>215</v>
      </c>
      <c r="J321" s="661" t="s">
        <v>1436</v>
      </c>
      <c r="K321" s="661" t="s">
        <v>1437</v>
      </c>
      <c r="L321" s="663">
        <v>83.768277757401847</v>
      </c>
      <c r="M321" s="663">
        <v>3</v>
      </c>
      <c r="N321" s="664">
        <v>251.30483327220554</v>
      </c>
    </row>
    <row r="322" spans="1:14" ht="14.4" customHeight="1" x14ac:dyDescent="0.3">
      <c r="A322" s="659" t="s">
        <v>544</v>
      </c>
      <c r="B322" s="660" t="s">
        <v>545</v>
      </c>
      <c r="C322" s="661" t="s">
        <v>561</v>
      </c>
      <c r="D322" s="662" t="s">
        <v>2187</v>
      </c>
      <c r="E322" s="661" t="s">
        <v>567</v>
      </c>
      <c r="F322" s="662" t="s">
        <v>2189</v>
      </c>
      <c r="G322" s="661"/>
      <c r="H322" s="661" t="s">
        <v>1438</v>
      </c>
      <c r="I322" s="661" t="s">
        <v>1438</v>
      </c>
      <c r="J322" s="661" t="s">
        <v>1439</v>
      </c>
      <c r="K322" s="661" t="s">
        <v>1440</v>
      </c>
      <c r="L322" s="663">
        <v>114.31999999999998</v>
      </c>
      <c r="M322" s="663">
        <v>2</v>
      </c>
      <c r="N322" s="664">
        <v>228.63999999999996</v>
      </c>
    </row>
    <row r="323" spans="1:14" ht="14.4" customHeight="1" x14ac:dyDescent="0.3">
      <c r="A323" s="659" t="s">
        <v>544</v>
      </c>
      <c r="B323" s="660" t="s">
        <v>545</v>
      </c>
      <c r="C323" s="661" t="s">
        <v>561</v>
      </c>
      <c r="D323" s="662" t="s">
        <v>2187</v>
      </c>
      <c r="E323" s="661" t="s">
        <v>567</v>
      </c>
      <c r="F323" s="662" t="s">
        <v>2189</v>
      </c>
      <c r="G323" s="661"/>
      <c r="H323" s="661" t="s">
        <v>1021</v>
      </c>
      <c r="I323" s="661" t="s">
        <v>1021</v>
      </c>
      <c r="J323" s="661" t="s">
        <v>1022</v>
      </c>
      <c r="K323" s="661" t="s">
        <v>1023</v>
      </c>
      <c r="L323" s="663">
        <v>553.99000000000012</v>
      </c>
      <c r="M323" s="663">
        <v>3.9999999999999982</v>
      </c>
      <c r="N323" s="664">
        <v>2215.9599999999996</v>
      </c>
    </row>
    <row r="324" spans="1:14" ht="14.4" customHeight="1" x14ac:dyDescent="0.3">
      <c r="A324" s="659" t="s">
        <v>544</v>
      </c>
      <c r="B324" s="660" t="s">
        <v>545</v>
      </c>
      <c r="C324" s="661" t="s">
        <v>561</v>
      </c>
      <c r="D324" s="662" t="s">
        <v>2187</v>
      </c>
      <c r="E324" s="661" t="s">
        <v>567</v>
      </c>
      <c r="F324" s="662" t="s">
        <v>2189</v>
      </c>
      <c r="G324" s="661"/>
      <c r="H324" s="661" t="s">
        <v>1441</v>
      </c>
      <c r="I324" s="661" t="s">
        <v>1441</v>
      </c>
      <c r="J324" s="661" t="s">
        <v>1442</v>
      </c>
      <c r="K324" s="661" t="s">
        <v>1443</v>
      </c>
      <c r="L324" s="663">
        <v>123.23000000000003</v>
      </c>
      <c r="M324" s="663">
        <v>0.75</v>
      </c>
      <c r="N324" s="664">
        <v>92.422500000000028</v>
      </c>
    </row>
    <row r="325" spans="1:14" ht="14.4" customHeight="1" x14ac:dyDescent="0.3">
      <c r="A325" s="659" t="s">
        <v>544</v>
      </c>
      <c r="B325" s="660" t="s">
        <v>545</v>
      </c>
      <c r="C325" s="661" t="s">
        <v>561</v>
      </c>
      <c r="D325" s="662" t="s">
        <v>2187</v>
      </c>
      <c r="E325" s="661" t="s">
        <v>567</v>
      </c>
      <c r="F325" s="662" t="s">
        <v>2189</v>
      </c>
      <c r="G325" s="661" t="s">
        <v>568</v>
      </c>
      <c r="H325" s="661" t="s">
        <v>569</v>
      </c>
      <c r="I325" s="661" t="s">
        <v>569</v>
      </c>
      <c r="J325" s="661" t="s">
        <v>570</v>
      </c>
      <c r="K325" s="661" t="s">
        <v>571</v>
      </c>
      <c r="L325" s="663">
        <v>171.6</v>
      </c>
      <c r="M325" s="663">
        <v>66</v>
      </c>
      <c r="N325" s="664">
        <v>11325.6</v>
      </c>
    </row>
    <row r="326" spans="1:14" ht="14.4" customHeight="1" x14ac:dyDescent="0.3">
      <c r="A326" s="659" t="s">
        <v>544</v>
      </c>
      <c r="B326" s="660" t="s">
        <v>545</v>
      </c>
      <c r="C326" s="661" t="s">
        <v>561</v>
      </c>
      <c r="D326" s="662" t="s">
        <v>2187</v>
      </c>
      <c r="E326" s="661" t="s">
        <v>567</v>
      </c>
      <c r="F326" s="662" t="s">
        <v>2189</v>
      </c>
      <c r="G326" s="661" t="s">
        <v>568</v>
      </c>
      <c r="H326" s="661" t="s">
        <v>572</v>
      </c>
      <c r="I326" s="661" t="s">
        <v>572</v>
      </c>
      <c r="J326" s="661" t="s">
        <v>573</v>
      </c>
      <c r="K326" s="661" t="s">
        <v>574</v>
      </c>
      <c r="L326" s="663">
        <v>174.69317460317455</v>
      </c>
      <c r="M326" s="663">
        <v>63</v>
      </c>
      <c r="N326" s="664">
        <v>11005.669999999996</v>
      </c>
    </row>
    <row r="327" spans="1:14" ht="14.4" customHeight="1" x14ac:dyDescent="0.3">
      <c r="A327" s="659" t="s">
        <v>544</v>
      </c>
      <c r="B327" s="660" t="s">
        <v>545</v>
      </c>
      <c r="C327" s="661" t="s">
        <v>561</v>
      </c>
      <c r="D327" s="662" t="s">
        <v>2187</v>
      </c>
      <c r="E327" s="661" t="s">
        <v>567</v>
      </c>
      <c r="F327" s="662" t="s">
        <v>2189</v>
      </c>
      <c r="G327" s="661" t="s">
        <v>568</v>
      </c>
      <c r="H327" s="661" t="s">
        <v>575</v>
      </c>
      <c r="I327" s="661" t="s">
        <v>575</v>
      </c>
      <c r="J327" s="661" t="s">
        <v>576</v>
      </c>
      <c r="K327" s="661" t="s">
        <v>574</v>
      </c>
      <c r="L327" s="663">
        <v>143</v>
      </c>
      <c r="M327" s="663">
        <v>17</v>
      </c>
      <c r="N327" s="664">
        <v>2431</v>
      </c>
    </row>
    <row r="328" spans="1:14" ht="14.4" customHeight="1" x14ac:dyDescent="0.3">
      <c r="A328" s="659" t="s">
        <v>544</v>
      </c>
      <c r="B328" s="660" t="s">
        <v>545</v>
      </c>
      <c r="C328" s="661" t="s">
        <v>561</v>
      </c>
      <c r="D328" s="662" t="s">
        <v>2187</v>
      </c>
      <c r="E328" s="661" t="s">
        <v>567</v>
      </c>
      <c r="F328" s="662" t="s">
        <v>2189</v>
      </c>
      <c r="G328" s="661" t="s">
        <v>568</v>
      </c>
      <c r="H328" s="661" t="s">
        <v>1028</v>
      </c>
      <c r="I328" s="661" t="s">
        <v>1028</v>
      </c>
      <c r="J328" s="661" t="s">
        <v>570</v>
      </c>
      <c r="K328" s="661" t="s">
        <v>1029</v>
      </c>
      <c r="L328" s="663">
        <v>93.570328385626198</v>
      </c>
      <c r="M328" s="663">
        <v>74.999999999999986</v>
      </c>
      <c r="N328" s="664">
        <v>7017.774628921964</v>
      </c>
    </row>
    <row r="329" spans="1:14" ht="14.4" customHeight="1" x14ac:dyDescent="0.3">
      <c r="A329" s="659" t="s">
        <v>544</v>
      </c>
      <c r="B329" s="660" t="s">
        <v>545</v>
      </c>
      <c r="C329" s="661" t="s">
        <v>561</v>
      </c>
      <c r="D329" s="662" t="s">
        <v>2187</v>
      </c>
      <c r="E329" s="661" t="s">
        <v>567</v>
      </c>
      <c r="F329" s="662" t="s">
        <v>2189</v>
      </c>
      <c r="G329" s="661" t="s">
        <v>568</v>
      </c>
      <c r="H329" s="661" t="s">
        <v>577</v>
      </c>
      <c r="I329" s="661" t="s">
        <v>577</v>
      </c>
      <c r="J329" s="661" t="s">
        <v>570</v>
      </c>
      <c r="K329" s="661" t="s">
        <v>578</v>
      </c>
      <c r="L329" s="663">
        <v>93.5</v>
      </c>
      <c r="M329" s="663">
        <v>20</v>
      </c>
      <c r="N329" s="664">
        <v>1870</v>
      </c>
    </row>
    <row r="330" spans="1:14" ht="14.4" customHeight="1" x14ac:dyDescent="0.3">
      <c r="A330" s="659" t="s">
        <v>544</v>
      </c>
      <c r="B330" s="660" t="s">
        <v>545</v>
      </c>
      <c r="C330" s="661" t="s">
        <v>561</v>
      </c>
      <c r="D330" s="662" t="s">
        <v>2187</v>
      </c>
      <c r="E330" s="661" t="s">
        <v>567</v>
      </c>
      <c r="F330" s="662" t="s">
        <v>2189</v>
      </c>
      <c r="G330" s="661" t="s">
        <v>568</v>
      </c>
      <c r="H330" s="661" t="s">
        <v>1030</v>
      </c>
      <c r="I330" s="661" t="s">
        <v>1031</v>
      </c>
      <c r="J330" s="661" t="s">
        <v>1032</v>
      </c>
      <c r="K330" s="661" t="s">
        <v>602</v>
      </c>
      <c r="L330" s="663">
        <v>52.580020865540121</v>
      </c>
      <c r="M330" s="663">
        <v>4</v>
      </c>
      <c r="N330" s="664">
        <v>210.32008346216048</v>
      </c>
    </row>
    <row r="331" spans="1:14" ht="14.4" customHeight="1" x14ac:dyDescent="0.3">
      <c r="A331" s="659" t="s">
        <v>544</v>
      </c>
      <c r="B331" s="660" t="s">
        <v>545</v>
      </c>
      <c r="C331" s="661" t="s">
        <v>561</v>
      </c>
      <c r="D331" s="662" t="s">
        <v>2187</v>
      </c>
      <c r="E331" s="661" t="s">
        <v>567</v>
      </c>
      <c r="F331" s="662" t="s">
        <v>2189</v>
      </c>
      <c r="G331" s="661" t="s">
        <v>568</v>
      </c>
      <c r="H331" s="661" t="s">
        <v>579</v>
      </c>
      <c r="I331" s="661" t="s">
        <v>580</v>
      </c>
      <c r="J331" s="661" t="s">
        <v>581</v>
      </c>
      <c r="K331" s="661" t="s">
        <v>582</v>
      </c>
      <c r="L331" s="663">
        <v>87.029748621276354</v>
      </c>
      <c r="M331" s="663">
        <v>10</v>
      </c>
      <c r="N331" s="664">
        <v>870.29748621276349</v>
      </c>
    </row>
    <row r="332" spans="1:14" ht="14.4" customHeight="1" x14ac:dyDescent="0.3">
      <c r="A332" s="659" t="s">
        <v>544</v>
      </c>
      <c r="B332" s="660" t="s">
        <v>545</v>
      </c>
      <c r="C332" s="661" t="s">
        <v>561</v>
      </c>
      <c r="D332" s="662" t="s">
        <v>2187</v>
      </c>
      <c r="E332" s="661" t="s">
        <v>567</v>
      </c>
      <c r="F332" s="662" t="s">
        <v>2189</v>
      </c>
      <c r="G332" s="661" t="s">
        <v>568</v>
      </c>
      <c r="H332" s="661" t="s">
        <v>583</v>
      </c>
      <c r="I332" s="661" t="s">
        <v>584</v>
      </c>
      <c r="J332" s="661" t="s">
        <v>585</v>
      </c>
      <c r="K332" s="661" t="s">
        <v>586</v>
      </c>
      <c r="L332" s="663">
        <v>96.81972116229035</v>
      </c>
      <c r="M332" s="663">
        <v>11</v>
      </c>
      <c r="N332" s="664">
        <v>1065.0169327851938</v>
      </c>
    </row>
    <row r="333" spans="1:14" ht="14.4" customHeight="1" x14ac:dyDescent="0.3">
      <c r="A333" s="659" t="s">
        <v>544</v>
      </c>
      <c r="B333" s="660" t="s">
        <v>545</v>
      </c>
      <c r="C333" s="661" t="s">
        <v>561</v>
      </c>
      <c r="D333" s="662" t="s">
        <v>2187</v>
      </c>
      <c r="E333" s="661" t="s">
        <v>567</v>
      </c>
      <c r="F333" s="662" t="s">
        <v>2189</v>
      </c>
      <c r="G333" s="661" t="s">
        <v>568</v>
      </c>
      <c r="H333" s="661" t="s">
        <v>587</v>
      </c>
      <c r="I333" s="661" t="s">
        <v>588</v>
      </c>
      <c r="J333" s="661" t="s">
        <v>589</v>
      </c>
      <c r="K333" s="661" t="s">
        <v>590</v>
      </c>
      <c r="L333" s="663">
        <v>167.60974747870392</v>
      </c>
      <c r="M333" s="663">
        <v>4</v>
      </c>
      <c r="N333" s="664">
        <v>670.43898991481569</v>
      </c>
    </row>
    <row r="334" spans="1:14" ht="14.4" customHeight="1" x14ac:dyDescent="0.3">
      <c r="A334" s="659" t="s">
        <v>544</v>
      </c>
      <c r="B334" s="660" t="s">
        <v>545</v>
      </c>
      <c r="C334" s="661" t="s">
        <v>561</v>
      </c>
      <c r="D334" s="662" t="s">
        <v>2187</v>
      </c>
      <c r="E334" s="661" t="s">
        <v>567</v>
      </c>
      <c r="F334" s="662" t="s">
        <v>2189</v>
      </c>
      <c r="G334" s="661" t="s">
        <v>568</v>
      </c>
      <c r="H334" s="661" t="s">
        <v>591</v>
      </c>
      <c r="I334" s="661" t="s">
        <v>592</v>
      </c>
      <c r="J334" s="661" t="s">
        <v>593</v>
      </c>
      <c r="K334" s="661" t="s">
        <v>594</v>
      </c>
      <c r="L334" s="663">
        <v>64.539731081960838</v>
      </c>
      <c r="M334" s="663">
        <v>11</v>
      </c>
      <c r="N334" s="664">
        <v>709.93704190156927</v>
      </c>
    </row>
    <row r="335" spans="1:14" ht="14.4" customHeight="1" x14ac:dyDescent="0.3">
      <c r="A335" s="659" t="s">
        <v>544</v>
      </c>
      <c r="B335" s="660" t="s">
        <v>545</v>
      </c>
      <c r="C335" s="661" t="s">
        <v>561</v>
      </c>
      <c r="D335" s="662" t="s">
        <v>2187</v>
      </c>
      <c r="E335" s="661" t="s">
        <v>567</v>
      </c>
      <c r="F335" s="662" t="s">
        <v>2189</v>
      </c>
      <c r="G335" s="661" t="s">
        <v>568</v>
      </c>
      <c r="H335" s="661" t="s">
        <v>1444</v>
      </c>
      <c r="I335" s="661" t="s">
        <v>1445</v>
      </c>
      <c r="J335" s="661" t="s">
        <v>1446</v>
      </c>
      <c r="K335" s="661" t="s">
        <v>1447</v>
      </c>
      <c r="L335" s="663">
        <v>28.21058492837728</v>
      </c>
      <c r="M335" s="663">
        <v>56</v>
      </c>
      <c r="N335" s="664">
        <v>1579.7927559891277</v>
      </c>
    </row>
    <row r="336" spans="1:14" ht="14.4" customHeight="1" x14ac:dyDescent="0.3">
      <c r="A336" s="659" t="s">
        <v>544</v>
      </c>
      <c r="B336" s="660" t="s">
        <v>545</v>
      </c>
      <c r="C336" s="661" t="s">
        <v>561</v>
      </c>
      <c r="D336" s="662" t="s">
        <v>2187</v>
      </c>
      <c r="E336" s="661" t="s">
        <v>567</v>
      </c>
      <c r="F336" s="662" t="s">
        <v>2189</v>
      </c>
      <c r="G336" s="661" t="s">
        <v>568</v>
      </c>
      <c r="H336" s="661" t="s">
        <v>599</v>
      </c>
      <c r="I336" s="661" t="s">
        <v>600</v>
      </c>
      <c r="J336" s="661" t="s">
        <v>601</v>
      </c>
      <c r="K336" s="661" t="s">
        <v>602</v>
      </c>
      <c r="L336" s="663">
        <v>40.223333333333329</v>
      </c>
      <c r="M336" s="663">
        <v>6</v>
      </c>
      <c r="N336" s="664">
        <v>241.33999999999997</v>
      </c>
    </row>
    <row r="337" spans="1:14" ht="14.4" customHeight="1" x14ac:dyDescent="0.3">
      <c r="A337" s="659" t="s">
        <v>544</v>
      </c>
      <c r="B337" s="660" t="s">
        <v>545</v>
      </c>
      <c r="C337" s="661" t="s">
        <v>561</v>
      </c>
      <c r="D337" s="662" t="s">
        <v>2187</v>
      </c>
      <c r="E337" s="661" t="s">
        <v>567</v>
      </c>
      <c r="F337" s="662" t="s">
        <v>2189</v>
      </c>
      <c r="G337" s="661" t="s">
        <v>568</v>
      </c>
      <c r="H337" s="661" t="s">
        <v>603</v>
      </c>
      <c r="I337" s="661" t="s">
        <v>604</v>
      </c>
      <c r="J337" s="661" t="s">
        <v>601</v>
      </c>
      <c r="K337" s="661" t="s">
        <v>605</v>
      </c>
      <c r="L337" s="663">
        <v>77.609745713532249</v>
      </c>
      <c r="M337" s="663">
        <v>5</v>
      </c>
      <c r="N337" s="664">
        <v>388.04872856766121</v>
      </c>
    </row>
    <row r="338" spans="1:14" ht="14.4" customHeight="1" x14ac:dyDescent="0.3">
      <c r="A338" s="659" t="s">
        <v>544</v>
      </c>
      <c r="B338" s="660" t="s">
        <v>545</v>
      </c>
      <c r="C338" s="661" t="s">
        <v>561</v>
      </c>
      <c r="D338" s="662" t="s">
        <v>2187</v>
      </c>
      <c r="E338" s="661" t="s">
        <v>567</v>
      </c>
      <c r="F338" s="662" t="s">
        <v>2189</v>
      </c>
      <c r="G338" s="661" t="s">
        <v>568</v>
      </c>
      <c r="H338" s="661" t="s">
        <v>606</v>
      </c>
      <c r="I338" s="661" t="s">
        <v>607</v>
      </c>
      <c r="J338" s="661" t="s">
        <v>608</v>
      </c>
      <c r="K338" s="661" t="s">
        <v>609</v>
      </c>
      <c r="L338" s="663">
        <v>63.969613791506077</v>
      </c>
      <c r="M338" s="663">
        <v>2</v>
      </c>
      <c r="N338" s="664">
        <v>127.93922758301215</v>
      </c>
    </row>
    <row r="339" spans="1:14" ht="14.4" customHeight="1" x14ac:dyDescent="0.3">
      <c r="A339" s="659" t="s">
        <v>544</v>
      </c>
      <c r="B339" s="660" t="s">
        <v>545</v>
      </c>
      <c r="C339" s="661" t="s">
        <v>561</v>
      </c>
      <c r="D339" s="662" t="s">
        <v>2187</v>
      </c>
      <c r="E339" s="661" t="s">
        <v>567</v>
      </c>
      <c r="F339" s="662" t="s">
        <v>2189</v>
      </c>
      <c r="G339" s="661" t="s">
        <v>568</v>
      </c>
      <c r="H339" s="661" t="s">
        <v>610</v>
      </c>
      <c r="I339" s="661" t="s">
        <v>611</v>
      </c>
      <c r="J339" s="661" t="s">
        <v>612</v>
      </c>
      <c r="K339" s="661" t="s">
        <v>613</v>
      </c>
      <c r="L339" s="663">
        <v>52.979838900688151</v>
      </c>
      <c r="M339" s="663">
        <v>6</v>
      </c>
      <c r="N339" s="664">
        <v>317.8790334041289</v>
      </c>
    </row>
    <row r="340" spans="1:14" ht="14.4" customHeight="1" x14ac:dyDescent="0.3">
      <c r="A340" s="659" t="s">
        <v>544</v>
      </c>
      <c r="B340" s="660" t="s">
        <v>545</v>
      </c>
      <c r="C340" s="661" t="s">
        <v>561</v>
      </c>
      <c r="D340" s="662" t="s">
        <v>2187</v>
      </c>
      <c r="E340" s="661" t="s">
        <v>567</v>
      </c>
      <c r="F340" s="662" t="s">
        <v>2189</v>
      </c>
      <c r="G340" s="661" t="s">
        <v>568</v>
      </c>
      <c r="H340" s="661" t="s">
        <v>1037</v>
      </c>
      <c r="I340" s="661" t="s">
        <v>1038</v>
      </c>
      <c r="J340" s="661" t="s">
        <v>1039</v>
      </c>
      <c r="K340" s="661" t="s">
        <v>744</v>
      </c>
      <c r="L340" s="663">
        <v>65.919999999999945</v>
      </c>
      <c r="M340" s="663">
        <v>2</v>
      </c>
      <c r="N340" s="664">
        <v>131.83999999999989</v>
      </c>
    </row>
    <row r="341" spans="1:14" ht="14.4" customHeight="1" x14ac:dyDescent="0.3">
      <c r="A341" s="659" t="s">
        <v>544</v>
      </c>
      <c r="B341" s="660" t="s">
        <v>545</v>
      </c>
      <c r="C341" s="661" t="s">
        <v>561</v>
      </c>
      <c r="D341" s="662" t="s">
        <v>2187</v>
      </c>
      <c r="E341" s="661" t="s">
        <v>567</v>
      </c>
      <c r="F341" s="662" t="s">
        <v>2189</v>
      </c>
      <c r="G341" s="661" t="s">
        <v>568</v>
      </c>
      <c r="H341" s="661" t="s">
        <v>614</v>
      </c>
      <c r="I341" s="661" t="s">
        <v>615</v>
      </c>
      <c r="J341" s="661" t="s">
        <v>616</v>
      </c>
      <c r="K341" s="661" t="s">
        <v>617</v>
      </c>
      <c r="L341" s="663">
        <v>66.576666666666654</v>
      </c>
      <c r="M341" s="663">
        <v>6</v>
      </c>
      <c r="N341" s="664">
        <v>399.45999999999992</v>
      </c>
    </row>
    <row r="342" spans="1:14" ht="14.4" customHeight="1" x14ac:dyDescent="0.3">
      <c r="A342" s="659" t="s">
        <v>544</v>
      </c>
      <c r="B342" s="660" t="s">
        <v>545</v>
      </c>
      <c r="C342" s="661" t="s">
        <v>561</v>
      </c>
      <c r="D342" s="662" t="s">
        <v>2187</v>
      </c>
      <c r="E342" s="661" t="s">
        <v>567</v>
      </c>
      <c r="F342" s="662" t="s">
        <v>2189</v>
      </c>
      <c r="G342" s="661" t="s">
        <v>568</v>
      </c>
      <c r="H342" s="661" t="s">
        <v>1448</v>
      </c>
      <c r="I342" s="661" t="s">
        <v>1449</v>
      </c>
      <c r="J342" s="661" t="s">
        <v>1450</v>
      </c>
      <c r="K342" s="661" t="s">
        <v>1451</v>
      </c>
      <c r="L342" s="663">
        <v>58.320000000000007</v>
      </c>
      <c r="M342" s="663">
        <v>2</v>
      </c>
      <c r="N342" s="664">
        <v>116.64000000000001</v>
      </c>
    </row>
    <row r="343" spans="1:14" ht="14.4" customHeight="1" x14ac:dyDescent="0.3">
      <c r="A343" s="659" t="s">
        <v>544</v>
      </c>
      <c r="B343" s="660" t="s">
        <v>545</v>
      </c>
      <c r="C343" s="661" t="s">
        <v>561</v>
      </c>
      <c r="D343" s="662" t="s">
        <v>2187</v>
      </c>
      <c r="E343" s="661" t="s">
        <v>567</v>
      </c>
      <c r="F343" s="662" t="s">
        <v>2189</v>
      </c>
      <c r="G343" s="661" t="s">
        <v>568</v>
      </c>
      <c r="H343" s="661" t="s">
        <v>1452</v>
      </c>
      <c r="I343" s="661" t="s">
        <v>1453</v>
      </c>
      <c r="J343" s="661" t="s">
        <v>1454</v>
      </c>
      <c r="K343" s="661" t="s">
        <v>1455</v>
      </c>
      <c r="L343" s="663">
        <v>355.17374446967523</v>
      </c>
      <c r="M343" s="663">
        <v>93</v>
      </c>
      <c r="N343" s="664">
        <v>33031.158235679795</v>
      </c>
    </row>
    <row r="344" spans="1:14" ht="14.4" customHeight="1" x14ac:dyDescent="0.3">
      <c r="A344" s="659" t="s">
        <v>544</v>
      </c>
      <c r="B344" s="660" t="s">
        <v>545</v>
      </c>
      <c r="C344" s="661" t="s">
        <v>561</v>
      </c>
      <c r="D344" s="662" t="s">
        <v>2187</v>
      </c>
      <c r="E344" s="661" t="s">
        <v>567</v>
      </c>
      <c r="F344" s="662" t="s">
        <v>2189</v>
      </c>
      <c r="G344" s="661" t="s">
        <v>568</v>
      </c>
      <c r="H344" s="661" t="s">
        <v>618</v>
      </c>
      <c r="I344" s="661" t="s">
        <v>619</v>
      </c>
      <c r="J344" s="661" t="s">
        <v>620</v>
      </c>
      <c r="K344" s="661" t="s">
        <v>621</v>
      </c>
      <c r="L344" s="663">
        <v>57.729922025048239</v>
      </c>
      <c r="M344" s="663">
        <v>29</v>
      </c>
      <c r="N344" s="664">
        <v>1674.167738726399</v>
      </c>
    </row>
    <row r="345" spans="1:14" ht="14.4" customHeight="1" x14ac:dyDescent="0.3">
      <c r="A345" s="659" t="s">
        <v>544</v>
      </c>
      <c r="B345" s="660" t="s">
        <v>545</v>
      </c>
      <c r="C345" s="661" t="s">
        <v>561</v>
      </c>
      <c r="D345" s="662" t="s">
        <v>2187</v>
      </c>
      <c r="E345" s="661" t="s">
        <v>567</v>
      </c>
      <c r="F345" s="662" t="s">
        <v>2189</v>
      </c>
      <c r="G345" s="661" t="s">
        <v>568</v>
      </c>
      <c r="H345" s="661" t="s">
        <v>1456</v>
      </c>
      <c r="I345" s="661" t="s">
        <v>1457</v>
      </c>
      <c r="J345" s="661" t="s">
        <v>1458</v>
      </c>
      <c r="K345" s="661" t="s">
        <v>1459</v>
      </c>
      <c r="L345" s="663">
        <v>109.908270989762</v>
      </c>
      <c r="M345" s="663">
        <v>3</v>
      </c>
      <c r="N345" s="664">
        <v>329.72481296928601</v>
      </c>
    </row>
    <row r="346" spans="1:14" ht="14.4" customHeight="1" x14ac:dyDescent="0.3">
      <c r="A346" s="659" t="s">
        <v>544</v>
      </c>
      <c r="B346" s="660" t="s">
        <v>545</v>
      </c>
      <c r="C346" s="661" t="s">
        <v>561</v>
      </c>
      <c r="D346" s="662" t="s">
        <v>2187</v>
      </c>
      <c r="E346" s="661" t="s">
        <v>567</v>
      </c>
      <c r="F346" s="662" t="s">
        <v>2189</v>
      </c>
      <c r="G346" s="661" t="s">
        <v>568</v>
      </c>
      <c r="H346" s="661" t="s">
        <v>622</v>
      </c>
      <c r="I346" s="661" t="s">
        <v>623</v>
      </c>
      <c r="J346" s="661" t="s">
        <v>624</v>
      </c>
      <c r="K346" s="661" t="s">
        <v>625</v>
      </c>
      <c r="L346" s="663">
        <v>41.349999999999994</v>
      </c>
      <c r="M346" s="663">
        <v>3</v>
      </c>
      <c r="N346" s="664">
        <v>124.04999999999998</v>
      </c>
    </row>
    <row r="347" spans="1:14" ht="14.4" customHeight="1" x14ac:dyDescent="0.3">
      <c r="A347" s="659" t="s">
        <v>544</v>
      </c>
      <c r="B347" s="660" t="s">
        <v>545</v>
      </c>
      <c r="C347" s="661" t="s">
        <v>561</v>
      </c>
      <c r="D347" s="662" t="s">
        <v>2187</v>
      </c>
      <c r="E347" s="661" t="s">
        <v>567</v>
      </c>
      <c r="F347" s="662" t="s">
        <v>2189</v>
      </c>
      <c r="G347" s="661" t="s">
        <v>568</v>
      </c>
      <c r="H347" s="661" t="s">
        <v>1460</v>
      </c>
      <c r="I347" s="661" t="s">
        <v>1461</v>
      </c>
      <c r="J347" s="661" t="s">
        <v>1462</v>
      </c>
      <c r="K347" s="661" t="s">
        <v>1463</v>
      </c>
      <c r="L347" s="663">
        <v>144.60974720531476</v>
      </c>
      <c r="M347" s="663">
        <v>7</v>
      </c>
      <c r="N347" s="664">
        <v>1012.2682304372033</v>
      </c>
    </row>
    <row r="348" spans="1:14" ht="14.4" customHeight="1" x14ac:dyDescent="0.3">
      <c r="A348" s="659" t="s">
        <v>544</v>
      </c>
      <c r="B348" s="660" t="s">
        <v>545</v>
      </c>
      <c r="C348" s="661" t="s">
        <v>561</v>
      </c>
      <c r="D348" s="662" t="s">
        <v>2187</v>
      </c>
      <c r="E348" s="661" t="s">
        <v>567</v>
      </c>
      <c r="F348" s="662" t="s">
        <v>2189</v>
      </c>
      <c r="G348" s="661" t="s">
        <v>568</v>
      </c>
      <c r="H348" s="661" t="s">
        <v>1464</v>
      </c>
      <c r="I348" s="661" t="s">
        <v>1465</v>
      </c>
      <c r="J348" s="661" t="s">
        <v>1113</v>
      </c>
      <c r="K348" s="661" t="s">
        <v>1466</v>
      </c>
      <c r="L348" s="663">
        <v>283.55974469658884</v>
      </c>
      <c r="M348" s="663">
        <v>1</v>
      </c>
      <c r="N348" s="664">
        <v>283.55974469658884</v>
      </c>
    </row>
    <row r="349" spans="1:14" ht="14.4" customHeight="1" x14ac:dyDescent="0.3">
      <c r="A349" s="659" t="s">
        <v>544</v>
      </c>
      <c r="B349" s="660" t="s">
        <v>545</v>
      </c>
      <c r="C349" s="661" t="s">
        <v>561</v>
      </c>
      <c r="D349" s="662" t="s">
        <v>2187</v>
      </c>
      <c r="E349" s="661" t="s">
        <v>567</v>
      </c>
      <c r="F349" s="662" t="s">
        <v>2189</v>
      </c>
      <c r="G349" s="661" t="s">
        <v>568</v>
      </c>
      <c r="H349" s="661" t="s">
        <v>1467</v>
      </c>
      <c r="I349" s="661" t="s">
        <v>1468</v>
      </c>
      <c r="J349" s="661" t="s">
        <v>1469</v>
      </c>
      <c r="K349" s="661" t="s">
        <v>1470</v>
      </c>
      <c r="L349" s="663">
        <v>446.59849999999994</v>
      </c>
      <c r="M349" s="663">
        <v>2</v>
      </c>
      <c r="N349" s="664">
        <v>893.19699999999989</v>
      </c>
    </row>
    <row r="350" spans="1:14" ht="14.4" customHeight="1" x14ac:dyDescent="0.3">
      <c r="A350" s="659" t="s">
        <v>544</v>
      </c>
      <c r="B350" s="660" t="s">
        <v>545</v>
      </c>
      <c r="C350" s="661" t="s">
        <v>561</v>
      </c>
      <c r="D350" s="662" t="s">
        <v>2187</v>
      </c>
      <c r="E350" s="661" t="s">
        <v>567</v>
      </c>
      <c r="F350" s="662" t="s">
        <v>2189</v>
      </c>
      <c r="G350" s="661" t="s">
        <v>568</v>
      </c>
      <c r="H350" s="661" t="s">
        <v>634</v>
      </c>
      <c r="I350" s="661" t="s">
        <v>635</v>
      </c>
      <c r="J350" s="661" t="s">
        <v>636</v>
      </c>
      <c r="K350" s="661" t="s">
        <v>637</v>
      </c>
      <c r="L350" s="663">
        <v>41.239999999999995</v>
      </c>
      <c r="M350" s="663">
        <v>1</v>
      </c>
      <c r="N350" s="664">
        <v>41.239999999999995</v>
      </c>
    </row>
    <row r="351" spans="1:14" ht="14.4" customHeight="1" x14ac:dyDescent="0.3">
      <c r="A351" s="659" t="s">
        <v>544</v>
      </c>
      <c r="B351" s="660" t="s">
        <v>545</v>
      </c>
      <c r="C351" s="661" t="s">
        <v>561</v>
      </c>
      <c r="D351" s="662" t="s">
        <v>2187</v>
      </c>
      <c r="E351" s="661" t="s">
        <v>567</v>
      </c>
      <c r="F351" s="662" t="s">
        <v>2189</v>
      </c>
      <c r="G351" s="661" t="s">
        <v>568</v>
      </c>
      <c r="H351" s="661" t="s">
        <v>1471</v>
      </c>
      <c r="I351" s="661" t="s">
        <v>1472</v>
      </c>
      <c r="J351" s="661" t="s">
        <v>747</v>
      </c>
      <c r="K351" s="661" t="s">
        <v>1473</v>
      </c>
      <c r="L351" s="663">
        <v>185.61</v>
      </c>
      <c r="M351" s="663">
        <v>6</v>
      </c>
      <c r="N351" s="664">
        <v>1113.6600000000001</v>
      </c>
    </row>
    <row r="352" spans="1:14" ht="14.4" customHeight="1" x14ac:dyDescent="0.3">
      <c r="A352" s="659" t="s">
        <v>544</v>
      </c>
      <c r="B352" s="660" t="s">
        <v>545</v>
      </c>
      <c r="C352" s="661" t="s">
        <v>561</v>
      </c>
      <c r="D352" s="662" t="s">
        <v>2187</v>
      </c>
      <c r="E352" s="661" t="s">
        <v>567</v>
      </c>
      <c r="F352" s="662" t="s">
        <v>2189</v>
      </c>
      <c r="G352" s="661" t="s">
        <v>568</v>
      </c>
      <c r="H352" s="661" t="s">
        <v>638</v>
      </c>
      <c r="I352" s="661" t="s">
        <v>638</v>
      </c>
      <c r="J352" s="661" t="s">
        <v>639</v>
      </c>
      <c r="K352" s="661" t="s">
        <v>640</v>
      </c>
      <c r="L352" s="663">
        <v>36.542350995021863</v>
      </c>
      <c r="M352" s="663">
        <v>70</v>
      </c>
      <c r="N352" s="664">
        <v>2557.9645696515304</v>
      </c>
    </row>
    <row r="353" spans="1:14" ht="14.4" customHeight="1" x14ac:dyDescent="0.3">
      <c r="A353" s="659" t="s">
        <v>544</v>
      </c>
      <c r="B353" s="660" t="s">
        <v>545</v>
      </c>
      <c r="C353" s="661" t="s">
        <v>561</v>
      </c>
      <c r="D353" s="662" t="s">
        <v>2187</v>
      </c>
      <c r="E353" s="661" t="s">
        <v>567</v>
      </c>
      <c r="F353" s="662" t="s">
        <v>2189</v>
      </c>
      <c r="G353" s="661" t="s">
        <v>568</v>
      </c>
      <c r="H353" s="661" t="s">
        <v>1055</v>
      </c>
      <c r="I353" s="661" t="s">
        <v>1056</v>
      </c>
      <c r="J353" s="661" t="s">
        <v>643</v>
      </c>
      <c r="K353" s="661" t="s">
        <v>1057</v>
      </c>
      <c r="L353" s="663">
        <v>179.25066455981579</v>
      </c>
      <c r="M353" s="663">
        <v>11</v>
      </c>
      <c r="N353" s="664">
        <v>1971.7573101579737</v>
      </c>
    </row>
    <row r="354" spans="1:14" ht="14.4" customHeight="1" x14ac:dyDescent="0.3">
      <c r="A354" s="659" t="s">
        <v>544</v>
      </c>
      <c r="B354" s="660" t="s">
        <v>545</v>
      </c>
      <c r="C354" s="661" t="s">
        <v>561</v>
      </c>
      <c r="D354" s="662" t="s">
        <v>2187</v>
      </c>
      <c r="E354" s="661" t="s">
        <v>567</v>
      </c>
      <c r="F354" s="662" t="s">
        <v>2189</v>
      </c>
      <c r="G354" s="661" t="s">
        <v>568</v>
      </c>
      <c r="H354" s="661" t="s">
        <v>1474</v>
      </c>
      <c r="I354" s="661" t="s">
        <v>1475</v>
      </c>
      <c r="J354" s="661" t="s">
        <v>1042</v>
      </c>
      <c r="K354" s="661" t="s">
        <v>1476</v>
      </c>
      <c r="L354" s="663">
        <v>158.01827268797544</v>
      </c>
      <c r="M354" s="663">
        <v>1</v>
      </c>
      <c r="N354" s="664">
        <v>158.01827268797544</v>
      </c>
    </row>
    <row r="355" spans="1:14" ht="14.4" customHeight="1" x14ac:dyDescent="0.3">
      <c r="A355" s="659" t="s">
        <v>544</v>
      </c>
      <c r="B355" s="660" t="s">
        <v>545</v>
      </c>
      <c r="C355" s="661" t="s">
        <v>561</v>
      </c>
      <c r="D355" s="662" t="s">
        <v>2187</v>
      </c>
      <c r="E355" s="661" t="s">
        <v>567</v>
      </c>
      <c r="F355" s="662" t="s">
        <v>2189</v>
      </c>
      <c r="G355" s="661" t="s">
        <v>568</v>
      </c>
      <c r="H355" s="661" t="s">
        <v>1477</v>
      </c>
      <c r="I355" s="661" t="s">
        <v>1478</v>
      </c>
      <c r="J355" s="661" t="s">
        <v>1479</v>
      </c>
      <c r="K355" s="661" t="s">
        <v>1480</v>
      </c>
      <c r="L355" s="663">
        <v>597.6099999999999</v>
      </c>
      <c r="M355" s="663">
        <v>1</v>
      </c>
      <c r="N355" s="664">
        <v>597.6099999999999</v>
      </c>
    </row>
    <row r="356" spans="1:14" ht="14.4" customHeight="1" x14ac:dyDescent="0.3">
      <c r="A356" s="659" t="s">
        <v>544</v>
      </c>
      <c r="B356" s="660" t="s">
        <v>545</v>
      </c>
      <c r="C356" s="661" t="s">
        <v>561</v>
      </c>
      <c r="D356" s="662" t="s">
        <v>2187</v>
      </c>
      <c r="E356" s="661" t="s">
        <v>567</v>
      </c>
      <c r="F356" s="662" t="s">
        <v>2189</v>
      </c>
      <c r="G356" s="661" t="s">
        <v>568</v>
      </c>
      <c r="H356" s="661" t="s">
        <v>1481</v>
      </c>
      <c r="I356" s="661" t="s">
        <v>1481</v>
      </c>
      <c r="J356" s="661" t="s">
        <v>1482</v>
      </c>
      <c r="K356" s="661" t="s">
        <v>1483</v>
      </c>
      <c r="L356" s="663">
        <v>64.170000000000044</v>
      </c>
      <c r="M356" s="663">
        <v>4</v>
      </c>
      <c r="N356" s="664">
        <v>256.68000000000018</v>
      </c>
    </row>
    <row r="357" spans="1:14" ht="14.4" customHeight="1" x14ac:dyDescent="0.3">
      <c r="A357" s="659" t="s">
        <v>544</v>
      </c>
      <c r="B357" s="660" t="s">
        <v>545</v>
      </c>
      <c r="C357" s="661" t="s">
        <v>561</v>
      </c>
      <c r="D357" s="662" t="s">
        <v>2187</v>
      </c>
      <c r="E357" s="661" t="s">
        <v>567</v>
      </c>
      <c r="F357" s="662" t="s">
        <v>2189</v>
      </c>
      <c r="G357" s="661" t="s">
        <v>568</v>
      </c>
      <c r="H357" s="661" t="s">
        <v>649</v>
      </c>
      <c r="I357" s="661" t="s">
        <v>650</v>
      </c>
      <c r="J357" s="661" t="s">
        <v>651</v>
      </c>
      <c r="K357" s="661" t="s">
        <v>652</v>
      </c>
      <c r="L357" s="663">
        <v>325.13994362629086</v>
      </c>
      <c r="M357" s="663">
        <v>11</v>
      </c>
      <c r="N357" s="664">
        <v>3576.5393798891992</v>
      </c>
    </row>
    <row r="358" spans="1:14" ht="14.4" customHeight="1" x14ac:dyDescent="0.3">
      <c r="A358" s="659" t="s">
        <v>544</v>
      </c>
      <c r="B358" s="660" t="s">
        <v>545</v>
      </c>
      <c r="C358" s="661" t="s">
        <v>561</v>
      </c>
      <c r="D358" s="662" t="s">
        <v>2187</v>
      </c>
      <c r="E358" s="661" t="s">
        <v>567</v>
      </c>
      <c r="F358" s="662" t="s">
        <v>2189</v>
      </c>
      <c r="G358" s="661" t="s">
        <v>568</v>
      </c>
      <c r="H358" s="661" t="s">
        <v>1484</v>
      </c>
      <c r="I358" s="661" t="s">
        <v>1485</v>
      </c>
      <c r="J358" s="661" t="s">
        <v>1486</v>
      </c>
      <c r="K358" s="661" t="s">
        <v>1487</v>
      </c>
      <c r="L358" s="663">
        <v>316.63066666666668</v>
      </c>
      <c r="M358" s="663">
        <v>1</v>
      </c>
      <c r="N358" s="664">
        <v>316.63066666666668</v>
      </c>
    </row>
    <row r="359" spans="1:14" ht="14.4" customHeight="1" x14ac:dyDescent="0.3">
      <c r="A359" s="659" t="s">
        <v>544</v>
      </c>
      <c r="B359" s="660" t="s">
        <v>545</v>
      </c>
      <c r="C359" s="661" t="s">
        <v>561</v>
      </c>
      <c r="D359" s="662" t="s">
        <v>2187</v>
      </c>
      <c r="E359" s="661" t="s">
        <v>567</v>
      </c>
      <c r="F359" s="662" t="s">
        <v>2189</v>
      </c>
      <c r="G359" s="661" t="s">
        <v>568</v>
      </c>
      <c r="H359" s="661" t="s">
        <v>657</v>
      </c>
      <c r="I359" s="661" t="s">
        <v>658</v>
      </c>
      <c r="J359" s="661" t="s">
        <v>620</v>
      </c>
      <c r="K359" s="661" t="s">
        <v>659</v>
      </c>
      <c r="L359" s="663">
        <v>21.585571897077969</v>
      </c>
      <c r="M359" s="663">
        <v>25</v>
      </c>
      <c r="N359" s="664">
        <v>539.63929742694927</v>
      </c>
    </row>
    <row r="360" spans="1:14" ht="14.4" customHeight="1" x14ac:dyDescent="0.3">
      <c r="A360" s="659" t="s">
        <v>544</v>
      </c>
      <c r="B360" s="660" t="s">
        <v>545</v>
      </c>
      <c r="C360" s="661" t="s">
        <v>561</v>
      </c>
      <c r="D360" s="662" t="s">
        <v>2187</v>
      </c>
      <c r="E360" s="661" t="s">
        <v>567</v>
      </c>
      <c r="F360" s="662" t="s">
        <v>2189</v>
      </c>
      <c r="G360" s="661" t="s">
        <v>568</v>
      </c>
      <c r="H360" s="661" t="s">
        <v>1488</v>
      </c>
      <c r="I360" s="661" t="s">
        <v>1489</v>
      </c>
      <c r="J360" s="661" t="s">
        <v>1490</v>
      </c>
      <c r="K360" s="661" t="s">
        <v>1199</v>
      </c>
      <c r="L360" s="663">
        <v>73.78333333333336</v>
      </c>
      <c r="M360" s="663">
        <v>3</v>
      </c>
      <c r="N360" s="664">
        <v>221.35000000000008</v>
      </c>
    </row>
    <row r="361" spans="1:14" ht="14.4" customHeight="1" x14ac:dyDescent="0.3">
      <c r="A361" s="659" t="s">
        <v>544</v>
      </c>
      <c r="B361" s="660" t="s">
        <v>545</v>
      </c>
      <c r="C361" s="661" t="s">
        <v>561</v>
      </c>
      <c r="D361" s="662" t="s">
        <v>2187</v>
      </c>
      <c r="E361" s="661" t="s">
        <v>567</v>
      </c>
      <c r="F361" s="662" t="s">
        <v>2189</v>
      </c>
      <c r="G361" s="661" t="s">
        <v>568</v>
      </c>
      <c r="H361" s="661" t="s">
        <v>1081</v>
      </c>
      <c r="I361" s="661" t="s">
        <v>1082</v>
      </c>
      <c r="J361" s="661" t="s">
        <v>1083</v>
      </c>
      <c r="K361" s="661" t="s">
        <v>1084</v>
      </c>
      <c r="L361" s="663">
        <v>117.41</v>
      </c>
      <c r="M361" s="663">
        <v>4</v>
      </c>
      <c r="N361" s="664">
        <v>469.64</v>
      </c>
    </row>
    <row r="362" spans="1:14" ht="14.4" customHeight="1" x14ac:dyDescent="0.3">
      <c r="A362" s="659" t="s">
        <v>544</v>
      </c>
      <c r="B362" s="660" t="s">
        <v>545</v>
      </c>
      <c r="C362" s="661" t="s">
        <v>561</v>
      </c>
      <c r="D362" s="662" t="s">
        <v>2187</v>
      </c>
      <c r="E362" s="661" t="s">
        <v>567</v>
      </c>
      <c r="F362" s="662" t="s">
        <v>2189</v>
      </c>
      <c r="G362" s="661" t="s">
        <v>568</v>
      </c>
      <c r="H362" s="661" t="s">
        <v>1491</v>
      </c>
      <c r="I362" s="661" t="s">
        <v>1491</v>
      </c>
      <c r="J362" s="661" t="s">
        <v>1492</v>
      </c>
      <c r="K362" s="661" t="s">
        <v>928</v>
      </c>
      <c r="L362" s="663">
        <v>98.758989332079096</v>
      </c>
      <c r="M362" s="663">
        <v>1</v>
      </c>
      <c r="N362" s="664">
        <v>98.758989332079096</v>
      </c>
    </row>
    <row r="363" spans="1:14" ht="14.4" customHeight="1" x14ac:dyDescent="0.3">
      <c r="A363" s="659" t="s">
        <v>544</v>
      </c>
      <c r="B363" s="660" t="s">
        <v>545</v>
      </c>
      <c r="C363" s="661" t="s">
        <v>561</v>
      </c>
      <c r="D363" s="662" t="s">
        <v>2187</v>
      </c>
      <c r="E363" s="661" t="s">
        <v>567</v>
      </c>
      <c r="F363" s="662" t="s">
        <v>2189</v>
      </c>
      <c r="G363" s="661" t="s">
        <v>568</v>
      </c>
      <c r="H363" s="661" t="s">
        <v>1493</v>
      </c>
      <c r="I363" s="661" t="s">
        <v>1494</v>
      </c>
      <c r="J363" s="661" t="s">
        <v>1495</v>
      </c>
      <c r="K363" s="661" t="s">
        <v>1354</v>
      </c>
      <c r="L363" s="663">
        <v>72.179261340517101</v>
      </c>
      <c r="M363" s="663">
        <v>1</v>
      </c>
      <c r="N363" s="664">
        <v>72.179261340517101</v>
      </c>
    </row>
    <row r="364" spans="1:14" ht="14.4" customHeight="1" x14ac:dyDescent="0.3">
      <c r="A364" s="659" t="s">
        <v>544</v>
      </c>
      <c r="B364" s="660" t="s">
        <v>545</v>
      </c>
      <c r="C364" s="661" t="s">
        <v>561</v>
      </c>
      <c r="D364" s="662" t="s">
        <v>2187</v>
      </c>
      <c r="E364" s="661" t="s">
        <v>567</v>
      </c>
      <c r="F364" s="662" t="s">
        <v>2189</v>
      </c>
      <c r="G364" s="661" t="s">
        <v>568</v>
      </c>
      <c r="H364" s="661" t="s">
        <v>1496</v>
      </c>
      <c r="I364" s="661" t="s">
        <v>1497</v>
      </c>
      <c r="J364" s="661" t="s">
        <v>1498</v>
      </c>
      <c r="K364" s="661" t="s">
        <v>1499</v>
      </c>
      <c r="L364" s="663">
        <v>103.68971421439085</v>
      </c>
      <c r="M364" s="663">
        <v>1</v>
      </c>
      <c r="N364" s="664">
        <v>103.68971421439085</v>
      </c>
    </row>
    <row r="365" spans="1:14" ht="14.4" customHeight="1" x14ac:dyDescent="0.3">
      <c r="A365" s="659" t="s">
        <v>544</v>
      </c>
      <c r="B365" s="660" t="s">
        <v>545</v>
      </c>
      <c r="C365" s="661" t="s">
        <v>561</v>
      </c>
      <c r="D365" s="662" t="s">
        <v>2187</v>
      </c>
      <c r="E365" s="661" t="s">
        <v>567</v>
      </c>
      <c r="F365" s="662" t="s">
        <v>2189</v>
      </c>
      <c r="G365" s="661" t="s">
        <v>568</v>
      </c>
      <c r="H365" s="661" t="s">
        <v>1085</v>
      </c>
      <c r="I365" s="661" t="s">
        <v>1086</v>
      </c>
      <c r="J365" s="661" t="s">
        <v>1087</v>
      </c>
      <c r="K365" s="661" t="s">
        <v>1088</v>
      </c>
      <c r="L365" s="663">
        <v>124.20003938506015</v>
      </c>
      <c r="M365" s="663">
        <v>3</v>
      </c>
      <c r="N365" s="664">
        <v>372.60011815518044</v>
      </c>
    </row>
    <row r="366" spans="1:14" ht="14.4" customHeight="1" x14ac:dyDescent="0.3">
      <c r="A366" s="659" t="s">
        <v>544</v>
      </c>
      <c r="B366" s="660" t="s">
        <v>545</v>
      </c>
      <c r="C366" s="661" t="s">
        <v>561</v>
      </c>
      <c r="D366" s="662" t="s">
        <v>2187</v>
      </c>
      <c r="E366" s="661" t="s">
        <v>567</v>
      </c>
      <c r="F366" s="662" t="s">
        <v>2189</v>
      </c>
      <c r="G366" s="661" t="s">
        <v>568</v>
      </c>
      <c r="H366" s="661" t="s">
        <v>1500</v>
      </c>
      <c r="I366" s="661" t="s">
        <v>1501</v>
      </c>
      <c r="J366" s="661" t="s">
        <v>1502</v>
      </c>
      <c r="K366" s="661" t="s">
        <v>1503</v>
      </c>
      <c r="L366" s="663">
        <v>359.68024271042492</v>
      </c>
      <c r="M366" s="663">
        <v>25</v>
      </c>
      <c r="N366" s="664">
        <v>8992.0060677606234</v>
      </c>
    </row>
    <row r="367" spans="1:14" ht="14.4" customHeight="1" x14ac:dyDescent="0.3">
      <c r="A367" s="659" t="s">
        <v>544</v>
      </c>
      <c r="B367" s="660" t="s">
        <v>545</v>
      </c>
      <c r="C367" s="661" t="s">
        <v>561</v>
      </c>
      <c r="D367" s="662" t="s">
        <v>2187</v>
      </c>
      <c r="E367" s="661" t="s">
        <v>567</v>
      </c>
      <c r="F367" s="662" t="s">
        <v>2189</v>
      </c>
      <c r="G367" s="661" t="s">
        <v>568</v>
      </c>
      <c r="H367" s="661" t="s">
        <v>672</v>
      </c>
      <c r="I367" s="661" t="s">
        <v>673</v>
      </c>
      <c r="J367" s="661" t="s">
        <v>674</v>
      </c>
      <c r="K367" s="661" t="s">
        <v>675</v>
      </c>
      <c r="L367" s="663">
        <v>64.104930522081915</v>
      </c>
      <c r="M367" s="663">
        <v>60</v>
      </c>
      <c r="N367" s="664">
        <v>3846.2958313249146</v>
      </c>
    </row>
    <row r="368" spans="1:14" ht="14.4" customHeight="1" x14ac:dyDescent="0.3">
      <c r="A368" s="659" t="s">
        <v>544</v>
      </c>
      <c r="B368" s="660" t="s">
        <v>545</v>
      </c>
      <c r="C368" s="661" t="s">
        <v>561</v>
      </c>
      <c r="D368" s="662" t="s">
        <v>2187</v>
      </c>
      <c r="E368" s="661" t="s">
        <v>567</v>
      </c>
      <c r="F368" s="662" t="s">
        <v>2189</v>
      </c>
      <c r="G368" s="661" t="s">
        <v>568</v>
      </c>
      <c r="H368" s="661" t="s">
        <v>1504</v>
      </c>
      <c r="I368" s="661" t="s">
        <v>1504</v>
      </c>
      <c r="J368" s="661" t="s">
        <v>1505</v>
      </c>
      <c r="K368" s="661" t="s">
        <v>936</v>
      </c>
      <c r="L368" s="663">
        <v>147.79</v>
      </c>
      <c r="M368" s="663">
        <v>2</v>
      </c>
      <c r="N368" s="664">
        <v>295.58</v>
      </c>
    </row>
    <row r="369" spans="1:14" ht="14.4" customHeight="1" x14ac:dyDescent="0.3">
      <c r="A369" s="659" t="s">
        <v>544</v>
      </c>
      <c r="B369" s="660" t="s">
        <v>545</v>
      </c>
      <c r="C369" s="661" t="s">
        <v>561</v>
      </c>
      <c r="D369" s="662" t="s">
        <v>2187</v>
      </c>
      <c r="E369" s="661" t="s">
        <v>567</v>
      </c>
      <c r="F369" s="662" t="s">
        <v>2189</v>
      </c>
      <c r="G369" s="661" t="s">
        <v>568</v>
      </c>
      <c r="H369" s="661" t="s">
        <v>1506</v>
      </c>
      <c r="I369" s="661" t="s">
        <v>1507</v>
      </c>
      <c r="J369" s="661" t="s">
        <v>1508</v>
      </c>
      <c r="K369" s="661" t="s">
        <v>1509</v>
      </c>
      <c r="L369" s="663">
        <v>128.78005713183796</v>
      </c>
      <c r="M369" s="663">
        <v>1</v>
      </c>
      <c r="N369" s="664">
        <v>128.78005713183796</v>
      </c>
    </row>
    <row r="370" spans="1:14" ht="14.4" customHeight="1" x14ac:dyDescent="0.3">
      <c r="A370" s="659" t="s">
        <v>544</v>
      </c>
      <c r="B370" s="660" t="s">
        <v>545</v>
      </c>
      <c r="C370" s="661" t="s">
        <v>561</v>
      </c>
      <c r="D370" s="662" t="s">
        <v>2187</v>
      </c>
      <c r="E370" s="661" t="s">
        <v>567</v>
      </c>
      <c r="F370" s="662" t="s">
        <v>2189</v>
      </c>
      <c r="G370" s="661" t="s">
        <v>568</v>
      </c>
      <c r="H370" s="661" t="s">
        <v>1510</v>
      </c>
      <c r="I370" s="661" t="s">
        <v>1511</v>
      </c>
      <c r="J370" s="661" t="s">
        <v>1512</v>
      </c>
      <c r="K370" s="661" t="s">
        <v>1513</v>
      </c>
      <c r="L370" s="663">
        <v>101.20975219329829</v>
      </c>
      <c r="M370" s="663">
        <v>1</v>
      </c>
      <c r="N370" s="664">
        <v>101.20975219329829</v>
      </c>
    </row>
    <row r="371" spans="1:14" ht="14.4" customHeight="1" x14ac:dyDescent="0.3">
      <c r="A371" s="659" t="s">
        <v>544</v>
      </c>
      <c r="B371" s="660" t="s">
        <v>545</v>
      </c>
      <c r="C371" s="661" t="s">
        <v>561</v>
      </c>
      <c r="D371" s="662" t="s">
        <v>2187</v>
      </c>
      <c r="E371" s="661" t="s">
        <v>567</v>
      </c>
      <c r="F371" s="662" t="s">
        <v>2189</v>
      </c>
      <c r="G371" s="661" t="s">
        <v>568</v>
      </c>
      <c r="H371" s="661" t="s">
        <v>1089</v>
      </c>
      <c r="I371" s="661" t="s">
        <v>1090</v>
      </c>
      <c r="J371" s="661" t="s">
        <v>1091</v>
      </c>
      <c r="K371" s="661" t="s">
        <v>1092</v>
      </c>
      <c r="L371" s="663">
        <v>119.17500000000003</v>
      </c>
      <c r="M371" s="663">
        <v>2</v>
      </c>
      <c r="N371" s="664">
        <v>238.35000000000005</v>
      </c>
    </row>
    <row r="372" spans="1:14" ht="14.4" customHeight="1" x14ac:dyDescent="0.3">
      <c r="A372" s="659" t="s">
        <v>544</v>
      </c>
      <c r="B372" s="660" t="s">
        <v>545</v>
      </c>
      <c r="C372" s="661" t="s">
        <v>561</v>
      </c>
      <c r="D372" s="662" t="s">
        <v>2187</v>
      </c>
      <c r="E372" s="661" t="s">
        <v>567</v>
      </c>
      <c r="F372" s="662" t="s">
        <v>2189</v>
      </c>
      <c r="G372" s="661" t="s">
        <v>568</v>
      </c>
      <c r="H372" s="661" t="s">
        <v>676</v>
      </c>
      <c r="I372" s="661" t="s">
        <v>677</v>
      </c>
      <c r="J372" s="661" t="s">
        <v>678</v>
      </c>
      <c r="K372" s="661" t="s">
        <v>679</v>
      </c>
      <c r="L372" s="663">
        <v>124.61666666666667</v>
      </c>
      <c r="M372" s="663">
        <v>6</v>
      </c>
      <c r="N372" s="664">
        <v>747.7</v>
      </c>
    </row>
    <row r="373" spans="1:14" ht="14.4" customHeight="1" x14ac:dyDescent="0.3">
      <c r="A373" s="659" t="s">
        <v>544</v>
      </c>
      <c r="B373" s="660" t="s">
        <v>545</v>
      </c>
      <c r="C373" s="661" t="s">
        <v>561</v>
      </c>
      <c r="D373" s="662" t="s">
        <v>2187</v>
      </c>
      <c r="E373" s="661" t="s">
        <v>567</v>
      </c>
      <c r="F373" s="662" t="s">
        <v>2189</v>
      </c>
      <c r="G373" s="661" t="s">
        <v>568</v>
      </c>
      <c r="H373" s="661" t="s">
        <v>1093</v>
      </c>
      <c r="I373" s="661" t="s">
        <v>1094</v>
      </c>
      <c r="J373" s="661" t="s">
        <v>678</v>
      </c>
      <c r="K373" s="661" t="s">
        <v>1095</v>
      </c>
      <c r="L373" s="663">
        <v>137.56782557950748</v>
      </c>
      <c r="M373" s="663">
        <v>5</v>
      </c>
      <c r="N373" s="664">
        <v>687.83912789753742</v>
      </c>
    </row>
    <row r="374" spans="1:14" ht="14.4" customHeight="1" x14ac:dyDescent="0.3">
      <c r="A374" s="659" t="s">
        <v>544</v>
      </c>
      <c r="B374" s="660" t="s">
        <v>545</v>
      </c>
      <c r="C374" s="661" t="s">
        <v>561</v>
      </c>
      <c r="D374" s="662" t="s">
        <v>2187</v>
      </c>
      <c r="E374" s="661" t="s">
        <v>567</v>
      </c>
      <c r="F374" s="662" t="s">
        <v>2189</v>
      </c>
      <c r="G374" s="661" t="s">
        <v>568</v>
      </c>
      <c r="H374" s="661" t="s">
        <v>680</v>
      </c>
      <c r="I374" s="661" t="s">
        <v>681</v>
      </c>
      <c r="J374" s="661" t="s">
        <v>682</v>
      </c>
      <c r="K374" s="661" t="s">
        <v>683</v>
      </c>
      <c r="L374" s="663">
        <v>67.779335259590596</v>
      </c>
      <c r="M374" s="663">
        <v>3</v>
      </c>
      <c r="N374" s="664">
        <v>203.33800577877179</v>
      </c>
    </row>
    <row r="375" spans="1:14" ht="14.4" customHeight="1" x14ac:dyDescent="0.3">
      <c r="A375" s="659" t="s">
        <v>544</v>
      </c>
      <c r="B375" s="660" t="s">
        <v>545</v>
      </c>
      <c r="C375" s="661" t="s">
        <v>561</v>
      </c>
      <c r="D375" s="662" t="s">
        <v>2187</v>
      </c>
      <c r="E375" s="661" t="s">
        <v>567</v>
      </c>
      <c r="F375" s="662" t="s">
        <v>2189</v>
      </c>
      <c r="G375" s="661" t="s">
        <v>568</v>
      </c>
      <c r="H375" s="661" t="s">
        <v>1514</v>
      </c>
      <c r="I375" s="661" t="s">
        <v>1515</v>
      </c>
      <c r="J375" s="661" t="s">
        <v>1516</v>
      </c>
      <c r="K375" s="661" t="s">
        <v>1517</v>
      </c>
      <c r="L375" s="663">
        <v>48.77</v>
      </c>
      <c r="M375" s="663">
        <v>2</v>
      </c>
      <c r="N375" s="664">
        <v>97.54</v>
      </c>
    </row>
    <row r="376" spans="1:14" ht="14.4" customHeight="1" x14ac:dyDescent="0.3">
      <c r="A376" s="659" t="s">
        <v>544</v>
      </c>
      <c r="B376" s="660" t="s">
        <v>545</v>
      </c>
      <c r="C376" s="661" t="s">
        <v>561</v>
      </c>
      <c r="D376" s="662" t="s">
        <v>2187</v>
      </c>
      <c r="E376" s="661" t="s">
        <v>567</v>
      </c>
      <c r="F376" s="662" t="s">
        <v>2189</v>
      </c>
      <c r="G376" s="661" t="s">
        <v>568</v>
      </c>
      <c r="H376" s="661" t="s">
        <v>684</v>
      </c>
      <c r="I376" s="661" t="s">
        <v>685</v>
      </c>
      <c r="J376" s="661" t="s">
        <v>686</v>
      </c>
      <c r="K376" s="661" t="s">
        <v>687</v>
      </c>
      <c r="L376" s="663">
        <v>42.34</v>
      </c>
      <c r="M376" s="663">
        <v>1</v>
      </c>
      <c r="N376" s="664">
        <v>42.34</v>
      </c>
    </row>
    <row r="377" spans="1:14" ht="14.4" customHeight="1" x14ac:dyDescent="0.3">
      <c r="A377" s="659" t="s">
        <v>544</v>
      </c>
      <c r="B377" s="660" t="s">
        <v>545</v>
      </c>
      <c r="C377" s="661" t="s">
        <v>561</v>
      </c>
      <c r="D377" s="662" t="s">
        <v>2187</v>
      </c>
      <c r="E377" s="661" t="s">
        <v>567</v>
      </c>
      <c r="F377" s="662" t="s">
        <v>2189</v>
      </c>
      <c r="G377" s="661" t="s">
        <v>568</v>
      </c>
      <c r="H377" s="661" t="s">
        <v>1518</v>
      </c>
      <c r="I377" s="661" t="s">
        <v>1519</v>
      </c>
      <c r="J377" s="661" t="s">
        <v>686</v>
      </c>
      <c r="K377" s="661" t="s">
        <v>1520</v>
      </c>
      <c r="L377" s="663">
        <v>279.82653125698982</v>
      </c>
      <c r="M377" s="663">
        <v>35</v>
      </c>
      <c r="N377" s="664">
        <v>9793.928593994644</v>
      </c>
    </row>
    <row r="378" spans="1:14" ht="14.4" customHeight="1" x14ac:dyDescent="0.3">
      <c r="A378" s="659" t="s">
        <v>544</v>
      </c>
      <c r="B378" s="660" t="s">
        <v>545</v>
      </c>
      <c r="C378" s="661" t="s">
        <v>561</v>
      </c>
      <c r="D378" s="662" t="s">
        <v>2187</v>
      </c>
      <c r="E378" s="661" t="s">
        <v>567</v>
      </c>
      <c r="F378" s="662" t="s">
        <v>2189</v>
      </c>
      <c r="G378" s="661" t="s">
        <v>568</v>
      </c>
      <c r="H378" s="661" t="s">
        <v>1521</v>
      </c>
      <c r="I378" s="661" t="s">
        <v>1522</v>
      </c>
      <c r="J378" s="661" t="s">
        <v>1523</v>
      </c>
      <c r="K378" s="661" t="s">
        <v>1524</v>
      </c>
      <c r="L378" s="663">
        <v>375.79990772225034</v>
      </c>
      <c r="M378" s="663">
        <v>11</v>
      </c>
      <c r="N378" s="664">
        <v>4133.798984944754</v>
      </c>
    </row>
    <row r="379" spans="1:14" ht="14.4" customHeight="1" x14ac:dyDescent="0.3">
      <c r="A379" s="659" t="s">
        <v>544</v>
      </c>
      <c r="B379" s="660" t="s">
        <v>545</v>
      </c>
      <c r="C379" s="661" t="s">
        <v>561</v>
      </c>
      <c r="D379" s="662" t="s">
        <v>2187</v>
      </c>
      <c r="E379" s="661" t="s">
        <v>567</v>
      </c>
      <c r="F379" s="662" t="s">
        <v>2189</v>
      </c>
      <c r="G379" s="661" t="s">
        <v>568</v>
      </c>
      <c r="H379" s="661" t="s">
        <v>688</v>
      </c>
      <c r="I379" s="661" t="s">
        <v>689</v>
      </c>
      <c r="J379" s="661" t="s">
        <v>690</v>
      </c>
      <c r="K379" s="661" t="s">
        <v>691</v>
      </c>
      <c r="L379" s="663">
        <v>54.529999999999987</v>
      </c>
      <c r="M379" s="663">
        <v>1</v>
      </c>
      <c r="N379" s="664">
        <v>54.529999999999987</v>
      </c>
    </row>
    <row r="380" spans="1:14" ht="14.4" customHeight="1" x14ac:dyDescent="0.3">
      <c r="A380" s="659" t="s">
        <v>544</v>
      </c>
      <c r="B380" s="660" t="s">
        <v>545</v>
      </c>
      <c r="C380" s="661" t="s">
        <v>561</v>
      </c>
      <c r="D380" s="662" t="s">
        <v>2187</v>
      </c>
      <c r="E380" s="661" t="s">
        <v>567</v>
      </c>
      <c r="F380" s="662" t="s">
        <v>2189</v>
      </c>
      <c r="G380" s="661" t="s">
        <v>568</v>
      </c>
      <c r="H380" s="661" t="s">
        <v>1525</v>
      </c>
      <c r="I380" s="661" t="s">
        <v>1526</v>
      </c>
      <c r="J380" s="661" t="s">
        <v>1527</v>
      </c>
      <c r="K380" s="661" t="s">
        <v>1528</v>
      </c>
      <c r="L380" s="663">
        <v>219.89674434335626</v>
      </c>
      <c r="M380" s="663">
        <v>2</v>
      </c>
      <c r="N380" s="664">
        <v>439.79348868671252</v>
      </c>
    </row>
    <row r="381" spans="1:14" ht="14.4" customHeight="1" x14ac:dyDescent="0.3">
      <c r="A381" s="659" t="s">
        <v>544</v>
      </c>
      <c r="B381" s="660" t="s">
        <v>545</v>
      </c>
      <c r="C381" s="661" t="s">
        <v>561</v>
      </c>
      <c r="D381" s="662" t="s">
        <v>2187</v>
      </c>
      <c r="E381" s="661" t="s">
        <v>567</v>
      </c>
      <c r="F381" s="662" t="s">
        <v>2189</v>
      </c>
      <c r="G381" s="661" t="s">
        <v>568</v>
      </c>
      <c r="H381" s="661" t="s">
        <v>1529</v>
      </c>
      <c r="I381" s="661" t="s">
        <v>215</v>
      </c>
      <c r="J381" s="661" t="s">
        <v>1530</v>
      </c>
      <c r="K381" s="661"/>
      <c r="L381" s="663">
        <v>649.87180178381936</v>
      </c>
      <c r="M381" s="663">
        <v>10</v>
      </c>
      <c r="N381" s="664">
        <v>6498.7180178381932</v>
      </c>
    </row>
    <row r="382" spans="1:14" ht="14.4" customHeight="1" x14ac:dyDescent="0.3">
      <c r="A382" s="659" t="s">
        <v>544</v>
      </c>
      <c r="B382" s="660" t="s">
        <v>545</v>
      </c>
      <c r="C382" s="661" t="s">
        <v>561</v>
      </c>
      <c r="D382" s="662" t="s">
        <v>2187</v>
      </c>
      <c r="E382" s="661" t="s">
        <v>567</v>
      </c>
      <c r="F382" s="662" t="s">
        <v>2189</v>
      </c>
      <c r="G382" s="661" t="s">
        <v>568</v>
      </c>
      <c r="H382" s="661" t="s">
        <v>1531</v>
      </c>
      <c r="I382" s="661" t="s">
        <v>1532</v>
      </c>
      <c r="J382" s="661" t="s">
        <v>1533</v>
      </c>
      <c r="K382" s="661" t="s">
        <v>1534</v>
      </c>
      <c r="L382" s="663">
        <v>147.58050999999998</v>
      </c>
      <c r="M382" s="663">
        <v>16</v>
      </c>
      <c r="N382" s="664">
        <v>2361.2881599999996</v>
      </c>
    </row>
    <row r="383" spans="1:14" ht="14.4" customHeight="1" x14ac:dyDescent="0.3">
      <c r="A383" s="659" t="s">
        <v>544</v>
      </c>
      <c r="B383" s="660" t="s">
        <v>545</v>
      </c>
      <c r="C383" s="661" t="s">
        <v>561</v>
      </c>
      <c r="D383" s="662" t="s">
        <v>2187</v>
      </c>
      <c r="E383" s="661" t="s">
        <v>567</v>
      </c>
      <c r="F383" s="662" t="s">
        <v>2189</v>
      </c>
      <c r="G383" s="661" t="s">
        <v>568</v>
      </c>
      <c r="H383" s="661" t="s">
        <v>1535</v>
      </c>
      <c r="I383" s="661" t="s">
        <v>215</v>
      </c>
      <c r="J383" s="661" t="s">
        <v>1536</v>
      </c>
      <c r="K383" s="661"/>
      <c r="L383" s="663">
        <v>36.232754238966308</v>
      </c>
      <c r="M383" s="663">
        <v>25</v>
      </c>
      <c r="N383" s="664">
        <v>905.81885597415771</v>
      </c>
    </row>
    <row r="384" spans="1:14" ht="14.4" customHeight="1" x14ac:dyDescent="0.3">
      <c r="A384" s="659" t="s">
        <v>544</v>
      </c>
      <c r="B384" s="660" t="s">
        <v>545</v>
      </c>
      <c r="C384" s="661" t="s">
        <v>561</v>
      </c>
      <c r="D384" s="662" t="s">
        <v>2187</v>
      </c>
      <c r="E384" s="661" t="s">
        <v>567</v>
      </c>
      <c r="F384" s="662" t="s">
        <v>2189</v>
      </c>
      <c r="G384" s="661" t="s">
        <v>568</v>
      </c>
      <c r="H384" s="661" t="s">
        <v>1537</v>
      </c>
      <c r="I384" s="661" t="s">
        <v>215</v>
      </c>
      <c r="J384" s="661" t="s">
        <v>1538</v>
      </c>
      <c r="K384" s="661"/>
      <c r="L384" s="663">
        <v>68.139999999999986</v>
      </c>
      <c r="M384" s="663">
        <v>2</v>
      </c>
      <c r="N384" s="664">
        <v>136.27999999999997</v>
      </c>
    </row>
    <row r="385" spans="1:14" ht="14.4" customHeight="1" x14ac:dyDescent="0.3">
      <c r="A385" s="659" t="s">
        <v>544</v>
      </c>
      <c r="B385" s="660" t="s">
        <v>545</v>
      </c>
      <c r="C385" s="661" t="s">
        <v>561</v>
      </c>
      <c r="D385" s="662" t="s">
        <v>2187</v>
      </c>
      <c r="E385" s="661" t="s">
        <v>567</v>
      </c>
      <c r="F385" s="662" t="s">
        <v>2189</v>
      </c>
      <c r="G385" s="661" t="s">
        <v>568</v>
      </c>
      <c r="H385" s="661" t="s">
        <v>1539</v>
      </c>
      <c r="I385" s="661" t="s">
        <v>215</v>
      </c>
      <c r="J385" s="661" t="s">
        <v>1540</v>
      </c>
      <c r="K385" s="661"/>
      <c r="L385" s="663">
        <v>30.979999999999993</v>
      </c>
      <c r="M385" s="663">
        <v>9</v>
      </c>
      <c r="N385" s="664">
        <v>278.81999999999994</v>
      </c>
    </row>
    <row r="386" spans="1:14" ht="14.4" customHeight="1" x14ac:dyDescent="0.3">
      <c r="A386" s="659" t="s">
        <v>544</v>
      </c>
      <c r="B386" s="660" t="s">
        <v>545</v>
      </c>
      <c r="C386" s="661" t="s">
        <v>561</v>
      </c>
      <c r="D386" s="662" t="s">
        <v>2187</v>
      </c>
      <c r="E386" s="661" t="s">
        <v>567</v>
      </c>
      <c r="F386" s="662" t="s">
        <v>2189</v>
      </c>
      <c r="G386" s="661" t="s">
        <v>568</v>
      </c>
      <c r="H386" s="661" t="s">
        <v>1117</v>
      </c>
      <c r="I386" s="661" t="s">
        <v>215</v>
      </c>
      <c r="J386" s="661" t="s">
        <v>1118</v>
      </c>
      <c r="K386" s="661"/>
      <c r="L386" s="663">
        <v>32.083676292576314</v>
      </c>
      <c r="M386" s="663">
        <v>22</v>
      </c>
      <c r="N386" s="664">
        <v>705.84087843667885</v>
      </c>
    </row>
    <row r="387" spans="1:14" ht="14.4" customHeight="1" x14ac:dyDescent="0.3">
      <c r="A387" s="659" t="s">
        <v>544</v>
      </c>
      <c r="B387" s="660" t="s">
        <v>545</v>
      </c>
      <c r="C387" s="661" t="s">
        <v>561</v>
      </c>
      <c r="D387" s="662" t="s">
        <v>2187</v>
      </c>
      <c r="E387" s="661" t="s">
        <v>567</v>
      </c>
      <c r="F387" s="662" t="s">
        <v>2189</v>
      </c>
      <c r="G387" s="661" t="s">
        <v>568</v>
      </c>
      <c r="H387" s="661" t="s">
        <v>1119</v>
      </c>
      <c r="I387" s="661" t="s">
        <v>215</v>
      </c>
      <c r="J387" s="661" t="s">
        <v>1120</v>
      </c>
      <c r="K387" s="661"/>
      <c r="L387" s="663">
        <v>147.49986719828908</v>
      </c>
      <c r="M387" s="663">
        <v>2</v>
      </c>
      <c r="N387" s="664">
        <v>294.99973439657816</v>
      </c>
    </row>
    <row r="388" spans="1:14" ht="14.4" customHeight="1" x14ac:dyDescent="0.3">
      <c r="A388" s="659" t="s">
        <v>544</v>
      </c>
      <c r="B388" s="660" t="s">
        <v>545</v>
      </c>
      <c r="C388" s="661" t="s">
        <v>561</v>
      </c>
      <c r="D388" s="662" t="s">
        <v>2187</v>
      </c>
      <c r="E388" s="661" t="s">
        <v>567</v>
      </c>
      <c r="F388" s="662" t="s">
        <v>2189</v>
      </c>
      <c r="G388" s="661" t="s">
        <v>568</v>
      </c>
      <c r="H388" s="661" t="s">
        <v>694</v>
      </c>
      <c r="I388" s="661" t="s">
        <v>215</v>
      </c>
      <c r="J388" s="661" t="s">
        <v>695</v>
      </c>
      <c r="K388" s="661"/>
      <c r="L388" s="663">
        <v>99.807112385217636</v>
      </c>
      <c r="M388" s="663">
        <v>96</v>
      </c>
      <c r="N388" s="664">
        <v>9581.482788980893</v>
      </c>
    </row>
    <row r="389" spans="1:14" ht="14.4" customHeight="1" x14ac:dyDescent="0.3">
      <c r="A389" s="659" t="s">
        <v>544</v>
      </c>
      <c r="B389" s="660" t="s">
        <v>545</v>
      </c>
      <c r="C389" s="661" t="s">
        <v>561</v>
      </c>
      <c r="D389" s="662" t="s">
        <v>2187</v>
      </c>
      <c r="E389" s="661" t="s">
        <v>567</v>
      </c>
      <c r="F389" s="662" t="s">
        <v>2189</v>
      </c>
      <c r="G389" s="661" t="s">
        <v>568</v>
      </c>
      <c r="H389" s="661" t="s">
        <v>1541</v>
      </c>
      <c r="I389" s="661" t="s">
        <v>1542</v>
      </c>
      <c r="J389" s="661" t="s">
        <v>1543</v>
      </c>
      <c r="K389" s="661" t="s">
        <v>1544</v>
      </c>
      <c r="L389" s="663">
        <v>58.149884444200126</v>
      </c>
      <c r="M389" s="663">
        <v>4</v>
      </c>
      <c r="N389" s="664">
        <v>232.5995377768005</v>
      </c>
    </row>
    <row r="390" spans="1:14" ht="14.4" customHeight="1" x14ac:dyDescent="0.3">
      <c r="A390" s="659" t="s">
        <v>544</v>
      </c>
      <c r="B390" s="660" t="s">
        <v>545</v>
      </c>
      <c r="C390" s="661" t="s">
        <v>561</v>
      </c>
      <c r="D390" s="662" t="s">
        <v>2187</v>
      </c>
      <c r="E390" s="661" t="s">
        <v>567</v>
      </c>
      <c r="F390" s="662" t="s">
        <v>2189</v>
      </c>
      <c r="G390" s="661" t="s">
        <v>568</v>
      </c>
      <c r="H390" s="661" t="s">
        <v>700</v>
      </c>
      <c r="I390" s="661" t="s">
        <v>701</v>
      </c>
      <c r="J390" s="661" t="s">
        <v>702</v>
      </c>
      <c r="K390" s="661" t="s">
        <v>703</v>
      </c>
      <c r="L390" s="663">
        <v>62.689586203699037</v>
      </c>
      <c r="M390" s="663">
        <v>3</v>
      </c>
      <c r="N390" s="664">
        <v>188.06875861109711</v>
      </c>
    </row>
    <row r="391" spans="1:14" ht="14.4" customHeight="1" x14ac:dyDescent="0.3">
      <c r="A391" s="659" t="s">
        <v>544</v>
      </c>
      <c r="B391" s="660" t="s">
        <v>545</v>
      </c>
      <c r="C391" s="661" t="s">
        <v>561</v>
      </c>
      <c r="D391" s="662" t="s">
        <v>2187</v>
      </c>
      <c r="E391" s="661" t="s">
        <v>567</v>
      </c>
      <c r="F391" s="662" t="s">
        <v>2189</v>
      </c>
      <c r="G391" s="661" t="s">
        <v>568</v>
      </c>
      <c r="H391" s="661" t="s">
        <v>1545</v>
      </c>
      <c r="I391" s="661" t="s">
        <v>1546</v>
      </c>
      <c r="J391" s="661" t="s">
        <v>1508</v>
      </c>
      <c r="K391" s="661" t="s">
        <v>1547</v>
      </c>
      <c r="L391" s="663">
        <v>366.61</v>
      </c>
      <c r="M391" s="663">
        <v>1</v>
      </c>
      <c r="N391" s="664">
        <v>366.61</v>
      </c>
    </row>
    <row r="392" spans="1:14" ht="14.4" customHeight="1" x14ac:dyDescent="0.3">
      <c r="A392" s="659" t="s">
        <v>544</v>
      </c>
      <c r="B392" s="660" t="s">
        <v>545</v>
      </c>
      <c r="C392" s="661" t="s">
        <v>561</v>
      </c>
      <c r="D392" s="662" t="s">
        <v>2187</v>
      </c>
      <c r="E392" s="661" t="s">
        <v>567</v>
      </c>
      <c r="F392" s="662" t="s">
        <v>2189</v>
      </c>
      <c r="G392" s="661" t="s">
        <v>568</v>
      </c>
      <c r="H392" s="661" t="s">
        <v>1548</v>
      </c>
      <c r="I392" s="661" t="s">
        <v>1549</v>
      </c>
      <c r="J392" s="661" t="s">
        <v>1550</v>
      </c>
      <c r="K392" s="661" t="s">
        <v>1551</v>
      </c>
      <c r="L392" s="663">
        <v>31.409744213694612</v>
      </c>
      <c r="M392" s="663">
        <v>1</v>
      </c>
      <c r="N392" s="664">
        <v>31.409744213694612</v>
      </c>
    </row>
    <row r="393" spans="1:14" ht="14.4" customHeight="1" x14ac:dyDescent="0.3">
      <c r="A393" s="659" t="s">
        <v>544</v>
      </c>
      <c r="B393" s="660" t="s">
        <v>545</v>
      </c>
      <c r="C393" s="661" t="s">
        <v>561</v>
      </c>
      <c r="D393" s="662" t="s">
        <v>2187</v>
      </c>
      <c r="E393" s="661" t="s">
        <v>567</v>
      </c>
      <c r="F393" s="662" t="s">
        <v>2189</v>
      </c>
      <c r="G393" s="661" t="s">
        <v>568</v>
      </c>
      <c r="H393" s="661" t="s">
        <v>1121</v>
      </c>
      <c r="I393" s="661" t="s">
        <v>215</v>
      </c>
      <c r="J393" s="661" t="s">
        <v>1122</v>
      </c>
      <c r="K393" s="661" t="s">
        <v>1123</v>
      </c>
      <c r="L393" s="663">
        <v>32.689905297718568</v>
      </c>
      <c r="M393" s="663">
        <v>10</v>
      </c>
      <c r="N393" s="664">
        <v>326.89905297718565</v>
      </c>
    </row>
    <row r="394" spans="1:14" ht="14.4" customHeight="1" x14ac:dyDescent="0.3">
      <c r="A394" s="659" t="s">
        <v>544</v>
      </c>
      <c r="B394" s="660" t="s">
        <v>545</v>
      </c>
      <c r="C394" s="661" t="s">
        <v>561</v>
      </c>
      <c r="D394" s="662" t="s">
        <v>2187</v>
      </c>
      <c r="E394" s="661" t="s">
        <v>567</v>
      </c>
      <c r="F394" s="662" t="s">
        <v>2189</v>
      </c>
      <c r="G394" s="661" t="s">
        <v>568</v>
      </c>
      <c r="H394" s="661" t="s">
        <v>1552</v>
      </c>
      <c r="I394" s="661" t="s">
        <v>1553</v>
      </c>
      <c r="J394" s="661" t="s">
        <v>1554</v>
      </c>
      <c r="K394" s="661" t="s">
        <v>1555</v>
      </c>
      <c r="L394" s="663">
        <v>35.929644836032438</v>
      </c>
      <c r="M394" s="663">
        <v>3</v>
      </c>
      <c r="N394" s="664">
        <v>107.78893450809731</v>
      </c>
    </row>
    <row r="395" spans="1:14" ht="14.4" customHeight="1" x14ac:dyDescent="0.3">
      <c r="A395" s="659" t="s">
        <v>544</v>
      </c>
      <c r="B395" s="660" t="s">
        <v>545</v>
      </c>
      <c r="C395" s="661" t="s">
        <v>561</v>
      </c>
      <c r="D395" s="662" t="s">
        <v>2187</v>
      </c>
      <c r="E395" s="661" t="s">
        <v>567</v>
      </c>
      <c r="F395" s="662" t="s">
        <v>2189</v>
      </c>
      <c r="G395" s="661" t="s">
        <v>568</v>
      </c>
      <c r="H395" s="661" t="s">
        <v>708</v>
      </c>
      <c r="I395" s="661" t="s">
        <v>709</v>
      </c>
      <c r="J395" s="661" t="s">
        <v>710</v>
      </c>
      <c r="K395" s="661" t="s">
        <v>711</v>
      </c>
      <c r="L395" s="663">
        <v>82.100000000000009</v>
      </c>
      <c r="M395" s="663">
        <v>7</v>
      </c>
      <c r="N395" s="664">
        <v>574.70000000000005</v>
      </c>
    </row>
    <row r="396" spans="1:14" ht="14.4" customHeight="1" x14ac:dyDescent="0.3">
      <c r="A396" s="659" t="s">
        <v>544</v>
      </c>
      <c r="B396" s="660" t="s">
        <v>545</v>
      </c>
      <c r="C396" s="661" t="s">
        <v>561</v>
      </c>
      <c r="D396" s="662" t="s">
        <v>2187</v>
      </c>
      <c r="E396" s="661" t="s">
        <v>567</v>
      </c>
      <c r="F396" s="662" t="s">
        <v>2189</v>
      </c>
      <c r="G396" s="661" t="s">
        <v>568</v>
      </c>
      <c r="H396" s="661" t="s">
        <v>1556</v>
      </c>
      <c r="I396" s="661" t="s">
        <v>215</v>
      </c>
      <c r="J396" s="661" t="s">
        <v>1557</v>
      </c>
      <c r="K396" s="661"/>
      <c r="L396" s="663">
        <v>56.289999999999964</v>
      </c>
      <c r="M396" s="663">
        <v>6</v>
      </c>
      <c r="N396" s="664">
        <v>337.73999999999978</v>
      </c>
    </row>
    <row r="397" spans="1:14" ht="14.4" customHeight="1" x14ac:dyDescent="0.3">
      <c r="A397" s="659" t="s">
        <v>544</v>
      </c>
      <c r="B397" s="660" t="s">
        <v>545</v>
      </c>
      <c r="C397" s="661" t="s">
        <v>561</v>
      </c>
      <c r="D397" s="662" t="s">
        <v>2187</v>
      </c>
      <c r="E397" s="661" t="s">
        <v>567</v>
      </c>
      <c r="F397" s="662" t="s">
        <v>2189</v>
      </c>
      <c r="G397" s="661" t="s">
        <v>568</v>
      </c>
      <c r="H397" s="661" t="s">
        <v>1128</v>
      </c>
      <c r="I397" s="661" t="s">
        <v>1129</v>
      </c>
      <c r="J397" s="661" t="s">
        <v>1109</v>
      </c>
      <c r="K397" s="661" t="s">
        <v>1130</v>
      </c>
      <c r="L397" s="663">
        <v>176.07</v>
      </c>
      <c r="M397" s="663">
        <v>2</v>
      </c>
      <c r="N397" s="664">
        <v>352.14</v>
      </c>
    </row>
    <row r="398" spans="1:14" ht="14.4" customHeight="1" x14ac:dyDescent="0.3">
      <c r="A398" s="659" t="s">
        <v>544</v>
      </c>
      <c r="B398" s="660" t="s">
        <v>545</v>
      </c>
      <c r="C398" s="661" t="s">
        <v>561</v>
      </c>
      <c r="D398" s="662" t="s">
        <v>2187</v>
      </c>
      <c r="E398" s="661" t="s">
        <v>567</v>
      </c>
      <c r="F398" s="662" t="s">
        <v>2189</v>
      </c>
      <c r="G398" s="661" t="s">
        <v>568</v>
      </c>
      <c r="H398" s="661" t="s">
        <v>715</v>
      </c>
      <c r="I398" s="661" t="s">
        <v>716</v>
      </c>
      <c r="J398" s="661" t="s">
        <v>717</v>
      </c>
      <c r="K398" s="661" t="s">
        <v>718</v>
      </c>
      <c r="L398" s="663">
        <v>18.219799470236072</v>
      </c>
      <c r="M398" s="663">
        <v>4</v>
      </c>
      <c r="N398" s="664">
        <v>72.87919788094429</v>
      </c>
    </row>
    <row r="399" spans="1:14" ht="14.4" customHeight="1" x14ac:dyDescent="0.3">
      <c r="A399" s="659" t="s">
        <v>544</v>
      </c>
      <c r="B399" s="660" t="s">
        <v>545</v>
      </c>
      <c r="C399" s="661" t="s">
        <v>561</v>
      </c>
      <c r="D399" s="662" t="s">
        <v>2187</v>
      </c>
      <c r="E399" s="661" t="s">
        <v>567</v>
      </c>
      <c r="F399" s="662" t="s">
        <v>2189</v>
      </c>
      <c r="G399" s="661" t="s">
        <v>568</v>
      </c>
      <c r="H399" s="661" t="s">
        <v>1558</v>
      </c>
      <c r="I399" s="661" t="s">
        <v>1559</v>
      </c>
      <c r="J399" s="661" t="s">
        <v>1133</v>
      </c>
      <c r="K399" s="661" t="s">
        <v>1560</v>
      </c>
      <c r="L399" s="663">
        <v>211.89999999999998</v>
      </c>
      <c r="M399" s="663">
        <v>3</v>
      </c>
      <c r="N399" s="664">
        <v>635.69999999999993</v>
      </c>
    </row>
    <row r="400" spans="1:14" ht="14.4" customHeight="1" x14ac:dyDescent="0.3">
      <c r="A400" s="659" t="s">
        <v>544</v>
      </c>
      <c r="B400" s="660" t="s">
        <v>545</v>
      </c>
      <c r="C400" s="661" t="s">
        <v>561</v>
      </c>
      <c r="D400" s="662" t="s">
        <v>2187</v>
      </c>
      <c r="E400" s="661" t="s">
        <v>567</v>
      </c>
      <c r="F400" s="662" t="s">
        <v>2189</v>
      </c>
      <c r="G400" s="661" t="s">
        <v>568</v>
      </c>
      <c r="H400" s="661" t="s">
        <v>1135</v>
      </c>
      <c r="I400" s="661" t="s">
        <v>1136</v>
      </c>
      <c r="J400" s="661" t="s">
        <v>717</v>
      </c>
      <c r="K400" s="661" t="s">
        <v>1137</v>
      </c>
      <c r="L400" s="663">
        <v>26.885920390581727</v>
      </c>
      <c r="M400" s="663">
        <v>15</v>
      </c>
      <c r="N400" s="664">
        <v>403.28880585872594</v>
      </c>
    </row>
    <row r="401" spans="1:14" ht="14.4" customHeight="1" x14ac:dyDescent="0.3">
      <c r="A401" s="659" t="s">
        <v>544</v>
      </c>
      <c r="B401" s="660" t="s">
        <v>545</v>
      </c>
      <c r="C401" s="661" t="s">
        <v>561</v>
      </c>
      <c r="D401" s="662" t="s">
        <v>2187</v>
      </c>
      <c r="E401" s="661" t="s">
        <v>567</v>
      </c>
      <c r="F401" s="662" t="s">
        <v>2189</v>
      </c>
      <c r="G401" s="661" t="s">
        <v>568</v>
      </c>
      <c r="H401" s="661" t="s">
        <v>1141</v>
      </c>
      <c r="I401" s="661" t="s">
        <v>215</v>
      </c>
      <c r="J401" s="661" t="s">
        <v>1142</v>
      </c>
      <c r="K401" s="661"/>
      <c r="L401" s="663">
        <v>162.22980131069946</v>
      </c>
      <c r="M401" s="663">
        <v>7</v>
      </c>
      <c r="N401" s="664">
        <v>1135.6086091748962</v>
      </c>
    </row>
    <row r="402" spans="1:14" ht="14.4" customHeight="1" x14ac:dyDescent="0.3">
      <c r="A402" s="659" t="s">
        <v>544</v>
      </c>
      <c r="B402" s="660" t="s">
        <v>545</v>
      </c>
      <c r="C402" s="661" t="s">
        <v>561</v>
      </c>
      <c r="D402" s="662" t="s">
        <v>2187</v>
      </c>
      <c r="E402" s="661" t="s">
        <v>567</v>
      </c>
      <c r="F402" s="662" t="s">
        <v>2189</v>
      </c>
      <c r="G402" s="661" t="s">
        <v>568</v>
      </c>
      <c r="H402" s="661" t="s">
        <v>1561</v>
      </c>
      <c r="I402" s="661" t="s">
        <v>1561</v>
      </c>
      <c r="J402" s="661" t="s">
        <v>570</v>
      </c>
      <c r="K402" s="661" t="s">
        <v>1562</v>
      </c>
      <c r="L402" s="663">
        <v>194.249555081517</v>
      </c>
      <c r="M402" s="663">
        <v>10</v>
      </c>
      <c r="N402" s="664">
        <v>1942.49555081517</v>
      </c>
    </row>
    <row r="403" spans="1:14" ht="14.4" customHeight="1" x14ac:dyDescent="0.3">
      <c r="A403" s="659" t="s">
        <v>544</v>
      </c>
      <c r="B403" s="660" t="s">
        <v>545</v>
      </c>
      <c r="C403" s="661" t="s">
        <v>561</v>
      </c>
      <c r="D403" s="662" t="s">
        <v>2187</v>
      </c>
      <c r="E403" s="661" t="s">
        <v>567</v>
      </c>
      <c r="F403" s="662" t="s">
        <v>2189</v>
      </c>
      <c r="G403" s="661" t="s">
        <v>568</v>
      </c>
      <c r="H403" s="661" t="s">
        <v>723</v>
      </c>
      <c r="I403" s="661" t="s">
        <v>724</v>
      </c>
      <c r="J403" s="661" t="s">
        <v>725</v>
      </c>
      <c r="K403" s="661" t="s">
        <v>726</v>
      </c>
      <c r="L403" s="663">
        <v>42.623661272875431</v>
      </c>
      <c r="M403" s="663">
        <v>13</v>
      </c>
      <c r="N403" s="664">
        <v>554.10759654738058</v>
      </c>
    </row>
    <row r="404" spans="1:14" ht="14.4" customHeight="1" x14ac:dyDescent="0.3">
      <c r="A404" s="659" t="s">
        <v>544</v>
      </c>
      <c r="B404" s="660" t="s">
        <v>545</v>
      </c>
      <c r="C404" s="661" t="s">
        <v>561</v>
      </c>
      <c r="D404" s="662" t="s">
        <v>2187</v>
      </c>
      <c r="E404" s="661" t="s">
        <v>567</v>
      </c>
      <c r="F404" s="662" t="s">
        <v>2189</v>
      </c>
      <c r="G404" s="661" t="s">
        <v>568</v>
      </c>
      <c r="H404" s="661" t="s">
        <v>1563</v>
      </c>
      <c r="I404" s="661" t="s">
        <v>1564</v>
      </c>
      <c r="J404" s="661" t="s">
        <v>1565</v>
      </c>
      <c r="K404" s="661" t="s">
        <v>586</v>
      </c>
      <c r="L404" s="663">
        <v>57.772199537698178</v>
      </c>
      <c r="M404" s="663">
        <v>83</v>
      </c>
      <c r="N404" s="664">
        <v>4795.0925616289487</v>
      </c>
    </row>
    <row r="405" spans="1:14" ht="14.4" customHeight="1" x14ac:dyDescent="0.3">
      <c r="A405" s="659" t="s">
        <v>544</v>
      </c>
      <c r="B405" s="660" t="s">
        <v>545</v>
      </c>
      <c r="C405" s="661" t="s">
        <v>561</v>
      </c>
      <c r="D405" s="662" t="s">
        <v>2187</v>
      </c>
      <c r="E405" s="661" t="s">
        <v>567</v>
      </c>
      <c r="F405" s="662" t="s">
        <v>2189</v>
      </c>
      <c r="G405" s="661" t="s">
        <v>568</v>
      </c>
      <c r="H405" s="661" t="s">
        <v>727</v>
      </c>
      <c r="I405" s="661" t="s">
        <v>728</v>
      </c>
      <c r="J405" s="661" t="s">
        <v>729</v>
      </c>
      <c r="K405" s="661" t="s">
        <v>582</v>
      </c>
      <c r="L405" s="663">
        <v>124.18688515357682</v>
      </c>
      <c r="M405" s="663">
        <v>325</v>
      </c>
      <c r="N405" s="664">
        <v>40360.737674912467</v>
      </c>
    </row>
    <row r="406" spans="1:14" ht="14.4" customHeight="1" x14ac:dyDescent="0.3">
      <c r="A406" s="659" t="s">
        <v>544</v>
      </c>
      <c r="B406" s="660" t="s">
        <v>545</v>
      </c>
      <c r="C406" s="661" t="s">
        <v>561</v>
      </c>
      <c r="D406" s="662" t="s">
        <v>2187</v>
      </c>
      <c r="E406" s="661" t="s">
        <v>567</v>
      </c>
      <c r="F406" s="662" t="s">
        <v>2189</v>
      </c>
      <c r="G406" s="661" t="s">
        <v>568</v>
      </c>
      <c r="H406" s="661" t="s">
        <v>1143</v>
      </c>
      <c r="I406" s="661" t="s">
        <v>1144</v>
      </c>
      <c r="J406" s="661" t="s">
        <v>1145</v>
      </c>
      <c r="K406" s="661" t="s">
        <v>1146</v>
      </c>
      <c r="L406" s="663">
        <v>58.456522707400559</v>
      </c>
      <c r="M406" s="663">
        <v>31</v>
      </c>
      <c r="N406" s="664">
        <v>1812.1522039294173</v>
      </c>
    </row>
    <row r="407" spans="1:14" ht="14.4" customHeight="1" x14ac:dyDescent="0.3">
      <c r="A407" s="659" t="s">
        <v>544</v>
      </c>
      <c r="B407" s="660" t="s">
        <v>545</v>
      </c>
      <c r="C407" s="661" t="s">
        <v>561</v>
      </c>
      <c r="D407" s="662" t="s">
        <v>2187</v>
      </c>
      <c r="E407" s="661" t="s">
        <v>567</v>
      </c>
      <c r="F407" s="662" t="s">
        <v>2189</v>
      </c>
      <c r="G407" s="661" t="s">
        <v>568</v>
      </c>
      <c r="H407" s="661" t="s">
        <v>1566</v>
      </c>
      <c r="I407" s="661" t="s">
        <v>1567</v>
      </c>
      <c r="J407" s="661" t="s">
        <v>1568</v>
      </c>
      <c r="K407" s="661" t="s">
        <v>1569</v>
      </c>
      <c r="L407" s="663">
        <v>358.68</v>
      </c>
      <c r="M407" s="663">
        <v>2</v>
      </c>
      <c r="N407" s="664">
        <v>717.36</v>
      </c>
    </row>
    <row r="408" spans="1:14" ht="14.4" customHeight="1" x14ac:dyDescent="0.3">
      <c r="A408" s="659" t="s">
        <v>544</v>
      </c>
      <c r="B408" s="660" t="s">
        <v>545</v>
      </c>
      <c r="C408" s="661" t="s">
        <v>561</v>
      </c>
      <c r="D408" s="662" t="s">
        <v>2187</v>
      </c>
      <c r="E408" s="661" t="s">
        <v>567</v>
      </c>
      <c r="F408" s="662" t="s">
        <v>2189</v>
      </c>
      <c r="G408" s="661" t="s">
        <v>568</v>
      </c>
      <c r="H408" s="661" t="s">
        <v>734</v>
      </c>
      <c r="I408" s="661" t="s">
        <v>735</v>
      </c>
      <c r="J408" s="661" t="s">
        <v>736</v>
      </c>
      <c r="K408" s="661" t="s">
        <v>737</v>
      </c>
      <c r="L408" s="663">
        <v>676.25954143518709</v>
      </c>
      <c r="M408" s="663">
        <v>4</v>
      </c>
      <c r="N408" s="664">
        <v>2705.0381657407484</v>
      </c>
    </row>
    <row r="409" spans="1:14" ht="14.4" customHeight="1" x14ac:dyDescent="0.3">
      <c r="A409" s="659" t="s">
        <v>544</v>
      </c>
      <c r="B409" s="660" t="s">
        <v>545</v>
      </c>
      <c r="C409" s="661" t="s">
        <v>561</v>
      </c>
      <c r="D409" s="662" t="s">
        <v>2187</v>
      </c>
      <c r="E409" s="661" t="s">
        <v>567</v>
      </c>
      <c r="F409" s="662" t="s">
        <v>2189</v>
      </c>
      <c r="G409" s="661" t="s">
        <v>568</v>
      </c>
      <c r="H409" s="661" t="s">
        <v>1147</v>
      </c>
      <c r="I409" s="661" t="s">
        <v>1148</v>
      </c>
      <c r="J409" s="661" t="s">
        <v>1149</v>
      </c>
      <c r="K409" s="661" t="s">
        <v>1150</v>
      </c>
      <c r="L409" s="663">
        <v>1592.8</v>
      </c>
      <c r="M409" s="663">
        <v>1</v>
      </c>
      <c r="N409" s="664">
        <v>1592.8</v>
      </c>
    </row>
    <row r="410" spans="1:14" ht="14.4" customHeight="1" x14ac:dyDescent="0.3">
      <c r="A410" s="659" t="s">
        <v>544</v>
      </c>
      <c r="B410" s="660" t="s">
        <v>545</v>
      </c>
      <c r="C410" s="661" t="s">
        <v>561</v>
      </c>
      <c r="D410" s="662" t="s">
        <v>2187</v>
      </c>
      <c r="E410" s="661" t="s">
        <v>567</v>
      </c>
      <c r="F410" s="662" t="s">
        <v>2189</v>
      </c>
      <c r="G410" s="661" t="s">
        <v>568</v>
      </c>
      <c r="H410" s="661" t="s">
        <v>1151</v>
      </c>
      <c r="I410" s="661" t="s">
        <v>1152</v>
      </c>
      <c r="J410" s="661" t="s">
        <v>1153</v>
      </c>
      <c r="K410" s="661" t="s">
        <v>1154</v>
      </c>
      <c r="L410" s="663">
        <v>114.19859405283194</v>
      </c>
      <c r="M410" s="663">
        <v>3</v>
      </c>
      <c r="N410" s="664">
        <v>342.59578215849581</v>
      </c>
    </row>
    <row r="411" spans="1:14" ht="14.4" customHeight="1" x14ac:dyDescent="0.3">
      <c r="A411" s="659" t="s">
        <v>544</v>
      </c>
      <c r="B411" s="660" t="s">
        <v>545</v>
      </c>
      <c r="C411" s="661" t="s">
        <v>561</v>
      </c>
      <c r="D411" s="662" t="s">
        <v>2187</v>
      </c>
      <c r="E411" s="661" t="s">
        <v>567</v>
      </c>
      <c r="F411" s="662" t="s">
        <v>2189</v>
      </c>
      <c r="G411" s="661" t="s">
        <v>568</v>
      </c>
      <c r="H411" s="661" t="s">
        <v>1155</v>
      </c>
      <c r="I411" s="661" t="s">
        <v>1156</v>
      </c>
      <c r="J411" s="661" t="s">
        <v>1157</v>
      </c>
      <c r="K411" s="661" t="s">
        <v>1158</v>
      </c>
      <c r="L411" s="663">
        <v>74.88</v>
      </c>
      <c r="M411" s="663">
        <v>5</v>
      </c>
      <c r="N411" s="664">
        <v>374.4</v>
      </c>
    </row>
    <row r="412" spans="1:14" ht="14.4" customHeight="1" x14ac:dyDescent="0.3">
      <c r="A412" s="659" t="s">
        <v>544</v>
      </c>
      <c r="B412" s="660" t="s">
        <v>545</v>
      </c>
      <c r="C412" s="661" t="s">
        <v>561</v>
      </c>
      <c r="D412" s="662" t="s">
        <v>2187</v>
      </c>
      <c r="E412" s="661" t="s">
        <v>567</v>
      </c>
      <c r="F412" s="662" t="s">
        <v>2189</v>
      </c>
      <c r="G412" s="661" t="s">
        <v>568</v>
      </c>
      <c r="H412" s="661" t="s">
        <v>745</v>
      </c>
      <c r="I412" s="661" t="s">
        <v>746</v>
      </c>
      <c r="J412" s="661" t="s">
        <v>747</v>
      </c>
      <c r="K412" s="661" t="s">
        <v>748</v>
      </c>
      <c r="L412" s="663">
        <v>241.25238210196073</v>
      </c>
      <c r="M412" s="663">
        <v>119</v>
      </c>
      <c r="N412" s="664">
        <v>28709.033470133327</v>
      </c>
    </row>
    <row r="413" spans="1:14" ht="14.4" customHeight="1" x14ac:dyDescent="0.3">
      <c r="A413" s="659" t="s">
        <v>544</v>
      </c>
      <c r="B413" s="660" t="s">
        <v>545</v>
      </c>
      <c r="C413" s="661" t="s">
        <v>561</v>
      </c>
      <c r="D413" s="662" t="s">
        <v>2187</v>
      </c>
      <c r="E413" s="661" t="s">
        <v>567</v>
      </c>
      <c r="F413" s="662" t="s">
        <v>2189</v>
      </c>
      <c r="G413" s="661" t="s">
        <v>568</v>
      </c>
      <c r="H413" s="661" t="s">
        <v>1570</v>
      </c>
      <c r="I413" s="661" t="s">
        <v>1571</v>
      </c>
      <c r="J413" s="661" t="s">
        <v>1572</v>
      </c>
      <c r="K413" s="661" t="s">
        <v>1573</v>
      </c>
      <c r="L413" s="663">
        <v>1708.136</v>
      </c>
      <c r="M413" s="663">
        <v>5</v>
      </c>
      <c r="N413" s="664">
        <v>8540.68</v>
      </c>
    </row>
    <row r="414" spans="1:14" ht="14.4" customHeight="1" x14ac:dyDescent="0.3">
      <c r="A414" s="659" t="s">
        <v>544</v>
      </c>
      <c r="B414" s="660" t="s">
        <v>545</v>
      </c>
      <c r="C414" s="661" t="s">
        <v>561</v>
      </c>
      <c r="D414" s="662" t="s">
        <v>2187</v>
      </c>
      <c r="E414" s="661" t="s">
        <v>567</v>
      </c>
      <c r="F414" s="662" t="s">
        <v>2189</v>
      </c>
      <c r="G414" s="661" t="s">
        <v>568</v>
      </c>
      <c r="H414" s="661" t="s">
        <v>1574</v>
      </c>
      <c r="I414" s="661" t="s">
        <v>1575</v>
      </c>
      <c r="J414" s="661" t="s">
        <v>1576</v>
      </c>
      <c r="K414" s="661" t="s">
        <v>1577</v>
      </c>
      <c r="L414" s="663">
        <v>304.27772674622912</v>
      </c>
      <c r="M414" s="663">
        <v>1</v>
      </c>
      <c r="N414" s="664">
        <v>304.27772674622912</v>
      </c>
    </row>
    <row r="415" spans="1:14" ht="14.4" customHeight="1" x14ac:dyDescent="0.3">
      <c r="A415" s="659" t="s">
        <v>544</v>
      </c>
      <c r="B415" s="660" t="s">
        <v>545</v>
      </c>
      <c r="C415" s="661" t="s">
        <v>561</v>
      </c>
      <c r="D415" s="662" t="s">
        <v>2187</v>
      </c>
      <c r="E415" s="661" t="s">
        <v>567</v>
      </c>
      <c r="F415" s="662" t="s">
        <v>2189</v>
      </c>
      <c r="G415" s="661" t="s">
        <v>568</v>
      </c>
      <c r="H415" s="661" t="s">
        <v>749</v>
      </c>
      <c r="I415" s="661" t="s">
        <v>750</v>
      </c>
      <c r="J415" s="661" t="s">
        <v>620</v>
      </c>
      <c r="K415" s="661" t="s">
        <v>751</v>
      </c>
      <c r="L415" s="663">
        <v>57.729352457050908</v>
      </c>
      <c r="M415" s="663">
        <v>13</v>
      </c>
      <c r="N415" s="664">
        <v>750.48158194166183</v>
      </c>
    </row>
    <row r="416" spans="1:14" ht="14.4" customHeight="1" x14ac:dyDescent="0.3">
      <c r="A416" s="659" t="s">
        <v>544</v>
      </c>
      <c r="B416" s="660" t="s">
        <v>545</v>
      </c>
      <c r="C416" s="661" t="s">
        <v>561</v>
      </c>
      <c r="D416" s="662" t="s">
        <v>2187</v>
      </c>
      <c r="E416" s="661" t="s">
        <v>567</v>
      </c>
      <c r="F416" s="662" t="s">
        <v>2189</v>
      </c>
      <c r="G416" s="661" t="s">
        <v>568</v>
      </c>
      <c r="H416" s="661" t="s">
        <v>1578</v>
      </c>
      <c r="I416" s="661" t="s">
        <v>1579</v>
      </c>
      <c r="J416" s="661" t="s">
        <v>1580</v>
      </c>
      <c r="K416" s="661" t="s">
        <v>1581</v>
      </c>
      <c r="L416" s="663">
        <v>91.29000000000002</v>
      </c>
      <c r="M416" s="663">
        <v>1</v>
      </c>
      <c r="N416" s="664">
        <v>91.29000000000002</v>
      </c>
    </row>
    <row r="417" spans="1:14" ht="14.4" customHeight="1" x14ac:dyDescent="0.3">
      <c r="A417" s="659" t="s">
        <v>544</v>
      </c>
      <c r="B417" s="660" t="s">
        <v>545</v>
      </c>
      <c r="C417" s="661" t="s">
        <v>561</v>
      </c>
      <c r="D417" s="662" t="s">
        <v>2187</v>
      </c>
      <c r="E417" s="661" t="s">
        <v>567</v>
      </c>
      <c r="F417" s="662" t="s">
        <v>2189</v>
      </c>
      <c r="G417" s="661" t="s">
        <v>568</v>
      </c>
      <c r="H417" s="661" t="s">
        <v>1582</v>
      </c>
      <c r="I417" s="661" t="s">
        <v>1583</v>
      </c>
      <c r="J417" s="661" t="s">
        <v>1584</v>
      </c>
      <c r="K417" s="661" t="s">
        <v>1577</v>
      </c>
      <c r="L417" s="663">
        <v>63.319834566128279</v>
      </c>
      <c r="M417" s="663">
        <v>2</v>
      </c>
      <c r="N417" s="664">
        <v>126.63966913225656</v>
      </c>
    </row>
    <row r="418" spans="1:14" ht="14.4" customHeight="1" x14ac:dyDescent="0.3">
      <c r="A418" s="659" t="s">
        <v>544</v>
      </c>
      <c r="B418" s="660" t="s">
        <v>545</v>
      </c>
      <c r="C418" s="661" t="s">
        <v>561</v>
      </c>
      <c r="D418" s="662" t="s">
        <v>2187</v>
      </c>
      <c r="E418" s="661" t="s">
        <v>567</v>
      </c>
      <c r="F418" s="662" t="s">
        <v>2189</v>
      </c>
      <c r="G418" s="661" t="s">
        <v>568</v>
      </c>
      <c r="H418" s="661" t="s">
        <v>1585</v>
      </c>
      <c r="I418" s="661" t="s">
        <v>1586</v>
      </c>
      <c r="J418" s="661" t="s">
        <v>1587</v>
      </c>
      <c r="K418" s="661" t="s">
        <v>1588</v>
      </c>
      <c r="L418" s="663">
        <v>53.600000000000016</v>
      </c>
      <c r="M418" s="663">
        <v>1</v>
      </c>
      <c r="N418" s="664">
        <v>53.600000000000016</v>
      </c>
    </row>
    <row r="419" spans="1:14" ht="14.4" customHeight="1" x14ac:dyDescent="0.3">
      <c r="A419" s="659" t="s">
        <v>544</v>
      </c>
      <c r="B419" s="660" t="s">
        <v>545</v>
      </c>
      <c r="C419" s="661" t="s">
        <v>561</v>
      </c>
      <c r="D419" s="662" t="s">
        <v>2187</v>
      </c>
      <c r="E419" s="661" t="s">
        <v>567</v>
      </c>
      <c r="F419" s="662" t="s">
        <v>2189</v>
      </c>
      <c r="G419" s="661" t="s">
        <v>568</v>
      </c>
      <c r="H419" s="661" t="s">
        <v>1589</v>
      </c>
      <c r="I419" s="661" t="s">
        <v>1590</v>
      </c>
      <c r="J419" s="661" t="s">
        <v>1591</v>
      </c>
      <c r="K419" s="661" t="s">
        <v>1592</v>
      </c>
      <c r="L419" s="663">
        <v>20.855897324057675</v>
      </c>
      <c r="M419" s="663">
        <v>840</v>
      </c>
      <c r="N419" s="664">
        <v>17518.953752208447</v>
      </c>
    </row>
    <row r="420" spans="1:14" ht="14.4" customHeight="1" x14ac:dyDescent="0.3">
      <c r="A420" s="659" t="s">
        <v>544</v>
      </c>
      <c r="B420" s="660" t="s">
        <v>545</v>
      </c>
      <c r="C420" s="661" t="s">
        <v>561</v>
      </c>
      <c r="D420" s="662" t="s">
        <v>2187</v>
      </c>
      <c r="E420" s="661" t="s">
        <v>567</v>
      </c>
      <c r="F420" s="662" t="s">
        <v>2189</v>
      </c>
      <c r="G420" s="661" t="s">
        <v>568</v>
      </c>
      <c r="H420" s="661" t="s">
        <v>1593</v>
      </c>
      <c r="I420" s="661" t="s">
        <v>1594</v>
      </c>
      <c r="J420" s="661" t="s">
        <v>1595</v>
      </c>
      <c r="K420" s="661" t="s">
        <v>1596</v>
      </c>
      <c r="L420" s="663">
        <v>3918.2100000000009</v>
      </c>
      <c r="M420" s="663">
        <v>1</v>
      </c>
      <c r="N420" s="664">
        <v>3918.2100000000009</v>
      </c>
    </row>
    <row r="421" spans="1:14" ht="14.4" customHeight="1" x14ac:dyDescent="0.3">
      <c r="A421" s="659" t="s">
        <v>544</v>
      </c>
      <c r="B421" s="660" t="s">
        <v>545</v>
      </c>
      <c r="C421" s="661" t="s">
        <v>561</v>
      </c>
      <c r="D421" s="662" t="s">
        <v>2187</v>
      </c>
      <c r="E421" s="661" t="s">
        <v>567</v>
      </c>
      <c r="F421" s="662" t="s">
        <v>2189</v>
      </c>
      <c r="G421" s="661" t="s">
        <v>568</v>
      </c>
      <c r="H421" s="661" t="s">
        <v>1171</v>
      </c>
      <c r="I421" s="661" t="s">
        <v>1172</v>
      </c>
      <c r="J421" s="661" t="s">
        <v>1173</v>
      </c>
      <c r="K421" s="661" t="s">
        <v>1174</v>
      </c>
      <c r="L421" s="663">
        <v>68.789999999999992</v>
      </c>
      <c r="M421" s="663">
        <v>2</v>
      </c>
      <c r="N421" s="664">
        <v>137.57999999999998</v>
      </c>
    </row>
    <row r="422" spans="1:14" ht="14.4" customHeight="1" x14ac:dyDescent="0.3">
      <c r="A422" s="659" t="s">
        <v>544</v>
      </c>
      <c r="B422" s="660" t="s">
        <v>545</v>
      </c>
      <c r="C422" s="661" t="s">
        <v>561</v>
      </c>
      <c r="D422" s="662" t="s">
        <v>2187</v>
      </c>
      <c r="E422" s="661" t="s">
        <v>567</v>
      </c>
      <c r="F422" s="662" t="s">
        <v>2189</v>
      </c>
      <c r="G422" s="661" t="s">
        <v>568</v>
      </c>
      <c r="H422" s="661" t="s">
        <v>752</v>
      </c>
      <c r="I422" s="661" t="s">
        <v>753</v>
      </c>
      <c r="J422" s="661" t="s">
        <v>754</v>
      </c>
      <c r="K422" s="661" t="s">
        <v>755</v>
      </c>
      <c r="L422" s="663">
        <v>52.17</v>
      </c>
      <c r="M422" s="663">
        <v>4</v>
      </c>
      <c r="N422" s="664">
        <v>208.68</v>
      </c>
    </row>
    <row r="423" spans="1:14" ht="14.4" customHeight="1" x14ac:dyDescent="0.3">
      <c r="A423" s="659" t="s">
        <v>544</v>
      </c>
      <c r="B423" s="660" t="s">
        <v>545</v>
      </c>
      <c r="C423" s="661" t="s">
        <v>561</v>
      </c>
      <c r="D423" s="662" t="s">
        <v>2187</v>
      </c>
      <c r="E423" s="661" t="s">
        <v>567</v>
      </c>
      <c r="F423" s="662" t="s">
        <v>2189</v>
      </c>
      <c r="G423" s="661" t="s">
        <v>568</v>
      </c>
      <c r="H423" s="661" t="s">
        <v>756</v>
      </c>
      <c r="I423" s="661" t="s">
        <v>215</v>
      </c>
      <c r="J423" s="661" t="s">
        <v>757</v>
      </c>
      <c r="K423" s="661"/>
      <c r="L423" s="663">
        <v>64.649573266376507</v>
      </c>
      <c r="M423" s="663">
        <v>1</v>
      </c>
      <c r="N423" s="664">
        <v>64.649573266376507</v>
      </c>
    </row>
    <row r="424" spans="1:14" ht="14.4" customHeight="1" x14ac:dyDescent="0.3">
      <c r="A424" s="659" t="s">
        <v>544</v>
      </c>
      <c r="B424" s="660" t="s">
        <v>545</v>
      </c>
      <c r="C424" s="661" t="s">
        <v>561</v>
      </c>
      <c r="D424" s="662" t="s">
        <v>2187</v>
      </c>
      <c r="E424" s="661" t="s">
        <v>567</v>
      </c>
      <c r="F424" s="662" t="s">
        <v>2189</v>
      </c>
      <c r="G424" s="661" t="s">
        <v>568</v>
      </c>
      <c r="H424" s="661" t="s">
        <v>758</v>
      </c>
      <c r="I424" s="661" t="s">
        <v>215</v>
      </c>
      <c r="J424" s="661" t="s">
        <v>759</v>
      </c>
      <c r="K424" s="661"/>
      <c r="L424" s="663">
        <v>116.07974745023489</v>
      </c>
      <c r="M424" s="663">
        <v>8</v>
      </c>
      <c r="N424" s="664">
        <v>928.63797960187912</v>
      </c>
    </row>
    <row r="425" spans="1:14" ht="14.4" customHeight="1" x14ac:dyDescent="0.3">
      <c r="A425" s="659" t="s">
        <v>544</v>
      </c>
      <c r="B425" s="660" t="s">
        <v>545</v>
      </c>
      <c r="C425" s="661" t="s">
        <v>561</v>
      </c>
      <c r="D425" s="662" t="s">
        <v>2187</v>
      </c>
      <c r="E425" s="661" t="s">
        <v>567</v>
      </c>
      <c r="F425" s="662" t="s">
        <v>2189</v>
      </c>
      <c r="G425" s="661" t="s">
        <v>568</v>
      </c>
      <c r="H425" s="661" t="s">
        <v>1597</v>
      </c>
      <c r="I425" s="661" t="s">
        <v>1598</v>
      </c>
      <c r="J425" s="661" t="s">
        <v>1599</v>
      </c>
      <c r="K425" s="661" t="s">
        <v>1600</v>
      </c>
      <c r="L425" s="663">
        <v>116.35966716475492</v>
      </c>
      <c r="M425" s="663">
        <v>4</v>
      </c>
      <c r="N425" s="664">
        <v>465.4386686590197</v>
      </c>
    </row>
    <row r="426" spans="1:14" ht="14.4" customHeight="1" x14ac:dyDescent="0.3">
      <c r="A426" s="659" t="s">
        <v>544</v>
      </c>
      <c r="B426" s="660" t="s">
        <v>545</v>
      </c>
      <c r="C426" s="661" t="s">
        <v>561</v>
      </c>
      <c r="D426" s="662" t="s">
        <v>2187</v>
      </c>
      <c r="E426" s="661" t="s">
        <v>567</v>
      </c>
      <c r="F426" s="662" t="s">
        <v>2189</v>
      </c>
      <c r="G426" s="661" t="s">
        <v>568</v>
      </c>
      <c r="H426" s="661" t="s">
        <v>1601</v>
      </c>
      <c r="I426" s="661" t="s">
        <v>215</v>
      </c>
      <c r="J426" s="661" t="s">
        <v>1602</v>
      </c>
      <c r="K426" s="661"/>
      <c r="L426" s="663">
        <v>275.76999895246917</v>
      </c>
      <c r="M426" s="663">
        <v>1</v>
      </c>
      <c r="N426" s="664">
        <v>275.76999895246917</v>
      </c>
    </row>
    <row r="427" spans="1:14" ht="14.4" customHeight="1" x14ac:dyDescent="0.3">
      <c r="A427" s="659" t="s">
        <v>544</v>
      </c>
      <c r="B427" s="660" t="s">
        <v>545</v>
      </c>
      <c r="C427" s="661" t="s">
        <v>561</v>
      </c>
      <c r="D427" s="662" t="s">
        <v>2187</v>
      </c>
      <c r="E427" s="661" t="s">
        <v>567</v>
      </c>
      <c r="F427" s="662" t="s">
        <v>2189</v>
      </c>
      <c r="G427" s="661" t="s">
        <v>568</v>
      </c>
      <c r="H427" s="661" t="s">
        <v>1603</v>
      </c>
      <c r="I427" s="661" t="s">
        <v>215</v>
      </c>
      <c r="J427" s="661" t="s">
        <v>1604</v>
      </c>
      <c r="K427" s="661"/>
      <c r="L427" s="663">
        <v>64.649999539942002</v>
      </c>
      <c r="M427" s="663">
        <v>5</v>
      </c>
      <c r="N427" s="664">
        <v>323.24999769970998</v>
      </c>
    </row>
    <row r="428" spans="1:14" ht="14.4" customHeight="1" x14ac:dyDescent="0.3">
      <c r="A428" s="659" t="s">
        <v>544</v>
      </c>
      <c r="B428" s="660" t="s">
        <v>545</v>
      </c>
      <c r="C428" s="661" t="s">
        <v>561</v>
      </c>
      <c r="D428" s="662" t="s">
        <v>2187</v>
      </c>
      <c r="E428" s="661" t="s">
        <v>567</v>
      </c>
      <c r="F428" s="662" t="s">
        <v>2189</v>
      </c>
      <c r="G428" s="661" t="s">
        <v>568</v>
      </c>
      <c r="H428" s="661" t="s">
        <v>1605</v>
      </c>
      <c r="I428" s="661" t="s">
        <v>1606</v>
      </c>
      <c r="J428" s="661" t="s">
        <v>1607</v>
      </c>
      <c r="K428" s="661" t="s">
        <v>1608</v>
      </c>
      <c r="L428" s="663">
        <v>47.609721810886946</v>
      </c>
      <c r="M428" s="663">
        <v>9</v>
      </c>
      <c r="N428" s="664">
        <v>428.48749629798249</v>
      </c>
    </row>
    <row r="429" spans="1:14" ht="14.4" customHeight="1" x14ac:dyDescent="0.3">
      <c r="A429" s="659" t="s">
        <v>544</v>
      </c>
      <c r="B429" s="660" t="s">
        <v>545</v>
      </c>
      <c r="C429" s="661" t="s">
        <v>561</v>
      </c>
      <c r="D429" s="662" t="s">
        <v>2187</v>
      </c>
      <c r="E429" s="661" t="s">
        <v>567</v>
      </c>
      <c r="F429" s="662" t="s">
        <v>2189</v>
      </c>
      <c r="G429" s="661" t="s">
        <v>568</v>
      </c>
      <c r="H429" s="661" t="s">
        <v>1609</v>
      </c>
      <c r="I429" s="661" t="s">
        <v>1610</v>
      </c>
      <c r="J429" s="661" t="s">
        <v>1611</v>
      </c>
      <c r="K429" s="661" t="s">
        <v>1612</v>
      </c>
      <c r="L429" s="663">
        <v>56.489999999999995</v>
      </c>
      <c r="M429" s="663">
        <v>1</v>
      </c>
      <c r="N429" s="664">
        <v>56.489999999999995</v>
      </c>
    </row>
    <row r="430" spans="1:14" ht="14.4" customHeight="1" x14ac:dyDescent="0.3">
      <c r="A430" s="659" t="s">
        <v>544</v>
      </c>
      <c r="B430" s="660" t="s">
        <v>545</v>
      </c>
      <c r="C430" s="661" t="s">
        <v>561</v>
      </c>
      <c r="D430" s="662" t="s">
        <v>2187</v>
      </c>
      <c r="E430" s="661" t="s">
        <v>567</v>
      </c>
      <c r="F430" s="662" t="s">
        <v>2189</v>
      </c>
      <c r="G430" s="661" t="s">
        <v>568</v>
      </c>
      <c r="H430" s="661" t="s">
        <v>1613</v>
      </c>
      <c r="I430" s="661" t="s">
        <v>1614</v>
      </c>
      <c r="J430" s="661" t="s">
        <v>608</v>
      </c>
      <c r="K430" s="661" t="s">
        <v>1615</v>
      </c>
      <c r="L430" s="663">
        <v>141.49023869201804</v>
      </c>
      <c r="M430" s="663">
        <v>1</v>
      </c>
      <c r="N430" s="664">
        <v>141.49023869201804</v>
      </c>
    </row>
    <row r="431" spans="1:14" ht="14.4" customHeight="1" x14ac:dyDescent="0.3">
      <c r="A431" s="659" t="s">
        <v>544</v>
      </c>
      <c r="B431" s="660" t="s">
        <v>545</v>
      </c>
      <c r="C431" s="661" t="s">
        <v>561</v>
      </c>
      <c r="D431" s="662" t="s">
        <v>2187</v>
      </c>
      <c r="E431" s="661" t="s">
        <v>567</v>
      </c>
      <c r="F431" s="662" t="s">
        <v>2189</v>
      </c>
      <c r="G431" s="661" t="s">
        <v>568</v>
      </c>
      <c r="H431" s="661" t="s">
        <v>1616</v>
      </c>
      <c r="I431" s="661" t="s">
        <v>1617</v>
      </c>
      <c r="J431" s="661" t="s">
        <v>1618</v>
      </c>
      <c r="K431" s="661" t="s">
        <v>1619</v>
      </c>
      <c r="L431" s="663">
        <v>307.56</v>
      </c>
      <c r="M431" s="663">
        <v>3</v>
      </c>
      <c r="N431" s="664">
        <v>922.68000000000006</v>
      </c>
    </row>
    <row r="432" spans="1:14" ht="14.4" customHeight="1" x14ac:dyDescent="0.3">
      <c r="A432" s="659" t="s">
        <v>544</v>
      </c>
      <c r="B432" s="660" t="s">
        <v>545</v>
      </c>
      <c r="C432" s="661" t="s">
        <v>561</v>
      </c>
      <c r="D432" s="662" t="s">
        <v>2187</v>
      </c>
      <c r="E432" s="661" t="s">
        <v>567</v>
      </c>
      <c r="F432" s="662" t="s">
        <v>2189</v>
      </c>
      <c r="G432" s="661" t="s">
        <v>568</v>
      </c>
      <c r="H432" s="661" t="s">
        <v>1620</v>
      </c>
      <c r="I432" s="661" t="s">
        <v>1621</v>
      </c>
      <c r="J432" s="661" t="s">
        <v>1622</v>
      </c>
      <c r="K432" s="661" t="s">
        <v>1623</v>
      </c>
      <c r="L432" s="663">
        <v>242.6355136444426</v>
      </c>
      <c r="M432" s="663">
        <v>1</v>
      </c>
      <c r="N432" s="664">
        <v>242.6355136444426</v>
      </c>
    </row>
    <row r="433" spans="1:14" ht="14.4" customHeight="1" x14ac:dyDescent="0.3">
      <c r="A433" s="659" t="s">
        <v>544</v>
      </c>
      <c r="B433" s="660" t="s">
        <v>545</v>
      </c>
      <c r="C433" s="661" t="s">
        <v>561</v>
      </c>
      <c r="D433" s="662" t="s">
        <v>2187</v>
      </c>
      <c r="E433" s="661" t="s">
        <v>567</v>
      </c>
      <c r="F433" s="662" t="s">
        <v>2189</v>
      </c>
      <c r="G433" s="661" t="s">
        <v>568</v>
      </c>
      <c r="H433" s="661" t="s">
        <v>1175</v>
      </c>
      <c r="I433" s="661" t="s">
        <v>1176</v>
      </c>
      <c r="J433" s="661" t="s">
        <v>1177</v>
      </c>
      <c r="K433" s="661" t="s">
        <v>598</v>
      </c>
      <c r="L433" s="663">
        <v>40.710921749106816</v>
      </c>
      <c r="M433" s="663">
        <v>160</v>
      </c>
      <c r="N433" s="664">
        <v>6513.7474798570902</v>
      </c>
    </row>
    <row r="434" spans="1:14" ht="14.4" customHeight="1" x14ac:dyDescent="0.3">
      <c r="A434" s="659" t="s">
        <v>544</v>
      </c>
      <c r="B434" s="660" t="s">
        <v>545</v>
      </c>
      <c r="C434" s="661" t="s">
        <v>561</v>
      </c>
      <c r="D434" s="662" t="s">
        <v>2187</v>
      </c>
      <c r="E434" s="661" t="s">
        <v>567</v>
      </c>
      <c r="F434" s="662" t="s">
        <v>2189</v>
      </c>
      <c r="G434" s="661" t="s">
        <v>568</v>
      </c>
      <c r="H434" s="661" t="s">
        <v>1624</v>
      </c>
      <c r="I434" s="661" t="s">
        <v>1625</v>
      </c>
      <c r="J434" s="661" t="s">
        <v>1626</v>
      </c>
      <c r="K434" s="661" t="s">
        <v>1627</v>
      </c>
      <c r="L434" s="663">
        <v>254.98</v>
      </c>
      <c r="M434" s="663">
        <v>8</v>
      </c>
      <c r="N434" s="664">
        <v>2039.84</v>
      </c>
    </row>
    <row r="435" spans="1:14" ht="14.4" customHeight="1" x14ac:dyDescent="0.3">
      <c r="A435" s="659" t="s">
        <v>544</v>
      </c>
      <c r="B435" s="660" t="s">
        <v>545</v>
      </c>
      <c r="C435" s="661" t="s">
        <v>561</v>
      </c>
      <c r="D435" s="662" t="s">
        <v>2187</v>
      </c>
      <c r="E435" s="661" t="s">
        <v>567</v>
      </c>
      <c r="F435" s="662" t="s">
        <v>2189</v>
      </c>
      <c r="G435" s="661" t="s">
        <v>568</v>
      </c>
      <c r="H435" s="661" t="s">
        <v>1628</v>
      </c>
      <c r="I435" s="661" t="s">
        <v>1629</v>
      </c>
      <c r="J435" s="661" t="s">
        <v>1630</v>
      </c>
      <c r="K435" s="661" t="s">
        <v>1631</v>
      </c>
      <c r="L435" s="663">
        <v>372.36</v>
      </c>
      <c r="M435" s="663">
        <v>10</v>
      </c>
      <c r="N435" s="664">
        <v>3723.6000000000004</v>
      </c>
    </row>
    <row r="436" spans="1:14" ht="14.4" customHeight="1" x14ac:dyDescent="0.3">
      <c r="A436" s="659" t="s">
        <v>544</v>
      </c>
      <c r="B436" s="660" t="s">
        <v>545</v>
      </c>
      <c r="C436" s="661" t="s">
        <v>561</v>
      </c>
      <c r="D436" s="662" t="s">
        <v>2187</v>
      </c>
      <c r="E436" s="661" t="s">
        <v>567</v>
      </c>
      <c r="F436" s="662" t="s">
        <v>2189</v>
      </c>
      <c r="G436" s="661" t="s">
        <v>568</v>
      </c>
      <c r="H436" s="661" t="s">
        <v>1632</v>
      </c>
      <c r="I436" s="661" t="s">
        <v>1633</v>
      </c>
      <c r="J436" s="661" t="s">
        <v>1634</v>
      </c>
      <c r="K436" s="661" t="s">
        <v>1635</v>
      </c>
      <c r="L436" s="663">
        <v>254.59146151443719</v>
      </c>
      <c r="M436" s="663">
        <v>39</v>
      </c>
      <c r="N436" s="664">
        <v>9929.0669990630504</v>
      </c>
    </row>
    <row r="437" spans="1:14" ht="14.4" customHeight="1" x14ac:dyDescent="0.3">
      <c r="A437" s="659" t="s">
        <v>544</v>
      </c>
      <c r="B437" s="660" t="s">
        <v>545</v>
      </c>
      <c r="C437" s="661" t="s">
        <v>561</v>
      </c>
      <c r="D437" s="662" t="s">
        <v>2187</v>
      </c>
      <c r="E437" s="661" t="s">
        <v>567</v>
      </c>
      <c r="F437" s="662" t="s">
        <v>2189</v>
      </c>
      <c r="G437" s="661" t="s">
        <v>568</v>
      </c>
      <c r="H437" s="661" t="s">
        <v>1636</v>
      </c>
      <c r="I437" s="661" t="s">
        <v>1637</v>
      </c>
      <c r="J437" s="661" t="s">
        <v>1634</v>
      </c>
      <c r="K437" s="661" t="s">
        <v>1638</v>
      </c>
      <c r="L437" s="663">
        <v>895.46664998294852</v>
      </c>
      <c r="M437" s="663">
        <v>27</v>
      </c>
      <c r="N437" s="664">
        <v>24177.599549539609</v>
      </c>
    </row>
    <row r="438" spans="1:14" ht="14.4" customHeight="1" x14ac:dyDescent="0.3">
      <c r="A438" s="659" t="s">
        <v>544</v>
      </c>
      <c r="B438" s="660" t="s">
        <v>545</v>
      </c>
      <c r="C438" s="661" t="s">
        <v>561</v>
      </c>
      <c r="D438" s="662" t="s">
        <v>2187</v>
      </c>
      <c r="E438" s="661" t="s">
        <v>567</v>
      </c>
      <c r="F438" s="662" t="s">
        <v>2189</v>
      </c>
      <c r="G438" s="661" t="s">
        <v>568</v>
      </c>
      <c r="H438" s="661" t="s">
        <v>1639</v>
      </c>
      <c r="I438" s="661" t="s">
        <v>1640</v>
      </c>
      <c r="J438" s="661" t="s">
        <v>1641</v>
      </c>
      <c r="K438" s="661" t="s">
        <v>1642</v>
      </c>
      <c r="L438" s="663">
        <v>265.83758639421313</v>
      </c>
      <c r="M438" s="663">
        <v>16</v>
      </c>
      <c r="N438" s="664">
        <v>4253.4013823074101</v>
      </c>
    </row>
    <row r="439" spans="1:14" ht="14.4" customHeight="1" x14ac:dyDescent="0.3">
      <c r="A439" s="659" t="s">
        <v>544</v>
      </c>
      <c r="B439" s="660" t="s">
        <v>545</v>
      </c>
      <c r="C439" s="661" t="s">
        <v>561</v>
      </c>
      <c r="D439" s="662" t="s">
        <v>2187</v>
      </c>
      <c r="E439" s="661" t="s">
        <v>567</v>
      </c>
      <c r="F439" s="662" t="s">
        <v>2189</v>
      </c>
      <c r="G439" s="661" t="s">
        <v>568</v>
      </c>
      <c r="H439" s="661" t="s">
        <v>1643</v>
      </c>
      <c r="I439" s="661" t="s">
        <v>1644</v>
      </c>
      <c r="J439" s="661" t="s">
        <v>1645</v>
      </c>
      <c r="K439" s="661" t="s">
        <v>1646</v>
      </c>
      <c r="L439" s="663">
        <v>1176.9823612239625</v>
      </c>
      <c r="M439" s="663">
        <v>5</v>
      </c>
      <c r="N439" s="664">
        <v>5884.9118061198124</v>
      </c>
    </row>
    <row r="440" spans="1:14" ht="14.4" customHeight="1" x14ac:dyDescent="0.3">
      <c r="A440" s="659" t="s">
        <v>544</v>
      </c>
      <c r="B440" s="660" t="s">
        <v>545</v>
      </c>
      <c r="C440" s="661" t="s">
        <v>561</v>
      </c>
      <c r="D440" s="662" t="s">
        <v>2187</v>
      </c>
      <c r="E440" s="661" t="s">
        <v>567</v>
      </c>
      <c r="F440" s="662" t="s">
        <v>2189</v>
      </c>
      <c r="G440" s="661" t="s">
        <v>568</v>
      </c>
      <c r="H440" s="661" t="s">
        <v>1647</v>
      </c>
      <c r="I440" s="661" t="s">
        <v>1648</v>
      </c>
      <c r="J440" s="661" t="s">
        <v>1649</v>
      </c>
      <c r="K440" s="661" t="s">
        <v>1650</v>
      </c>
      <c r="L440" s="663">
        <v>277.19932129218734</v>
      </c>
      <c r="M440" s="663">
        <v>1</v>
      </c>
      <c r="N440" s="664">
        <v>277.19932129218734</v>
      </c>
    </row>
    <row r="441" spans="1:14" ht="14.4" customHeight="1" x14ac:dyDescent="0.3">
      <c r="A441" s="659" t="s">
        <v>544</v>
      </c>
      <c r="B441" s="660" t="s">
        <v>545</v>
      </c>
      <c r="C441" s="661" t="s">
        <v>561</v>
      </c>
      <c r="D441" s="662" t="s">
        <v>2187</v>
      </c>
      <c r="E441" s="661" t="s">
        <v>567</v>
      </c>
      <c r="F441" s="662" t="s">
        <v>2189</v>
      </c>
      <c r="G441" s="661" t="s">
        <v>568</v>
      </c>
      <c r="H441" s="661" t="s">
        <v>1651</v>
      </c>
      <c r="I441" s="661" t="s">
        <v>1652</v>
      </c>
      <c r="J441" s="661" t="s">
        <v>1653</v>
      </c>
      <c r="K441" s="661" t="s">
        <v>1654</v>
      </c>
      <c r="L441" s="663">
        <v>1084.7826371478038</v>
      </c>
      <c r="M441" s="663">
        <v>3</v>
      </c>
      <c r="N441" s="664">
        <v>3254.3479114434112</v>
      </c>
    </row>
    <row r="442" spans="1:14" ht="14.4" customHeight="1" x14ac:dyDescent="0.3">
      <c r="A442" s="659" t="s">
        <v>544</v>
      </c>
      <c r="B442" s="660" t="s">
        <v>545</v>
      </c>
      <c r="C442" s="661" t="s">
        <v>561</v>
      </c>
      <c r="D442" s="662" t="s">
        <v>2187</v>
      </c>
      <c r="E442" s="661" t="s">
        <v>567</v>
      </c>
      <c r="F442" s="662" t="s">
        <v>2189</v>
      </c>
      <c r="G442" s="661" t="s">
        <v>568</v>
      </c>
      <c r="H442" s="661" t="s">
        <v>1655</v>
      </c>
      <c r="I442" s="661" t="s">
        <v>1656</v>
      </c>
      <c r="J442" s="661" t="s">
        <v>1657</v>
      </c>
      <c r="K442" s="661" t="s">
        <v>1658</v>
      </c>
      <c r="L442" s="663">
        <v>85.749821932089006</v>
      </c>
      <c r="M442" s="663">
        <v>38</v>
      </c>
      <c r="N442" s="664">
        <v>3258.4932334193822</v>
      </c>
    </row>
    <row r="443" spans="1:14" ht="14.4" customHeight="1" x14ac:dyDescent="0.3">
      <c r="A443" s="659" t="s">
        <v>544</v>
      </c>
      <c r="B443" s="660" t="s">
        <v>545</v>
      </c>
      <c r="C443" s="661" t="s">
        <v>561</v>
      </c>
      <c r="D443" s="662" t="s">
        <v>2187</v>
      </c>
      <c r="E443" s="661" t="s">
        <v>567</v>
      </c>
      <c r="F443" s="662" t="s">
        <v>2189</v>
      </c>
      <c r="G443" s="661" t="s">
        <v>568</v>
      </c>
      <c r="H443" s="661" t="s">
        <v>775</v>
      </c>
      <c r="I443" s="661" t="s">
        <v>215</v>
      </c>
      <c r="J443" s="661" t="s">
        <v>776</v>
      </c>
      <c r="K443" s="661"/>
      <c r="L443" s="663">
        <v>64.419364040798115</v>
      </c>
      <c r="M443" s="663">
        <v>16</v>
      </c>
      <c r="N443" s="664">
        <v>1030.7098246527698</v>
      </c>
    </row>
    <row r="444" spans="1:14" ht="14.4" customHeight="1" x14ac:dyDescent="0.3">
      <c r="A444" s="659" t="s">
        <v>544</v>
      </c>
      <c r="B444" s="660" t="s">
        <v>545</v>
      </c>
      <c r="C444" s="661" t="s">
        <v>561</v>
      </c>
      <c r="D444" s="662" t="s">
        <v>2187</v>
      </c>
      <c r="E444" s="661" t="s">
        <v>567</v>
      </c>
      <c r="F444" s="662" t="s">
        <v>2189</v>
      </c>
      <c r="G444" s="661" t="s">
        <v>568</v>
      </c>
      <c r="H444" s="661" t="s">
        <v>1659</v>
      </c>
      <c r="I444" s="661" t="s">
        <v>215</v>
      </c>
      <c r="J444" s="661" t="s">
        <v>1660</v>
      </c>
      <c r="K444" s="661"/>
      <c r="L444" s="663">
        <v>97.998074409337676</v>
      </c>
      <c r="M444" s="663">
        <v>4</v>
      </c>
      <c r="N444" s="664">
        <v>391.9922976373507</v>
      </c>
    </row>
    <row r="445" spans="1:14" ht="14.4" customHeight="1" x14ac:dyDescent="0.3">
      <c r="A445" s="659" t="s">
        <v>544</v>
      </c>
      <c r="B445" s="660" t="s">
        <v>545</v>
      </c>
      <c r="C445" s="661" t="s">
        <v>561</v>
      </c>
      <c r="D445" s="662" t="s">
        <v>2187</v>
      </c>
      <c r="E445" s="661" t="s">
        <v>567</v>
      </c>
      <c r="F445" s="662" t="s">
        <v>2189</v>
      </c>
      <c r="G445" s="661" t="s">
        <v>568</v>
      </c>
      <c r="H445" s="661" t="s">
        <v>1661</v>
      </c>
      <c r="I445" s="661" t="s">
        <v>215</v>
      </c>
      <c r="J445" s="661" t="s">
        <v>1662</v>
      </c>
      <c r="K445" s="661"/>
      <c r="L445" s="663">
        <v>29.408599887727988</v>
      </c>
      <c r="M445" s="663">
        <v>31</v>
      </c>
      <c r="N445" s="664">
        <v>911.66659651956763</v>
      </c>
    </row>
    <row r="446" spans="1:14" ht="14.4" customHeight="1" x14ac:dyDescent="0.3">
      <c r="A446" s="659" t="s">
        <v>544</v>
      </c>
      <c r="B446" s="660" t="s">
        <v>545</v>
      </c>
      <c r="C446" s="661" t="s">
        <v>561</v>
      </c>
      <c r="D446" s="662" t="s">
        <v>2187</v>
      </c>
      <c r="E446" s="661" t="s">
        <v>567</v>
      </c>
      <c r="F446" s="662" t="s">
        <v>2189</v>
      </c>
      <c r="G446" s="661" t="s">
        <v>568</v>
      </c>
      <c r="H446" s="661" t="s">
        <v>1663</v>
      </c>
      <c r="I446" s="661" t="s">
        <v>1664</v>
      </c>
      <c r="J446" s="661" t="s">
        <v>1665</v>
      </c>
      <c r="K446" s="661" t="s">
        <v>1666</v>
      </c>
      <c r="L446" s="663">
        <v>28.670000000000005</v>
      </c>
      <c r="M446" s="663">
        <v>2</v>
      </c>
      <c r="N446" s="664">
        <v>57.340000000000011</v>
      </c>
    </row>
    <row r="447" spans="1:14" ht="14.4" customHeight="1" x14ac:dyDescent="0.3">
      <c r="A447" s="659" t="s">
        <v>544</v>
      </c>
      <c r="B447" s="660" t="s">
        <v>545</v>
      </c>
      <c r="C447" s="661" t="s">
        <v>561</v>
      </c>
      <c r="D447" s="662" t="s">
        <v>2187</v>
      </c>
      <c r="E447" s="661" t="s">
        <v>567</v>
      </c>
      <c r="F447" s="662" t="s">
        <v>2189</v>
      </c>
      <c r="G447" s="661" t="s">
        <v>568</v>
      </c>
      <c r="H447" s="661" t="s">
        <v>1667</v>
      </c>
      <c r="I447" s="661" t="s">
        <v>1668</v>
      </c>
      <c r="J447" s="661" t="s">
        <v>1565</v>
      </c>
      <c r="K447" s="661" t="s">
        <v>1669</v>
      </c>
      <c r="L447" s="663">
        <v>56.873327428975166</v>
      </c>
      <c r="M447" s="663">
        <v>10</v>
      </c>
      <c r="N447" s="664">
        <v>568.73327428975165</v>
      </c>
    </row>
    <row r="448" spans="1:14" ht="14.4" customHeight="1" x14ac:dyDescent="0.3">
      <c r="A448" s="659" t="s">
        <v>544</v>
      </c>
      <c r="B448" s="660" t="s">
        <v>545</v>
      </c>
      <c r="C448" s="661" t="s">
        <v>561</v>
      </c>
      <c r="D448" s="662" t="s">
        <v>2187</v>
      </c>
      <c r="E448" s="661" t="s">
        <v>567</v>
      </c>
      <c r="F448" s="662" t="s">
        <v>2189</v>
      </c>
      <c r="G448" s="661" t="s">
        <v>568</v>
      </c>
      <c r="H448" s="661" t="s">
        <v>1670</v>
      </c>
      <c r="I448" s="661" t="s">
        <v>1671</v>
      </c>
      <c r="J448" s="661" t="s">
        <v>1672</v>
      </c>
      <c r="K448" s="661" t="s">
        <v>1673</v>
      </c>
      <c r="L448" s="663">
        <v>32.073717135874077</v>
      </c>
      <c r="M448" s="663">
        <v>5</v>
      </c>
      <c r="N448" s="664">
        <v>160.36858567937037</v>
      </c>
    </row>
    <row r="449" spans="1:14" ht="14.4" customHeight="1" x14ac:dyDescent="0.3">
      <c r="A449" s="659" t="s">
        <v>544</v>
      </c>
      <c r="B449" s="660" t="s">
        <v>545</v>
      </c>
      <c r="C449" s="661" t="s">
        <v>561</v>
      </c>
      <c r="D449" s="662" t="s">
        <v>2187</v>
      </c>
      <c r="E449" s="661" t="s">
        <v>567</v>
      </c>
      <c r="F449" s="662" t="s">
        <v>2189</v>
      </c>
      <c r="G449" s="661" t="s">
        <v>568</v>
      </c>
      <c r="H449" s="661" t="s">
        <v>1674</v>
      </c>
      <c r="I449" s="661" t="s">
        <v>1675</v>
      </c>
      <c r="J449" s="661" t="s">
        <v>1676</v>
      </c>
      <c r="K449" s="661" t="s">
        <v>1677</v>
      </c>
      <c r="L449" s="663">
        <v>93.656582182931174</v>
      </c>
      <c r="M449" s="663">
        <v>6</v>
      </c>
      <c r="N449" s="664">
        <v>561.93949309758705</v>
      </c>
    </row>
    <row r="450" spans="1:14" ht="14.4" customHeight="1" x14ac:dyDescent="0.3">
      <c r="A450" s="659" t="s">
        <v>544</v>
      </c>
      <c r="B450" s="660" t="s">
        <v>545</v>
      </c>
      <c r="C450" s="661" t="s">
        <v>561</v>
      </c>
      <c r="D450" s="662" t="s">
        <v>2187</v>
      </c>
      <c r="E450" s="661" t="s">
        <v>567</v>
      </c>
      <c r="F450" s="662" t="s">
        <v>2189</v>
      </c>
      <c r="G450" s="661" t="s">
        <v>568</v>
      </c>
      <c r="H450" s="661" t="s">
        <v>1678</v>
      </c>
      <c r="I450" s="661" t="s">
        <v>1679</v>
      </c>
      <c r="J450" s="661" t="s">
        <v>1680</v>
      </c>
      <c r="K450" s="661" t="s">
        <v>1681</v>
      </c>
      <c r="L450" s="663">
        <v>64.789999999999992</v>
      </c>
      <c r="M450" s="663">
        <v>1</v>
      </c>
      <c r="N450" s="664">
        <v>64.789999999999992</v>
      </c>
    </row>
    <row r="451" spans="1:14" ht="14.4" customHeight="1" x14ac:dyDescent="0.3">
      <c r="A451" s="659" t="s">
        <v>544</v>
      </c>
      <c r="B451" s="660" t="s">
        <v>545</v>
      </c>
      <c r="C451" s="661" t="s">
        <v>561</v>
      </c>
      <c r="D451" s="662" t="s">
        <v>2187</v>
      </c>
      <c r="E451" s="661" t="s">
        <v>567</v>
      </c>
      <c r="F451" s="662" t="s">
        <v>2189</v>
      </c>
      <c r="G451" s="661" t="s">
        <v>568</v>
      </c>
      <c r="H451" s="661" t="s">
        <v>1682</v>
      </c>
      <c r="I451" s="661" t="s">
        <v>1683</v>
      </c>
      <c r="J451" s="661" t="s">
        <v>1684</v>
      </c>
      <c r="K451" s="661" t="s">
        <v>1685</v>
      </c>
      <c r="L451" s="663">
        <v>292.42000000000007</v>
      </c>
      <c r="M451" s="663">
        <v>2</v>
      </c>
      <c r="N451" s="664">
        <v>584.84000000000015</v>
      </c>
    </row>
    <row r="452" spans="1:14" ht="14.4" customHeight="1" x14ac:dyDescent="0.3">
      <c r="A452" s="659" t="s">
        <v>544</v>
      </c>
      <c r="B452" s="660" t="s">
        <v>545</v>
      </c>
      <c r="C452" s="661" t="s">
        <v>561</v>
      </c>
      <c r="D452" s="662" t="s">
        <v>2187</v>
      </c>
      <c r="E452" s="661" t="s">
        <v>567</v>
      </c>
      <c r="F452" s="662" t="s">
        <v>2189</v>
      </c>
      <c r="G452" s="661" t="s">
        <v>568</v>
      </c>
      <c r="H452" s="661" t="s">
        <v>1686</v>
      </c>
      <c r="I452" s="661" t="s">
        <v>1687</v>
      </c>
      <c r="J452" s="661" t="s">
        <v>1688</v>
      </c>
      <c r="K452" s="661" t="s">
        <v>1689</v>
      </c>
      <c r="L452" s="663">
        <v>103.25615054395011</v>
      </c>
      <c r="M452" s="663">
        <v>22</v>
      </c>
      <c r="N452" s="664">
        <v>2271.6353119669025</v>
      </c>
    </row>
    <row r="453" spans="1:14" ht="14.4" customHeight="1" x14ac:dyDescent="0.3">
      <c r="A453" s="659" t="s">
        <v>544</v>
      </c>
      <c r="B453" s="660" t="s">
        <v>545</v>
      </c>
      <c r="C453" s="661" t="s">
        <v>561</v>
      </c>
      <c r="D453" s="662" t="s">
        <v>2187</v>
      </c>
      <c r="E453" s="661" t="s">
        <v>567</v>
      </c>
      <c r="F453" s="662" t="s">
        <v>2189</v>
      </c>
      <c r="G453" s="661" t="s">
        <v>568</v>
      </c>
      <c r="H453" s="661" t="s">
        <v>1690</v>
      </c>
      <c r="I453" s="661" t="s">
        <v>1691</v>
      </c>
      <c r="J453" s="661" t="s">
        <v>1692</v>
      </c>
      <c r="K453" s="661" t="s">
        <v>1693</v>
      </c>
      <c r="L453" s="663">
        <v>3622.0800000000022</v>
      </c>
      <c r="M453" s="663">
        <v>2</v>
      </c>
      <c r="N453" s="664">
        <v>7244.1600000000044</v>
      </c>
    </row>
    <row r="454" spans="1:14" ht="14.4" customHeight="1" x14ac:dyDescent="0.3">
      <c r="A454" s="659" t="s">
        <v>544</v>
      </c>
      <c r="B454" s="660" t="s">
        <v>545</v>
      </c>
      <c r="C454" s="661" t="s">
        <v>561</v>
      </c>
      <c r="D454" s="662" t="s">
        <v>2187</v>
      </c>
      <c r="E454" s="661" t="s">
        <v>567</v>
      </c>
      <c r="F454" s="662" t="s">
        <v>2189</v>
      </c>
      <c r="G454" s="661" t="s">
        <v>568</v>
      </c>
      <c r="H454" s="661" t="s">
        <v>784</v>
      </c>
      <c r="I454" s="661" t="s">
        <v>785</v>
      </c>
      <c r="J454" s="661" t="s">
        <v>786</v>
      </c>
      <c r="K454" s="661" t="s">
        <v>787</v>
      </c>
      <c r="L454" s="663">
        <v>290.64166515484118</v>
      </c>
      <c r="M454" s="663">
        <v>8</v>
      </c>
      <c r="N454" s="664">
        <v>2325.1333212387294</v>
      </c>
    </row>
    <row r="455" spans="1:14" ht="14.4" customHeight="1" x14ac:dyDescent="0.3">
      <c r="A455" s="659" t="s">
        <v>544</v>
      </c>
      <c r="B455" s="660" t="s">
        <v>545</v>
      </c>
      <c r="C455" s="661" t="s">
        <v>561</v>
      </c>
      <c r="D455" s="662" t="s">
        <v>2187</v>
      </c>
      <c r="E455" s="661" t="s">
        <v>567</v>
      </c>
      <c r="F455" s="662" t="s">
        <v>2189</v>
      </c>
      <c r="G455" s="661" t="s">
        <v>568</v>
      </c>
      <c r="H455" s="661" t="s">
        <v>1694</v>
      </c>
      <c r="I455" s="661" t="s">
        <v>1694</v>
      </c>
      <c r="J455" s="661" t="s">
        <v>1695</v>
      </c>
      <c r="K455" s="661" t="s">
        <v>1696</v>
      </c>
      <c r="L455" s="663">
        <v>251.525922521067</v>
      </c>
      <c r="M455" s="663">
        <v>1</v>
      </c>
      <c r="N455" s="664">
        <v>251.525922521067</v>
      </c>
    </row>
    <row r="456" spans="1:14" ht="14.4" customHeight="1" x14ac:dyDescent="0.3">
      <c r="A456" s="659" t="s">
        <v>544</v>
      </c>
      <c r="B456" s="660" t="s">
        <v>545</v>
      </c>
      <c r="C456" s="661" t="s">
        <v>561</v>
      </c>
      <c r="D456" s="662" t="s">
        <v>2187</v>
      </c>
      <c r="E456" s="661" t="s">
        <v>567</v>
      </c>
      <c r="F456" s="662" t="s">
        <v>2189</v>
      </c>
      <c r="G456" s="661" t="s">
        <v>568</v>
      </c>
      <c r="H456" s="661" t="s">
        <v>1697</v>
      </c>
      <c r="I456" s="661" t="s">
        <v>1698</v>
      </c>
      <c r="J456" s="661" t="s">
        <v>1699</v>
      </c>
      <c r="K456" s="661" t="s">
        <v>1700</v>
      </c>
      <c r="L456" s="663">
        <v>47.87</v>
      </c>
      <c r="M456" s="663">
        <v>5</v>
      </c>
      <c r="N456" s="664">
        <v>239.35</v>
      </c>
    </row>
    <row r="457" spans="1:14" ht="14.4" customHeight="1" x14ac:dyDescent="0.3">
      <c r="A457" s="659" t="s">
        <v>544</v>
      </c>
      <c r="B457" s="660" t="s">
        <v>545</v>
      </c>
      <c r="C457" s="661" t="s">
        <v>561</v>
      </c>
      <c r="D457" s="662" t="s">
        <v>2187</v>
      </c>
      <c r="E457" s="661" t="s">
        <v>567</v>
      </c>
      <c r="F457" s="662" t="s">
        <v>2189</v>
      </c>
      <c r="G457" s="661" t="s">
        <v>568</v>
      </c>
      <c r="H457" s="661" t="s">
        <v>788</v>
      </c>
      <c r="I457" s="661" t="s">
        <v>789</v>
      </c>
      <c r="J457" s="661" t="s">
        <v>790</v>
      </c>
      <c r="K457" s="661" t="s">
        <v>791</v>
      </c>
      <c r="L457" s="663">
        <v>54.72</v>
      </c>
      <c r="M457" s="663">
        <v>16</v>
      </c>
      <c r="N457" s="664">
        <v>875.52</v>
      </c>
    </row>
    <row r="458" spans="1:14" ht="14.4" customHeight="1" x14ac:dyDescent="0.3">
      <c r="A458" s="659" t="s">
        <v>544</v>
      </c>
      <c r="B458" s="660" t="s">
        <v>545</v>
      </c>
      <c r="C458" s="661" t="s">
        <v>561</v>
      </c>
      <c r="D458" s="662" t="s">
        <v>2187</v>
      </c>
      <c r="E458" s="661" t="s">
        <v>567</v>
      </c>
      <c r="F458" s="662" t="s">
        <v>2189</v>
      </c>
      <c r="G458" s="661" t="s">
        <v>568</v>
      </c>
      <c r="H458" s="661" t="s">
        <v>792</v>
      </c>
      <c r="I458" s="661" t="s">
        <v>793</v>
      </c>
      <c r="J458" s="661" t="s">
        <v>794</v>
      </c>
      <c r="K458" s="661" t="s">
        <v>605</v>
      </c>
      <c r="L458" s="663">
        <v>105.48895724333596</v>
      </c>
      <c r="M458" s="663">
        <v>2</v>
      </c>
      <c r="N458" s="664">
        <v>210.97791448667192</v>
      </c>
    </row>
    <row r="459" spans="1:14" ht="14.4" customHeight="1" x14ac:dyDescent="0.3">
      <c r="A459" s="659" t="s">
        <v>544</v>
      </c>
      <c r="B459" s="660" t="s">
        <v>545</v>
      </c>
      <c r="C459" s="661" t="s">
        <v>561</v>
      </c>
      <c r="D459" s="662" t="s">
        <v>2187</v>
      </c>
      <c r="E459" s="661" t="s">
        <v>567</v>
      </c>
      <c r="F459" s="662" t="s">
        <v>2189</v>
      </c>
      <c r="G459" s="661" t="s">
        <v>568</v>
      </c>
      <c r="H459" s="661" t="s">
        <v>1701</v>
      </c>
      <c r="I459" s="661" t="s">
        <v>1702</v>
      </c>
      <c r="J459" s="661" t="s">
        <v>1703</v>
      </c>
      <c r="K459" s="661" t="s">
        <v>1704</v>
      </c>
      <c r="L459" s="663">
        <v>41.019979267645269</v>
      </c>
      <c r="M459" s="663">
        <v>4</v>
      </c>
      <c r="N459" s="664">
        <v>164.07991707058108</v>
      </c>
    </row>
    <row r="460" spans="1:14" ht="14.4" customHeight="1" x14ac:dyDescent="0.3">
      <c r="A460" s="659" t="s">
        <v>544</v>
      </c>
      <c r="B460" s="660" t="s">
        <v>545</v>
      </c>
      <c r="C460" s="661" t="s">
        <v>561</v>
      </c>
      <c r="D460" s="662" t="s">
        <v>2187</v>
      </c>
      <c r="E460" s="661" t="s">
        <v>567</v>
      </c>
      <c r="F460" s="662" t="s">
        <v>2189</v>
      </c>
      <c r="G460" s="661" t="s">
        <v>568</v>
      </c>
      <c r="H460" s="661" t="s">
        <v>1705</v>
      </c>
      <c r="I460" s="661" t="s">
        <v>215</v>
      </c>
      <c r="J460" s="661" t="s">
        <v>1706</v>
      </c>
      <c r="K460" s="661"/>
      <c r="L460" s="663">
        <v>105.17000000000002</v>
      </c>
      <c r="M460" s="663">
        <v>2</v>
      </c>
      <c r="N460" s="664">
        <v>210.34000000000003</v>
      </c>
    </row>
    <row r="461" spans="1:14" ht="14.4" customHeight="1" x14ac:dyDescent="0.3">
      <c r="A461" s="659" t="s">
        <v>544</v>
      </c>
      <c r="B461" s="660" t="s">
        <v>545</v>
      </c>
      <c r="C461" s="661" t="s">
        <v>561</v>
      </c>
      <c r="D461" s="662" t="s">
        <v>2187</v>
      </c>
      <c r="E461" s="661" t="s">
        <v>567</v>
      </c>
      <c r="F461" s="662" t="s">
        <v>2189</v>
      </c>
      <c r="G461" s="661" t="s">
        <v>568</v>
      </c>
      <c r="H461" s="661" t="s">
        <v>1707</v>
      </c>
      <c r="I461" s="661" t="s">
        <v>215</v>
      </c>
      <c r="J461" s="661" t="s">
        <v>1708</v>
      </c>
      <c r="K461" s="661"/>
      <c r="L461" s="663">
        <v>147.5</v>
      </c>
      <c r="M461" s="663">
        <v>2</v>
      </c>
      <c r="N461" s="664">
        <v>295</v>
      </c>
    </row>
    <row r="462" spans="1:14" ht="14.4" customHeight="1" x14ac:dyDescent="0.3">
      <c r="A462" s="659" t="s">
        <v>544</v>
      </c>
      <c r="B462" s="660" t="s">
        <v>545</v>
      </c>
      <c r="C462" s="661" t="s">
        <v>561</v>
      </c>
      <c r="D462" s="662" t="s">
        <v>2187</v>
      </c>
      <c r="E462" s="661" t="s">
        <v>567</v>
      </c>
      <c r="F462" s="662" t="s">
        <v>2189</v>
      </c>
      <c r="G462" s="661" t="s">
        <v>568</v>
      </c>
      <c r="H462" s="661" t="s">
        <v>1709</v>
      </c>
      <c r="I462" s="661" t="s">
        <v>215</v>
      </c>
      <c r="J462" s="661" t="s">
        <v>1710</v>
      </c>
      <c r="K462" s="661"/>
      <c r="L462" s="663">
        <v>50.82</v>
      </c>
      <c r="M462" s="663">
        <v>3</v>
      </c>
      <c r="N462" s="664">
        <v>152.46</v>
      </c>
    </row>
    <row r="463" spans="1:14" ht="14.4" customHeight="1" x14ac:dyDescent="0.3">
      <c r="A463" s="659" t="s">
        <v>544</v>
      </c>
      <c r="B463" s="660" t="s">
        <v>545</v>
      </c>
      <c r="C463" s="661" t="s">
        <v>561</v>
      </c>
      <c r="D463" s="662" t="s">
        <v>2187</v>
      </c>
      <c r="E463" s="661" t="s">
        <v>567</v>
      </c>
      <c r="F463" s="662" t="s">
        <v>2189</v>
      </c>
      <c r="G463" s="661" t="s">
        <v>568</v>
      </c>
      <c r="H463" s="661" t="s">
        <v>795</v>
      </c>
      <c r="I463" s="661" t="s">
        <v>215</v>
      </c>
      <c r="J463" s="661" t="s">
        <v>796</v>
      </c>
      <c r="K463" s="661"/>
      <c r="L463" s="663">
        <v>78.611653315437437</v>
      </c>
      <c r="M463" s="663">
        <v>5</v>
      </c>
      <c r="N463" s="664">
        <v>393.05826657718717</v>
      </c>
    </row>
    <row r="464" spans="1:14" ht="14.4" customHeight="1" x14ac:dyDescent="0.3">
      <c r="A464" s="659" t="s">
        <v>544</v>
      </c>
      <c r="B464" s="660" t="s">
        <v>545</v>
      </c>
      <c r="C464" s="661" t="s">
        <v>561</v>
      </c>
      <c r="D464" s="662" t="s">
        <v>2187</v>
      </c>
      <c r="E464" s="661" t="s">
        <v>567</v>
      </c>
      <c r="F464" s="662" t="s">
        <v>2189</v>
      </c>
      <c r="G464" s="661" t="s">
        <v>568</v>
      </c>
      <c r="H464" s="661" t="s">
        <v>1711</v>
      </c>
      <c r="I464" s="661" t="s">
        <v>215</v>
      </c>
      <c r="J464" s="661" t="s">
        <v>1712</v>
      </c>
      <c r="K464" s="661"/>
      <c r="L464" s="663">
        <v>76.959999999999994</v>
      </c>
      <c r="M464" s="663">
        <v>1</v>
      </c>
      <c r="N464" s="664">
        <v>76.959999999999994</v>
      </c>
    </row>
    <row r="465" spans="1:14" ht="14.4" customHeight="1" x14ac:dyDescent="0.3">
      <c r="A465" s="659" t="s">
        <v>544</v>
      </c>
      <c r="B465" s="660" t="s">
        <v>545</v>
      </c>
      <c r="C465" s="661" t="s">
        <v>561</v>
      </c>
      <c r="D465" s="662" t="s">
        <v>2187</v>
      </c>
      <c r="E465" s="661" t="s">
        <v>567</v>
      </c>
      <c r="F465" s="662" t="s">
        <v>2189</v>
      </c>
      <c r="G465" s="661" t="s">
        <v>568</v>
      </c>
      <c r="H465" s="661" t="s">
        <v>1713</v>
      </c>
      <c r="I465" s="661" t="s">
        <v>1714</v>
      </c>
      <c r="J465" s="661" t="s">
        <v>1715</v>
      </c>
      <c r="K465" s="661" t="s">
        <v>1716</v>
      </c>
      <c r="L465" s="663">
        <v>31.949871950713646</v>
      </c>
      <c r="M465" s="663">
        <v>3</v>
      </c>
      <c r="N465" s="664">
        <v>95.849615852140943</v>
      </c>
    </row>
    <row r="466" spans="1:14" ht="14.4" customHeight="1" x14ac:dyDescent="0.3">
      <c r="A466" s="659" t="s">
        <v>544</v>
      </c>
      <c r="B466" s="660" t="s">
        <v>545</v>
      </c>
      <c r="C466" s="661" t="s">
        <v>561</v>
      </c>
      <c r="D466" s="662" t="s">
        <v>2187</v>
      </c>
      <c r="E466" s="661" t="s">
        <v>567</v>
      </c>
      <c r="F466" s="662" t="s">
        <v>2189</v>
      </c>
      <c r="G466" s="661" t="s">
        <v>568</v>
      </c>
      <c r="H466" s="661" t="s">
        <v>803</v>
      </c>
      <c r="I466" s="661" t="s">
        <v>804</v>
      </c>
      <c r="J466" s="661" t="s">
        <v>805</v>
      </c>
      <c r="K466" s="661" t="s">
        <v>806</v>
      </c>
      <c r="L466" s="663">
        <v>112.61920462175627</v>
      </c>
      <c r="M466" s="663">
        <v>116</v>
      </c>
      <c r="N466" s="664">
        <v>13063.827736123727</v>
      </c>
    </row>
    <row r="467" spans="1:14" ht="14.4" customHeight="1" x14ac:dyDescent="0.3">
      <c r="A467" s="659" t="s">
        <v>544</v>
      </c>
      <c r="B467" s="660" t="s">
        <v>545</v>
      </c>
      <c r="C467" s="661" t="s">
        <v>561</v>
      </c>
      <c r="D467" s="662" t="s">
        <v>2187</v>
      </c>
      <c r="E467" s="661" t="s">
        <v>567</v>
      </c>
      <c r="F467" s="662" t="s">
        <v>2189</v>
      </c>
      <c r="G467" s="661" t="s">
        <v>568</v>
      </c>
      <c r="H467" s="661" t="s">
        <v>1717</v>
      </c>
      <c r="I467" s="661" t="s">
        <v>1718</v>
      </c>
      <c r="J467" s="661" t="s">
        <v>1719</v>
      </c>
      <c r="K467" s="661" t="s">
        <v>1720</v>
      </c>
      <c r="L467" s="663">
        <v>120.64499999999998</v>
      </c>
      <c r="M467" s="663">
        <v>2</v>
      </c>
      <c r="N467" s="664">
        <v>241.28999999999996</v>
      </c>
    </row>
    <row r="468" spans="1:14" ht="14.4" customHeight="1" x14ac:dyDescent="0.3">
      <c r="A468" s="659" t="s">
        <v>544</v>
      </c>
      <c r="B468" s="660" t="s">
        <v>545</v>
      </c>
      <c r="C468" s="661" t="s">
        <v>561</v>
      </c>
      <c r="D468" s="662" t="s">
        <v>2187</v>
      </c>
      <c r="E468" s="661" t="s">
        <v>567</v>
      </c>
      <c r="F468" s="662" t="s">
        <v>2189</v>
      </c>
      <c r="G468" s="661" t="s">
        <v>568</v>
      </c>
      <c r="H468" s="661" t="s">
        <v>1721</v>
      </c>
      <c r="I468" s="661" t="s">
        <v>1722</v>
      </c>
      <c r="J468" s="661" t="s">
        <v>1723</v>
      </c>
      <c r="K468" s="661" t="s">
        <v>1724</v>
      </c>
      <c r="L468" s="663">
        <v>133.06333333333336</v>
      </c>
      <c r="M468" s="663">
        <v>3</v>
      </c>
      <c r="N468" s="664">
        <v>399.19000000000005</v>
      </c>
    </row>
    <row r="469" spans="1:14" ht="14.4" customHeight="1" x14ac:dyDescent="0.3">
      <c r="A469" s="659" t="s">
        <v>544</v>
      </c>
      <c r="B469" s="660" t="s">
        <v>545</v>
      </c>
      <c r="C469" s="661" t="s">
        <v>561</v>
      </c>
      <c r="D469" s="662" t="s">
        <v>2187</v>
      </c>
      <c r="E469" s="661" t="s">
        <v>567</v>
      </c>
      <c r="F469" s="662" t="s">
        <v>2189</v>
      </c>
      <c r="G469" s="661" t="s">
        <v>568</v>
      </c>
      <c r="H469" s="661" t="s">
        <v>1725</v>
      </c>
      <c r="I469" s="661" t="s">
        <v>1726</v>
      </c>
      <c r="J469" s="661" t="s">
        <v>1727</v>
      </c>
      <c r="K469" s="661" t="s">
        <v>1728</v>
      </c>
      <c r="L469" s="663">
        <v>5770.6000000000013</v>
      </c>
      <c r="M469" s="663">
        <v>1</v>
      </c>
      <c r="N469" s="664">
        <v>5770.6000000000013</v>
      </c>
    </row>
    <row r="470" spans="1:14" ht="14.4" customHeight="1" x14ac:dyDescent="0.3">
      <c r="A470" s="659" t="s">
        <v>544</v>
      </c>
      <c r="B470" s="660" t="s">
        <v>545</v>
      </c>
      <c r="C470" s="661" t="s">
        <v>561</v>
      </c>
      <c r="D470" s="662" t="s">
        <v>2187</v>
      </c>
      <c r="E470" s="661" t="s">
        <v>567</v>
      </c>
      <c r="F470" s="662" t="s">
        <v>2189</v>
      </c>
      <c r="G470" s="661" t="s">
        <v>568</v>
      </c>
      <c r="H470" s="661" t="s">
        <v>1729</v>
      </c>
      <c r="I470" s="661" t="s">
        <v>1730</v>
      </c>
      <c r="J470" s="661" t="s">
        <v>1731</v>
      </c>
      <c r="K470" s="661" t="s">
        <v>1732</v>
      </c>
      <c r="L470" s="663">
        <v>382.10999999999996</v>
      </c>
      <c r="M470" s="663">
        <v>7</v>
      </c>
      <c r="N470" s="664">
        <v>2674.7699999999995</v>
      </c>
    </row>
    <row r="471" spans="1:14" ht="14.4" customHeight="1" x14ac:dyDescent="0.3">
      <c r="A471" s="659" t="s">
        <v>544</v>
      </c>
      <c r="B471" s="660" t="s">
        <v>545</v>
      </c>
      <c r="C471" s="661" t="s">
        <v>561</v>
      </c>
      <c r="D471" s="662" t="s">
        <v>2187</v>
      </c>
      <c r="E471" s="661" t="s">
        <v>567</v>
      </c>
      <c r="F471" s="662" t="s">
        <v>2189</v>
      </c>
      <c r="G471" s="661" t="s">
        <v>568</v>
      </c>
      <c r="H471" s="661" t="s">
        <v>1733</v>
      </c>
      <c r="I471" s="661" t="s">
        <v>1734</v>
      </c>
      <c r="J471" s="661" t="s">
        <v>1735</v>
      </c>
      <c r="K471" s="661" t="s">
        <v>1736</v>
      </c>
      <c r="L471" s="663">
        <v>141.22000000000006</v>
      </c>
      <c r="M471" s="663">
        <v>1</v>
      </c>
      <c r="N471" s="664">
        <v>141.22000000000006</v>
      </c>
    </row>
    <row r="472" spans="1:14" ht="14.4" customHeight="1" x14ac:dyDescent="0.3">
      <c r="A472" s="659" t="s">
        <v>544</v>
      </c>
      <c r="B472" s="660" t="s">
        <v>545</v>
      </c>
      <c r="C472" s="661" t="s">
        <v>561</v>
      </c>
      <c r="D472" s="662" t="s">
        <v>2187</v>
      </c>
      <c r="E472" s="661" t="s">
        <v>567</v>
      </c>
      <c r="F472" s="662" t="s">
        <v>2189</v>
      </c>
      <c r="G472" s="661" t="s">
        <v>568</v>
      </c>
      <c r="H472" s="661" t="s">
        <v>1200</v>
      </c>
      <c r="I472" s="661" t="s">
        <v>215</v>
      </c>
      <c r="J472" s="661" t="s">
        <v>1201</v>
      </c>
      <c r="K472" s="661"/>
      <c r="L472" s="663">
        <v>280.48505511396365</v>
      </c>
      <c r="M472" s="663">
        <v>11</v>
      </c>
      <c r="N472" s="664">
        <v>3085.3356062536</v>
      </c>
    </row>
    <row r="473" spans="1:14" ht="14.4" customHeight="1" x14ac:dyDescent="0.3">
      <c r="A473" s="659" t="s">
        <v>544</v>
      </c>
      <c r="B473" s="660" t="s">
        <v>545</v>
      </c>
      <c r="C473" s="661" t="s">
        <v>561</v>
      </c>
      <c r="D473" s="662" t="s">
        <v>2187</v>
      </c>
      <c r="E473" s="661" t="s">
        <v>567</v>
      </c>
      <c r="F473" s="662" t="s">
        <v>2189</v>
      </c>
      <c r="G473" s="661" t="s">
        <v>568</v>
      </c>
      <c r="H473" s="661" t="s">
        <v>1737</v>
      </c>
      <c r="I473" s="661" t="s">
        <v>1738</v>
      </c>
      <c r="J473" s="661" t="s">
        <v>1145</v>
      </c>
      <c r="K473" s="661" t="s">
        <v>1739</v>
      </c>
      <c r="L473" s="663">
        <v>42.819762266185045</v>
      </c>
      <c r="M473" s="663">
        <v>5</v>
      </c>
      <c r="N473" s="664">
        <v>214.09881133092523</v>
      </c>
    </row>
    <row r="474" spans="1:14" ht="14.4" customHeight="1" x14ac:dyDescent="0.3">
      <c r="A474" s="659" t="s">
        <v>544</v>
      </c>
      <c r="B474" s="660" t="s">
        <v>545</v>
      </c>
      <c r="C474" s="661" t="s">
        <v>561</v>
      </c>
      <c r="D474" s="662" t="s">
        <v>2187</v>
      </c>
      <c r="E474" s="661" t="s">
        <v>567</v>
      </c>
      <c r="F474" s="662" t="s">
        <v>2189</v>
      </c>
      <c r="G474" s="661" t="s">
        <v>568</v>
      </c>
      <c r="H474" s="661" t="s">
        <v>1740</v>
      </c>
      <c r="I474" s="661" t="s">
        <v>215</v>
      </c>
      <c r="J474" s="661" t="s">
        <v>1741</v>
      </c>
      <c r="K474" s="661"/>
      <c r="L474" s="663">
        <v>120.92855523640731</v>
      </c>
      <c r="M474" s="663">
        <v>14</v>
      </c>
      <c r="N474" s="664">
        <v>1692.9997733097023</v>
      </c>
    </row>
    <row r="475" spans="1:14" ht="14.4" customHeight="1" x14ac:dyDescent="0.3">
      <c r="A475" s="659" t="s">
        <v>544</v>
      </c>
      <c r="B475" s="660" t="s">
        <v>545</v>
      </c>
      <c r="C475" s="661" t="s">
        <v>561</v>
      </c>
      <c r="D475" s="662" t="s">
        <v>2187</v>
      </c>
      <c r="E475" s="661" t="s">
        <v>567</v>
      </c>
      <c r="F475" s="662" t="s">
        <v>2189</v>
      </c>
      <c r="G475" s="661" t="s">
        <v>568</v>
      </c>
      <c r="H475" s="661" t="s">
        <v>1742</v>
      </c>
      <c r="I475" s="661" t="s">
        <v>1743</v>
      </c>
      <c r="J475" s="661" t="s">
        <v>1744</v>
      </c>
      <c r="K475" s="661" t="s">
        <v>1372</v>
      </c>
      <c r="L475" s="663">
        <v>76.056414103594662</v>
      </c>
      <c r="M475" s="663">
        <v>3</v>
      </c>
      <c r="N475" s="664">
        <v>228.169242310784</v>
      </c>
    </row>
    <row r="476" spans="1:14" ht="14.4" customHeight="1" x14ac:dyDescent="0.3">
      <c r="A476" s="659" t="s">
        <v>544</v>
      </c>
      <c r="B476" s="660" t="s">
        <v>545</v>
      </c>
      <c r="C476" s="661" t="s">
        <v>561</v>
      </c>
      <c r="D476" s="662" t="s">
        <v>2187</v>
      </c>
      <c r="E476" s="661" t="s">
        <v>567</v>
      </c>
      <c r="F476" s="662" t="s">
        <v>2189</v>
      </c>
      <c r="G476" s="661" t="s">
        <v>568</v>
      </c>
      <c r="H476" s="661" t="s">
        <v>1745</v>
      </c>
      <c r="I476" s="661" t="s">
        <v>1746</v>
      </c>
      <c r="J476" s="661" t="s">
        <v>1747</v>
      </c>
      <c r="K476" s="661" t="s">
        <v>1748</v>
      </c>
      <c r="L476" s="663">
        <v>256.27499999999992</v>
      </c>
      <c r="M476" s="663">
        <v>2</v>
      </c>
      <c r="N476" s="664">
        <v>512.54999999999984</v>
      </c>
    </row>
    <row r="477" spans="1:14" ht="14.4" customHeight="1" x14ac:dyDescent="0.3">
      <c r="A477" s="659" t="s">
        <v>544</v>
      </c>
      <c r="B477" s="660" t="s">
        <v>545</v>
      </c>
      <c r="C477" s="661" t="s">
        <v>561</v>
      </c>
      <c r="D477" s="662" t="s">
        <v>2187</v>
      </c>
      <c r="E477" s="661" t="s">
        <v>567</v>
      </c>
      <c r="F477" s="662" t="s">
        <v>2189</v>
      </c>
      <c r="G477" s="661" t="s">
        <v>568</v>
      </c>
      <c r="H477" s="661" t="s">
        <v>1749</v>
      </c>
      <c r="I477" s="661" t="s">
        <v>1750</v>
      </c>
      <c r="J477" s="661" t="s">
        <v>1751</v>
      </c>
      <c r="K477" s="661" t="s">
        <v>1752</v>
      </c>
      <c r="L477" s="663">
        <v>474.97999999999985</v>
      </c>
      <c r="M477" s="663">
        <v>1</v>
      </c>
      <c r="N477" s="664">
        <v>474.97999999999985</v>
      </c>
    </row>
    <row r="478" spans="1:14" ht="14.4" customHeight="1" x14ac:dyDescent="0.3">
      <c r="A478" s="659" t="s">
        <v>544</v>
      </c>
      <c r="B478" s="660" t="s">
        <v>545</v>
      </c>
      <c r="C478" s="661" t="s">
        <v>561</v>
      </c>
      <c r="D478" s="662" t="s">
        <v>2187</v>
      </c>
      <c r="E478" s="661" t="s">
        <v>567</v>
      </c>
      <c r="F478" s="662" t="s">
        <v>2189</v>
      </c>
      <c r="G478" s="661" t="s">
        <v>568</v>
      </c>
      <c r="H478" s="661" t="s">
        <v>1753</v>
      </c>
      <c r="I478" s="661" t="s">
        <v>1754</v>
      </c>
      <c r="J478" s="661" t="s">
        <v>1755</v>
      </c>
      <c r="K478" s="661" t="s">
        <v>1756</v>
      </c>
      <c r="L478" s="663">
        <v>33.809468129959548</v>
      </c>
      <c r="M478" s="663">
        <v>2</v>
      </c>
      <c r="N478" s="664">
        <v>67.618936259919096</v>
      </c>
    </row>
    <row r="479" spans="1:14" ht="14.4" customHeight="1" x14ac:dyDescent="0.3">
      <c r="A479" s="659" t="s">
        <v>544</v>
      </c>
      <c r="B479" s="660" t="s">
        <v>545</v>
      </c>
      <c r="C479" s="661" t="s">
        <v>561</v>
      </c>
      <c r="D479" s="662" t="s">
        <v>2187</v>
      </c>
      <c r="E479" s="661" t="s">
        <v>567</v>
      </c>
      <c r="F479" s="662" t="s">
        <v>2189</v>
      </c>
      <c r="G479" s="661" t="s">
        <v>568</v>
      </c>
      <c r="H479" s="661" t="s">
        <v>1757</v>
      </c>
      <c r="I479" s="661" t="s">
        <v>1758</v>
      </c>
      <c r="J479" s="661" t="s">
        <v>1759</v>
      </c>
      <c r="K479" s="661" t="s">
        <v>1760</v>
      </c>
      <c r="L479" s="663">
        <v>103.57</v>
      </c>
      <c r="M479" s="663">
        <v>8</v>
      </c>
      <c r="N479" s="664">
        <v>828.56</v>
      </c>
    </row>
    <row r="480" spans="1:14" ht="14.4" customHeight="1" x14ac:dyDescent="0.3">
      <c r="A480" s="659" t="s">
        <v>544</v>
      </c>
      <c r="B480" s="660" t="s">
        <v>545</v>
      </c>
      <c r="C480" s="661" t="s">
        <v>561</v>
      </c>
      <c r="D480" s="662" t="s">
        <v>2187</v>
      </c>
      <c r="E480" s="661" t="s">
        <v>567</v>
      </c>
      <c r="F480" s="662" t="s">
        <v>2189</v>
      </c>
      <c r="G480" s="661" t="s">
        <v>568</v>
      </c>
      <c r="H480" s="661" t="s">
        <v>1761</v>
      </c>
      <c r="I480" s="661" t="s">
        <v>1762</v>
      </c>
      <c r="J480" s="661" t="s">
        <v>1763</v>
      </c>
      <c r="K480" s="661" t="s">
        <v>1764</v>
      </c>
      <c r="L480" s="663">
        <v>69.277457195132257</v>
      </c>
      <c r="M480" s="663">
        <v>4</v>
      </c>
      <c r="N480" s="664">
        <v>277.10982878052903</v>
      </c>
    </row>
    <row r="481" spans="1:14" ht="14.4" customHeight="1" x14ac:dyDescent="0.3">
      <c r="A481" s="659" t="s">
        <v>544</v>
      </c>
      <c r="B481" s="660" t="s">
        <v>545</v>
      </c>
      <c r="C481" s="661" t="s">
        <v>561</v>
      </c>
      <c r="D481" s="662" t="s">
        <v>2187</v>
      </c>
      <c r="E481" s="661" t="s">
        <v>567</v>
      </c>
      <c r="F481" s="662" t="s">
        <v>2189</v>
      </c>
      <c r="G481" s="661" t="s">
        <v>568</v>
      </c>
      <c r="H481" s="661" t="s">
        <v>1765</v>
      </c>
      <c r="I481" s="661" t="s">
        <v>1766</v>
      </c>
      <c r="J481" s="661" t="s">
        <v>1767</v>
      </c>
      <c r="K481" s="661" t="s">
        <v>1768</v>
      </c>
      <c r="L481" s="663">
        <v>328.53555514826576</v>
      </c>
      <c r="M481" s="663">
        <v>18</v>
      </c>
      <c r="N481" s="664">
        <v>5913.6399926687836</v>
      </c>
    </row>
    <row r="482" spans="1:14" ht="14.4" customHeight="1" x14ac:dyDescent="0.3">
      <c r="A482" s="659" t="s">
        <v>544</v>
      </c>
      <c r="B482" s="660" t="s">
        <v>545</v>
      </c>
      <c r="C482" s="661" t="s">
        <v>561</v>
      </c>
      <c r="D482" s="662" t="s">
        <v>2187</v>
      </c>
      <c r="E482" s="661" t="s">
        <v>567</v>
      </c>
      <c r="F482" s="662" t="s">
        <v>2189</v>
      </c>
      <c r="G482" s="661" t="s">
        <v>568</v>
      </c>
      <c r="H482" s="661" t="s">
        <v>1215</v>
      </c>
      <c r="I482" s="661" t="s">
        <v>1216</v>
      </c>
      <c r="J482" s="661" t="s">
        <v>1217</v>
      </c>
      <c r="K482" s="661" t="s">
        <v>1218</v>
      </c>
      <c r="L482" s="663">
        <v>32.251290755641612</v>
      </c>
      <c r="M482" s="663">
        <v>7</v>
      </c>
      <c r="N482" s="664">
        <v>225.75903528949127</v>
      </c>
    </row>
    <row r="483" spans="1:14" ht="14.4" customHeight="1" x14ac:dyDescent="0.3">
      <c r="A483" s="659" t="s">
        <v>544</v>
      </c>
      <c r="B483" s="660" t="s">
        <v>545</v>
      </c>
      <c r="C483" s="661" t="s">
        <v>561</v>
      </c>
      <c r="D483" s="662" t="s">
        <v>2187</v>
      </c>
      <c r="E483" s="661" t="s">
        <v>567</v>
      </c>
      <c r="F483" s="662" t="s">
        <v>2189</v>
      </c>
      <c r="G483" s="661" t="s">
        <v>568</v>
      </c>
      <c r="H483" s="661" t="s">
        <v>1769</v>
      </c>
      <c r="I483" s="661" t="s">
        <v>215</v>
      </c>
      <c r="J483" s="661" t="s">
        <v>1770</v>
      </c>
      <c r="K483" s="661"/>
      <c r="L483" s="663">
        <v>168.38208004060223</v>
      </c>
      <c r="M483" s="663">
        <v>16</v>
      </c>
      <c r="N483" s="664">
        <v>2694.1132806496357</v>
      </c>
    </row>
    <row r="484" spans="1:14" ht="14.4" customHeight="1" x14ac:dyDescent="0.3">
      <c r="A484" s="659" t="s">
        <v>544</v>
      </c>
      <c r="B484" s="660" t="s">
        <v>545</v>
      </c>
      <c r="C484" s="661" t="s">
        <v>561</v>
      </c>
      <c r="D484" s="662" t="s">
        <v>2187</v>
      </c>
      <c r="E484" s="661" t="s">
        <v>567</v>
      </c>
      <c r="F484" s="662" t="s">
        <v>2189</v>
      </c>
      <c r="G484" s="661" t="s">
        <v>568</v>
      </c>
      <c r="H484" s="661" t="s">
        <v>1771</v>
      </c>
      <c r="I484" s="661" t="s">
        <v>1772</v>
      </c>
      <c r="J484" s="661" t="s">
        <v>1153</v>
      </c>
      <c r="K484" s="661" t="s">
        <v>1773</v>
      </c>
      <c r="L484" s="663">
        <v>191.12999999999982</v>
      </c>
      <c r="M484" s="663">
        <v>1</v>
      </c>
      <c r="N484" s="664">
        <v>191.12999999999982</v>
      </c>
    </row>
    <row r="485" spans="1:14" ht="14.4" customHeight="1" x14ac:dyDescent="0.3">
      <c r="A485" s="659" t="s">
        <v>544</v>
      </c>
      <c r="B485" s="660" t="s">
        <v>545</v>
      </c>
      <c r="C485" s="661" t="s">
        <v>561</v>
      </c>
      <c r="D485" s="662" t="s">
        <v>2187</v>
      </c>
      <c r="E485" s="661" t="s">
        <v>567</v>
      </c>
      <c r="F485" s="662" t="s">
        <v>2189</v>
      </c>
      <c r="G485" s="661" t="s">
        <v>568</v>
      </c>
      <c r="H485" s="661" t="s">
        <v>1774</v>
      </c>
      <c r="I485" s="661" t="s">
        <v>1775</v>
      </c>
      <c r="J485" s="661" t="s">
        <v>1776</v>
      </c>
      <c r="K485" s="661" t="s">
        <v>1728</v>
      </c>
      <c r="L485" s="663">
        <v>3388.5714285714284</v>
      </c>
      <c r="M485" s="663">
        <v>7</v>
      </c>
      <c r="N485" s="664">
        <v>23720</v>
      </c>
    </row>
    <row r="486" spans="1:14" ht="14.4" customHeight="1" x14ac:dyDescent="0.3">
      <c r="A486" s="659" t="s">
        <v>544</v>
      </c>
      <c r="B486" s="660" t="s">
        <v>545</v>
      </c>
      <c r="C486" s="661" t="s">
        <v>561</v>
      </c>
      <c r="D486" s="662" t="s">
        <v>2187</v>
      </c>
      <c r="E486" s="661" t="s">
        <v>567</v>
      </c>
      <c r="F486" s="662" t="s">
        <v>2189</v>
      </c>
      <c r="G486" s="661" t="s">
        <v>568</v>
      </c>
      <c r="H486" s="661" t="s">
        <v>1233</v>
      </c>
      <c r="I486" s="661" t="s">
        <v>1234</v>
      </c>
      <c r="J486" s="661" t="s">
        <v>1235</v>
      </c>
      <c r="K486" s="661" t="s">
        <v>1232</v>
      </c>
      <c r="L486" s="663">
        <v>648.95999999999992</v>
      </c>
      <c r="M486" s="663">
        <v>1</v>
      </c>
      <c r="N486" s="664">
        <v>648.95999999999992</v>
      </c>
    </row>
    <row r="487" spans="1:14" ht="14.4" customHeight="1" x14ac:dyDescent="0.3">
      <c r="A487" s="659" t="s">
        <v>544</v>
      </c>
      <c r="B487" s="660" t="s">
        <v>545</v>
      </c>
      <c r="C487" s="661" t="s">
        <v>561</v>
      </c>
      <c r="D487" s="662" t="s">
        <v>2187</v>
      </c>
      <c r="E487" s="661" t="s">
        <v>567</v>
      </c>
      <c r="F487" s="662" t="s">
        <v>2189</v>
      </c>
      <c r="G487" s="661" t="s">
        <v>568</v>
      </c>
      <c r="H487" s="661" t="s">
        <v>1236</v>
      </c>
      <c r="I487" s="661" t="s">
        <v>1237</v>
      </c>
      <c r="J487" s="661" t="s">
        <v>1238</v>
      </c>
      <c r="K487" s="661" t="s">
        <v>1239</v>
      </c>
      <c r="L487" s="663">
        <v>30.178136371461079</v>
      </c>
      <c r="M487" s="663">
        <v>975</v>
      </c>
      <c r="N487" s="664">
        <v>29423.682962174553</v>
      </c>
    </row>
    <row r="488" spans="1:14" ht="14.4" customHeight="1" x14ac:dyDescent="0.3">
      <c r="A488" s="659" t="s">
        <v>544</v>
      </c>
      <c r="B488" s="660" t="s">
        <v>545</v>
      </c>
      <c r="C488" s="661" t="s">
        <v>561</v>
      </c>
      <c r="D488" s="662" t="s">
        <v>2187</v>
      </c>
      <c r="E488" s="661" t="s">
        <v>567</v>
      </c>
      <c r="F488" s="662" t="s">
        <v>2189</v>
      </c>
      <c r="G488" s="661" t="s">
        <v>568</v>
      </c>
      <c r="H488" s="661" t="s">
        <v>835</v>
      </c>
      <c r="I488" s="661" t="s">
        <v>215</v>
      </c>
      <c r="J488" s="661" t="s">
        <v>836</v>
      </c>
      <c r="K488" s="661"/>
      <c r="L488" s="663">
        <v>78.019999999999982</v>
      </c>
      <c r="M488" s="663">
        <v>1</v>
      </c>
      <c r="N488" s="664">
        <v>78.019999999999982</v>
      </c>
    </row>
    <row r="489" spans="1:14" ht="14.4" customHeight="1" x14ac:dyDescent="0.3">
      <c r="A489" s="659" t="s">
        <v>544</v>
      </c>
      <c r="B489" s="660" t="s">
        <v>545</v>
      </c>
      <c r="C489" s="661" t="s">
        <v>561</v>
      </c>
      <c r="D489" s="662" t="s">
        <v>2187</v>
      </c>
      <c r="E489" s="661" t="s">
        <v>567</v>
      </c>
      <c r="F489" s="662" t="s">
        <v>2189</v>
      </c>
      <c r="G489" s="661" t="s">
        <v>568</v>
      </c>
      <c r="H489" s="661" t="s">
        <v>1240</v>
      </c>
      <c r="I489" s="661" t="s">
        <v>1241</v>
      </c>
      <c r="J489" s="661" t="s">
        <v>1242</v>
      </c>
      <c r="K489" s="661" t="s">
        <v>1243</v>
      </c>
      <c r="L489" s="663">
        <v>162.3986270613517</v>
      </c>
      <c r="M489" s="663">
        <v>178</v>
      </c>
      <c r="N489" s="664">
        <v>28906.955616920604</v>
      </c>
    </row>
    <row r="490" spans="1:14" ht="14.4" customHeight="1" x14ac:dyDescent="0.3">
      <c r="A490" s="659" t="s">
        <v>544</v>
      </c>
      <c r="B490" s="660" t="s">
        <v>545</v>
      </c>
      <c r="C490" s="661" t="s">
        <v>561</v>
      </c>
      <c r="D490" s="662" t="s">
        <v>2187</v>
      </c>
      <c r="E490" s="661" t="s">
        <v>567</v>
      </c>
      <c r="F490" s="662" t="s">
        <v>2189</v>
      </c>
      <c r="G490" s="661" t="s">
        <v>568</v>
      </c>
      <c r="H490" s="661" t="s">
        <v>837</v>
      </c>
      <c r="I490" s="661" t="s">
        <v>838</v>
      </c>
      <c r="J490" s="661" t="s">
        <v>839</v>
      </c>
      <c r="K490" s="661" t="s">
        <v>840</v>
      </c>
      <c r="L490" s="663">
        <v>46.596166820367507</v>
      </c>
      <c r="M490" s="663">
        <v>8</v>
      </c>
      <c r="N490" s="664">
        <v>372.76933456294006</v>
      </c>
    </row>
    <row r="491" spans="1:14" ht="14.4" customHeight="1" x14ac:dyDescent="0.3">
      <c r="A491" s="659" t="s">
        <v>544</v>
      </c>
      <c r="B491" s="660" t="s">
        <v>545</v>
      </c>
      <c r="C491" s="661" t="s">
        <v>561</v>
      </c>
      <c r="D491" s="662" t="s">
        <v>2187</v>
      </c>
      <c r="E491" s="661" t="s">
        <v>567</v>
      </c>
      <c r="F491" s="662" t="s">
        <v>2189</v>
      </c>
      <c r="G491" s="661" t="s">
        <v>568</v>
      </c>
      <c r="H491" s="661" t="s">
        <v>1244</v>
      </c>
      <c r="I491" s="661" t="s">
        <v>1245</v>
      </c>
      <c r="J491" s="661" t="s">
        <v>1246</v>
      </c>
      <c r="K491" s="661" t="s">
        <v>1247</v>
      </c>
      <c r="L491" s="663">
        <v>669.02579833924324</v>
      </c>
      <c r="M491" s="663">
        <v>1</v>
      </c>
      <c r="N491" s="664">
        <v>669.02579833924324</v>
      </c>
    </row>
    <row r="492" spans="1:14" ht="14.4" customHeight="1" x14ac:dyDescent="0.3">
      <c r="A492" s="659" t="s">
        <v>544</v>
      </c>
      <c r="B492" s="660" t="s">
        <v>545</v>
      </c>
      <c r="C492" s="661" t="s">
        <v>561</v>
      </c>
      <c r="D492" s="662" t="s">
        <v>2187</v>
      </c>
      <c r="E492" s="661" t="s">
        <v>567</v>
      </c>
      <c r="F492" s="662" t="s">
        <v>2189</v>
      </c>
      <c r="G492" s="661" t="s">
        <v>568</v>
      </c>
      <c r="H492" s="661" t="s">
        <v>841</v>
      </c>
      <c r="I492" s="661" t="s">
        <v>215</v>
      </c>
      <c r="J492" s="661" t="s">
        <v>842</v>
      </c>
      <c r="K492" s="661"/>
      <c r="L492" s="663">
        <v>382.75748493083455</v>
      </c>
      <c r="M492" s="663">
        <v>1</v>
      </c>
      <c r="N492" s="664">
        <v>382.75748493083455</v>
      </c>
    </row>
    <row r="493" spans="1:14" ht="14.4" customHeight="1" x14ac:dyDescent="0.3">
      <c r="A493" s="659" t="s">
        <v>544</v>
      </c>
      <c r="B493" s="660" t="s">
        <v>545</v>
      </c>
      <c r="C493" s="661" t="s">
        <v>561</v>
      </c>
      <c r="D493" s="662" t="s">
        <v>2187</v>
      </c>
      <c r="E493" s="661" t="s">
        <v>567</v>
      </c>
      <c r="F493" s="662" t="s">
        <v>2189</v>
      </c>
      <c r="G493" s="661" t="s">
        <v>568</v>
      </c>
      <c r="H493" s="661" t="s">
        <v>1777</v>
      </c>
      <c r="I493" s="661" t="s">
        <v>1778</v>
      </c>
      <c r="J493" s="661" t="s">
        <v>1755</v>
      </c>
      <c r="K493" s="661" t="s">
        <v>1779</v>
      </c>
      <c r="L493" s="663">
        <v>95.480000000000032</v>
      </c>
      <c r="M493" s="663">
        <v>3</v>
      </c>
      <c r="N493" s="664">
        <v>286.44000000000011</v>
      </c>
    </row>
    <row r="494" spans="1:14" ht="14.4" customHeight="1" x14ac:dyDescent="0.3">
      <c r="A494" s="659" t="s">
        <v>544</v>
      </c>
      <c r="B494" s="660" t="s">
        <v>545</v>
      </c>
      <c r="C494" s="661" t="s">
        <v>561</v>
      </c>
      <c r="D494" s="662" t="s">
        <v>2187</v>
      </c>
      <c r="E494" s="661" t="s">
        <v>567</v>
      </c>
      <c r="F494" s="662" t="s">
        <v>2189</v>
      </c>
      <c r="G494" s="661" t="s">
        <v>568</v>
      </c>
      <c r="H494" s="661" t="s">
        <v>1780</v>
      </c>
      <c r="I494" s="661" t="s">
        <v>1780</v>
      </c>
      <c r="J494" s="661" t="s">
        <v>1781</v>
      </c>
      <c r="K494" s="661" t="s">
        <v>1782</v>
      </c>
      <c r="L494" s="663">
        <v>287.08500000000004</v>
      </c>
      <c r="M494" s="663">
        <v>4</v>
      </c>
      <c r="N494" s="664">
        <v>1148.3400000000001</v>
      </c>
    </row>
    <row r="495" spans="1:14" ht="14.4" customHeight="1" x14ac:dyDescent="0.3">
      <c r="A495" s="659" t="s">
        <v>544</v>
      </c>
      <c r="B495" s="660" t="s">
        <v>545</v>
      </c>
      <c r="C495" s="661" t="s">
        <v>561</v>
      </c>
      <c r="D495" s="662" t="s">
        <v>2187</v>
      </c>
      <c r="E495" s="661" t="s">
        <v>567</v>
      </c>
      <c r="F495" s="662" t="s">
        <v>2189</v>
      </c>
      <c r="G495" s="661" t="s">
        <v>568</v>
      </c>
      <c r="H495" s="661" t="s">
        <v>1783</v>
      </c>
      <c r="I495" s="661" t="s">
        <v>1783</v>
      </c>
      <c r="J495" s="661" t="s">
        <v>1784</v>
      </c>
      <c r="K495" s="661" t="s">
        <v>1785</v>
      </c>
      <c r="L495" s="663">
        <v>485.43971782387086</v>
      </c>
      <c r="M495" s="663">
        <v>40</v>
      </c>
      <c r="N495" s="664">
        <v>19417.588712954836</v>
      </c>
    </row>
    <row r="496" spans="1:14" ht="14.4" customHeight="1" x14ac:dyDescent="0.3">
      <c r="A496" s="659" t="s">
        <v>544</v>
      </c>
      <c r="B496" s="660" t="s">
        <v>545</v>
      </c>
      <c r="C496" s="661" t="s">
        <v>561</v>
      </c>
      <c r="D496" s="662" t="s">
        <v>2187</v>
      </c>
      <c r="E496" s="661" t="s">
        <v>567</v>
      </c>
      <c r="F496" s="662" t="s">
        <v>2189</v>
      </c>
      <c r="G496" s="661" t="s">
        <v>568</v>
      </c>
      <c r="H496" s="661" t="s">
        <v>1786</v>
      </c>
      <c r="I496" s="661" t="s">
        <v>1787</v>
      </c>
      <c r="J496" s="661" t="s">
        <v>859</v>
      </c>
      <c r="K496" s="661" t="s">
        <v>1788</v>
      </c>
      <c r="L496" s="663">
        <v>62.208888864549962</v>
      </c>
      <c r="M496" s="663">
        <v>1</v>
      </c>
      <c r="N496" s="664">
        <v>62.208888864549962</v>
      </c>
    </row>
    <row r="497" spans="1:14" ht="14.4" customHeight="1" x14ac:dyDescent="0.3">
      <c r="A497" s="659" t="s">
        <v>544</v>
      </c>
      <c r="B497" s="660" t="s">
        <v>545</v>
      </c>
      <c r="C497" s="661" t="s">
        <v>561</v>
      </c>
      <c r="D497" s="662" t="s">
        <v>2187</v>
      </c>
      <c r="E497" s="661" t="s">
        <v>567</v>
      </c>
      <c r="F497" s="662" t="s">
        <v>2189</v>
      </c>
      <c r="G497" s="661" t="s">
        <v>568</v>
      </c>
      <c r="H497" s="661" t="s">
        <v>845</v>
      </c>
      <c r="I497" s="661" t="s">
        <v>846</v>
      </c>
      <c r="J497" s="661" t="s">
        <v>847</v>
      </c>
      <c r="K497" s="661" t="s">
        <v>848</v>
      </c>
      <c r="L497" s="663">
        <v>111.86</v>
      </c>
      <c r="M497" s="663">
        <v>2</v>
      </c>
      <c r="N497" s="664">
        <v>223.72</v>
      </c>
    </row>
    <row r="498" spans="1:14" ht="14.4" customHeight="1" x14ac:dyDescent="0.3">
      <c r="A498" s="659" t="s">
        <v>544</v>
      </c>
      <c r="B498" s="660" t="s">
        <v>545</v>
      </c>
      <c r="C498" s="661" t="s">
        <v>561</v>
      </c>
      <c r="D498" s="662" t="s">
        <v>2187</v>
      </c>
      <c r="E498" s="661" t="s">
        <v>567</v>
      </c>
      <c r="F498" s="662" t="s">
        <v>2189</v>
      </c>
      <c r="G498" s="661" t="s">
        <v>568</v>
      </c>
      <c r="H498" s="661" t="s">
        <v>1789</v>
      </c>
      <c r="I498" s="661" t="s">
        <v>215</v>
      </c>
      <c r="J498" s="661" t="s">
        <v>1790</v>
      </c>
      <c r="K498" s="661" t="s">
        <v>1791</v>
      </c>
      <c r="L498" s="663">
        <v>14.63</v>
      </c>
      <c r="M498" s="663">
        <v>100</v>
      </c>
      <c r="N498" s="664">
        <v>1463</v>
      </c>
    </row>
    <row r="499" spans="1:14" ht="14.4" customHeight="1" x14ac:dyDescent="0.3">
      <c r="A499" s="659" t="s">
        <v>544</v>
      </c>
      <c r="B499" s="660" t="s">
        <v>545</v>
      </c>
      <c r="C499" s="661" t="s">
        <v>561</v>
      </c>
      <c r="D499" s="662" t="s">
        <v>2187</v>
      </c>
      <c r="E499" s="661" t="s">
        <v>567</v>
      </c>
      <c r="F499" s="662" t="s">
        <v>2189</v>
      </c>
      <c r="G499" s="661" t="s">
        <v>568</v>
      </c>
      <c r="H499" s="661" t="s">
        <v>1792</v>
      </c>
      <c r="I499" s="661" t="s">
        <v>215</v>
      </c>
      <c r="J499" s="661" t="s">
        <v>1793</v>
      </c>
      <c r="K499" s="661"/>
      <c r="L499" s="663">
        <v>586.22615430789904</v>
      </c>
      <c r="M499" s="663">
        <v>6</v>
      </c>
      <c r="N499" s="664">
        <v>3517.356925847394</v>
      </c>
    </row>
    <row r="500" spans="1:14" ht="14.4" customHeight="1" x14ac:dyDescent="0.3">
      <c r="A500" s="659" t="s">
        <v>544</v>
      </c>
      <c r="B500" s="660" t="s">
        <v>545</v>
      </c>
      <c r="C500" s="661" t="s">
        <v>561</v>
      </c>
      <c r="D500" s="662" t="s">
        <v>2187</v>
      </c>
      <c r="E500" s="661" t="s">
        <v>567</v>
      </c>
      <c r="F500" s="662" t="s">
        <v>2189</v>
      </c>
      <c r="G500" s="661" t="s">
        <v>568</v>
      </c>
      <c r="H500" s="661" t="s">
        <v>849</v>
      </c>
      <c r="I500" s="661" t="s">
        <v>850</v>
      </c>
      <c r="J500" s="661" t="s">
        <v>851</v>
      </c>
      <c r="K500" s="661" t="s">
        <v>852</v>
      </c>
      <c r="L500" s="663">
        <v>84.55</v>
      </c>
      <c r="M500" s="663">
        <v>2</v>
      </c>
      <c r="N500" s="664">
        <v>169.1</v>
      </c>
    </row>
    <row r="501" spans="1:14" ht="14.4" customHeight="1" x14ac:dyDescent="0.3">
      <c r="A501" s="659" t="s">
        <v>544</v>
      </c>
      <c r="B501" s="660" t="s">
        <v>545</v>
      </c>
      <c r="C501" s="661" t="s">
        <v>561</v>
      </c>
      <c r="D501" s="662" t="s">
        <v>2187</v>
      </c>
      <c r="E501" s="661" t="s">
        <v>567</v>
      </c>
      <c r="F501" s="662" t="s">
        <v>2189</v>
      </c>
      <c r="G501" s="661" t="s">
        <v>568</v>
      </c>
      <c r="H501" s="661" t="s">
        <v>1794</v>
      </c>
      <c r="I501" s="661" t="s">
        <v>215</v>
      </c>
      <c r="J501" s="661" t="s">
        <v>1795</v>
      </c>
      <c r="K501" s="661" t="s">
        <v>1796</v>
      </c>
      <c r="L501" s="663">
        <v>75.020215464503792</v>
      </c>
      <c r="M501" s="663">
        <v>2</v>
      </c>
      <c r="N501" s="664">
        <v>150.04043092900758</v>
      </c>
    </row>
    <row r="502" spans="1:14" ht="14.4" customHeight="1" x14ac:dyDescent="0.3">
      <c r="A502" s="659" t="s">
        <v>544</v>
      </c>
      <c r="B502" s="660" t="s">
        <v>545</v>
      </c>
      <c r="C502" s="661" t="s">
        <v>561</v>
      </c>
      <c r="D502" s="662" t="s">
        <v>2187</v>
      </c>
      <c r="E502" s="661" t="s">
        <v>567</v>
      </c>
      <c r="F502" s="662" t="s">
        <v>2189</v>
      </c>
      <c r="G502" s="661" t="s">
        <v>568</v>
      </c>
      <c r="H502" s="661" t="s">
        <v>1797</v>
      </c>
      <c r="I502" s="661" t="s">
        <v>1798</v>
      </c>
      <c r="J502" s="661" t="s">
        <v>1799</v>
      </c>
      <c r="K502" s="661" t="s">
        <v>1800</v>
      </c>
      <c r="L502" s="663">
        <v>90.97</v>
      </c>
      <c r="M502" s="663">
        <v>1</v>
      </c>
      <c r="N502" s="664">
        <v>90.97</v>
      </c>
    </row>
    <row r="503" spans="1:14" ht="14.4" customHeight="1" x14ac:dyDescent="0.3">
      <c r="A503" s="659" t="s">
        <v>544</v>
      </c>
      <c r="B503" s="660" t="s">
        <v>545</v>
      </c>
      <c r="C503" s="661" t="s">
        <v>561</v>
      </c>
      <c r="D503" s="662" t="s">
        <v>2187</v>
      </c>
      <c r="E503" s="661" t="s">
        <v>567</v>
      </c>
      <c r="F503" s="662" t="s">
        <v>2189</v>
      </c>
      <c r="G503" s="661" t="s">
        <v>568</v>
      </c>
      <c r="H503" s="661" t="s">
        <v>1801</v>
      </c>
      <c r="I503" s="661" t="s">
        <v>1802</v>
      </c>
      <c r="J503" s="661" t="s">
        <v>1803</v>
      </c>
      <c r="K503" s="661" t="s">
        <v>1804</v>
      </c>
      <c r="L503" s="663">
        <v>307.35999160986921</v>
      </c>
      <c r="M503" s="663">
        <v>1</v>
      </c>
      <c r="N503" s="664">
        <v>307.35999160986921</v>
      </c>
    </row>
    <row r="504" spans="1:14" ht="14.4" customHeight="1" x14ac:dyDescent="0.3">
      <c r="A504" s="659" t="s">
        <v>544</v>
      </c>
      <c r="B504" s="660" t="s">
        <v>545</v>
      </c>
      <c r="C504" s="661" t="s">
        <v>561</v>
      </c>
      <c r="D504" s="662" t="s">
        <v>2187</v>
      </c>
      <c r="E504" s="661" t="s">
        <v>567</v>
      </c>
      <c r="F504" s="662" t="s">
        <v>2189</v>
      </c>
      <c r="G504" s="661" t="s">
        <v>568</v>
      </c>
      <c r="H504" s="661" t="s">
        <v>1805</v>
      </c>
      <c r="I504" s="661" t="s">
        <v>1805</v>
      </c>
      <c r="J504" s="661" t="s">
        <v>1806</v>
      </c>
      <c r="K504" s="661" t="s">
        <v>1807</v>
      </c>
      <c r="L504" s="663">
        <v>122.33</v>
      </c>
      <c r="M504" s="663">
        <v>1</v>
      </c>
      <c r="N504" s="664">
        <v>122.33</v>
      </c>
    </row>
    <row r="505" spans="1:14" ht="14.4" customHeight="1" x14ac:dyDescent="0.3">
      <c r="A505" s="659" t="s">
        <v>544</v>
      </c>
      <c r="B505" s="660" t="s">
        <v>545</v>
      </c>
      <c r="C505" s="661" t="s">
        <v>561</v>
      </c>
      <c r="D505" s="662" t="s">
        <v>2187</v>
      </c>
      <c r="E505" s="661" t="s">
        <v>567</v>
      </c>
      <c r="F505" s="662" t="s">
        <v>2189</v>
      </c>
      <c r="G505" s="661" t="s">
        <v>568</v>
      </c>
      <c r="H505" s="661" t="s">
        <v>1808</v>
      </c>
      <c r="I505" s="661" t="s">
        <v>215</v>
      </c>
      <c r="J505" s="661" t="s">
        <v>1809</v>
      </c>
      <c r="K505" s="661"/>
      <c r="L505" s="663">
        <v>88.635848208446234</v>
      </c>
      <c r="M505" s="663">
        <v>3</v>
      </c>
      <c r="N505" s="664">
        <v>265.90754462533869</v>
      </c>
    </row>
    <row r="506" spans="1:14" ht="14.4" customHeight="1" x14ac:dyDescent="0.3">
      <c r="A506" s="659" t="s">
        <v>544</v>
      </c>
      <c r="B506" s="660" t="s">
        <v>545</v>
      </c>
      <c r="C506" s="661" t="s">
        <v>561</v>
      </c>
      <c r="D506" s="662" t="s">
        <v>2187</v>
      </c>
      <c r="E506" s="661" t="s">
        <v>567</v>
      </c>
      <c r="F506" s="662" t="s">
        <v>2189</v>
      </c>
      <c r="G506" s="661" t="s">
        <v>568</v>
      </c>
      <c r="H506" s="661" t="s">
        <v>867</v>
      </c>
      <c r="I506" s="661" t="s">
        <v>867</v>
      </c>
      <c r="J506" s="661" t="s">
        <v>597</v>
      </c>
      <c r="K506" s="661" t="s">
        <v>868</v>
      </c>
      <c r="L506" s="663">
        <v>58.202441791190488</v>
      </c>
      <c r="M506" s="663">
        <v>149</v>
      </c>
      <c r="N506" s="664">
        <v>8672.163826887383</v>
      </c>
    </row>
    <row r="507" spans="1:14" ht="14.4" customHeight="1" x14ac:dyDescent="0.3">
      <c r="A507" s="659" t="s">
        <v>544</v>
      </c>
      <c r="B507" s="660" t="s">
        <v>545</v>
      </c>
      <c r="C507" s="661" t="s">
        <v>561</v>
      </c>
      <c r="D507" s="662" t="s">
        <v>2187</v>
      </c>
      <c r="E507" s="661" t="s">
        <v>567</v>
      </c>
      <c r="F507" s="662" t="s">
        <v>2189</v>
      </c>
      <c r="G507" s="661" t="s">
        <v>568</v>
      </c>
      <c r="H507" s="661" t="s">
        <v>1810</v>
      </c>
      <c r="I507" s="661" t="s">
        <v>215</v>
      </c>
      <c r="J507" s="661" t="s">
        <v>1811</v>
      </c>
      <c r="K507" s="661"/>
      <c r="L507" s="663">
        <v>37.559758595814188</v>
      </c>
      <c r="M507" s="663">
        <v>10</v>
      </c>
      <c r="N507" s="664">
        <v>375.59758595814185</v>
      </c>
    </row>
    <row r="508" spans="1:14" ht="14.4" customHeight="1" x14ac:dyDescent="0.3">
      <c r="A508" s="659" t="s">
        <v>544</v>
      </c>
      <c r="B508" s="660" t="s">
        <v>545</v>
      </c>
      <c r="C508" s="661" t="s">
        <v>561</v>
      </c>
      <c r="D508" s="662" t="s">
        <v>2187</v>
      </c>
      <c r="E508" s="661" t="s">
        <v>567</v>
      </c>
      <c r="F508" s="662" t="s">
        <v>2189</v>
      </c>
      <c r="G508" s="661" t="s">
        <v>568</v>
      </c>
      <c r="H508" s="661" t="s">
        <v>1812</v>
      </c>
      <c r="I508" s="661" t="s">
        <v>1812</v>
      </c>
      <c r="J508" s="661" t="s">
        <v>1813</v>
      </c>
      <c r="K508" s="661" t="s">
        <v>1814</v>
      </c>
      <c r="L508" s="663">
        <v>165.51981402112855</v>
      </c>
      <c r="M508" s="663">
        <v>5</v>
      </c>
      <c r="N508" s="664">
        <v>827.5990701056428</v>
      </c>
    </row>
    <row r="509" spans="1:14" ht="14.4" customHeight="1" x14ac:dyDescent="0.3">
      <c r="A509" s="659" t="s">
        <v>544</v>
      </c>
      <c r="B509" s="660" t="s">
        <v>545</v>
      </c>
      <c r="C509" s="661" t="s">
        <v>561</v>
      </c>
      <c r="D509" s="662" t="s">
        <v>2187</v>
      </c>
      <c r="E509" s="661" t="s">
        <v>567</v>
      </c>
      <c r="F509" s="662" t="s">
        <v>2189</v>
      </c>
      <c r="G509" s="661" t="s">
        <v>568</v>
      </c>
      <c r="H509" s="661" t="s">
        <v>869</v>
      </c>
      <c r="I509" s="661" t="s">
        <v>869</v>
      </c>
      <c r="J509" s="661" t="s">
        <v>702</v>
      </c>
      <c r="K509" s="661" t="s">
        <v>870</v>
      </c>
      <c r="L509" s="663">
        <v>124.33982884663013</v>
      </c>
      <c r="M509" s="663">
        <v>4</v>
      </c>
      <c r="N509" s="664">
        <v>497.35931538652051</v>
      </c>
    </row>
    <row r="510" spans="1:14" ht="14.4" customHeight="1" x14ac:dyDescent="0.3">
      <c r="A510" s="659" t="s">
        <v>544</v>
      </c>
      <c r="B510" s="660" t="s">
        <v>545</v>
      </c>
      <c r="C510" s="661" t="s">
        <v>561</v>
      </c>
      <c r="D510" s="662" t="s">
        <v>2187</v>
      </c>
      <c r="E510" s="661" t="s">
        <v>567</v>
      </c>
      <c r="F510" s="662" t="s">
        <v>2189</v>
      </c>
      <c r="G510" s="661" t="s">
        <v>568</v>
      </c>
      <c r="H510" s="661" t="s">
        <v>1272</v>
      </c>
      <c r="I510" s="661" t="s">
        <v>1272</v>
      </c>
      <c r="J510" s="661" t="s">
        <v>1273</v>
      </c>
      <c r="K510" s="661" t="s">
        <v>1274</v>
      </c>
      <c r="L510" s="663">
        <v>43.9999359690893</v>
      </c>
      <c r="M510" s="663">
        <v>6</v>
      </c>
      <c r="N510" s="664">
        <v>263.99961581453579</v>
      </c>
    </row>
    <row r="511" spans="1:14" ht="14.4" customHeight="1" x14ac:dyDescent="0.3">
      <c r="A511" s="659" t="s">
        <v>544</v>
      </c>
      <c r="B511" s="660" t="s">
        <v>545</v>
      </c>
      <c r="C511" s="661" t="s">
        <v>561</v>
      </c>
      <c r="D511" s="662" t="s">
        <v>2187</v>
      </c>
      <c r="E511" s="661" t="s">
        <v>567</v>
      </c>
      <c r="F511" s="662" t="s">
        <v>2189</v>
      </c>
      <c r="G511" s="661" t="s">
        <v>568</v>
      </c>
      <c r="H511" s="661" t="s">
        <v>871</v>
      </c>
      <c r="I511" s="661" t="s">
        <v>871</v>
      </c>
      <c r="J511" s="661" t="s">
        <v>872</v>
      </c>
      <c r="K511" s="661" t="s">
        <v>873</v>
      </c>
      <c r="L511" s="663">
        <v>208.69022071124385</v>
      </c>
      <c r="M511" s="663">
        <v>2</v>
      </c>
      <c r="N511" s="664">
        <v>417.38044142248771</v>
      </c>
    </row>
    <row r="512" spans="1:14" ht="14.4" customHeight="1" x14ac:dyDescent="0.3">
      <c r="A512" s="659" t="s">
        <v>544</v>
      </c>
      <c r="B512" s="660" t="s">
        <v>545</v>
      </c>
      <c r="C512" s="661" t="s">
        <v>561</v>
      </c>
      <c r="D512" s="662" t="s">
        <v>2187</v>
      </c>
      <c r="E512" s="661" t="s">
        <v>567</v>
      </c>
      <c r="F512" s="662" t="s">
        <v>2189</v>
      </c>
      <c r="G512" s="661" t="s">
        <v>568</v>
      </c>
      <c r="H512" s="661" t="s">
        <v>1815</v>
      </c>
      <c r="I512" s="661" t="s">
        <v>215</v>
      </c>
      <c r="J512" s="661" t="s">
        <v>1816</v>
      </c>
      <c r="K512" s="661"/>
      <c r="L512" s="663">
        <v>1186.3179183810364</v>
      </c>
      <c r="M512" s="663">
        <v>1</v>
      </c>
      <c r="N512" s="664">
        <v>1186.3179183810364</v>
      </c>
    </row>
    <row r="513" spans="1:14" ht="14.4" customHeight="1" x14ac:dyDescent="0.3">
      <c r="A513" s="659" t="s">
        <v>544</v>
      </c>
      <c r="B513" s="660" t="s">
        <v>545</v>
      </c>
      <c r="C513" s="661" t="s">
        <v>561</v>
      </c>
      <c r="D513" s="662" t="s">
        <v>2187</v>
      </c>
      <c r="E513" s="661" t="s">
        <v>567</v>
      </c>
      <c r="F513" s="662" t="s">
        <v>2189</v>
      </c>
      <c r="G513" s="661" t="s">
        <v>568</v>
      </c>
      <c r="H513" s="661" t="s">
        <v>1280</v>
      </c>
      <c r="I513" s="661" t="s">
        <v>215</v>
      </c>
      <c r="J513" s="661" t="s">
        <v>1281</v>
      </c>
      <c r="K513" s="661"/>
      <c r="L513" s="663">
        <v>33.489999999999995</v>
      </c>
      <c r="M513" s="663">
        <v>4</v>
      </c>
      <c r="N513" s="664">
        <v>133.95999999999998</v>
      </c>
    </row>
    <row r="514" spans="1:14" ht="14.4" customHeight="1" x14ac:dyDescent="0.3">
      <c r="A514" s="659" t="s">
        <v>544</v>
      </c>
      <c r="B514" s="660" t="s">
        <v>545</v>
      </c>
      <c r="C514" s="661" t="s">
        <v>561</v>
      </c>
      <c r="D514" s="662" t="s">
        <v>2187</v>
      </c>
      <c r="E514" s="661" t="s">
        <v>567</v>
      </c>
      <c r="F514" s="662" t="s">
        <v>2189</v>
      </c>
      <c r="G514" s="661" t="s">
        <v>568</v>
      </c>
      <c r="H514" s="661" t="s">
        <v>1817</v>
      </c>
      <c r="I514" s="661" t="s">
        <v>1817</v>
      </c>
      <c r="J514" s="661" t="s">
        <v>1818</v>
      </c>
      <c r="K514" s="661" t="s">
        <v>1819</v>
      </c>
      <c r="L514" s="663">
        <v>796.5740523914119</v>
      </c>
      <c r="M514" s="663">
        <v>32</v>
      </c>
      <c r="N514" s="664">
        <v>25490.369676525181</v>
      </c>
    </row>
    <row r="515" spans="1:14" ht="14.4" customHeight="1" x14ac:dyDescent="0.3">
      <c r="A515" s="659" t="s">
        <v>544</v>
      </c>
      <c r="B515" s="660" t="s">
        <v>545</v>
      </c>
      <c r="C515" s="661" t="s">
        <v>561</v>
      </c>
      <c r="D515" s="662" t="s">
        <v>2187</v>
      </c>
      <c r="E515" s="661" t="s">
        <v>567</v>
      </c>
      <c r="F515" s="662" t="s">
        <v>2189</v>
      </c>
      <c r="G515" s="661" t="s">
        <v>568</v>
      </c>
      <c r="H515" s="661" t="s">
        <v>1282</v>
      </c>
      <c r="I515" s="661" t="s">
        <v>215</v>
      </c>
      <c r="J515" s="661" t="s">
        <v>1283</v>
      </c>
      <c r="K515" s="661"/>
      <c r="L515" s="663">
        <v>57.53678171019061</v>
      </c>
      <c r="M515" s="663">
        <v>16</v>
      </c>
      <c r="N515" s="664">
        <v>920.58850736304976</v>
      </c>
    </row>
    <row r="516" spans="1:14" ht="14.4" customHeight="1" x14ac:dyDescent="0.3">
      <c r="A516" s="659" t="s">
        <v>544</v>
      </c>
      <c r="B516" s="660" t="s">
        <v>545</v>
      </c>
      <c r="C516" s="661" t="s">
        <v>561</v>
      </c>
      <c r="D516" s="662" t="s">
        <v>2187</v>
      </c>
      <c r="E516" s="661" t="s">
        <v>567</v>
      </c>
      <c r="F516" s="662" t="s">
        <v>2189</v>
      </c>
      <c r="G516" s="661" t="s">
        <v>568</v>
      </c>
      <c r="H516" s="661" t="s">
        <v>1820</v>
      </c>
      <c r="I516" s="661" t="s">
        <v>215</v>
      </c>
      <c r="J516" s="661" t="s">
        <v>1790</v>
      </c>
      <c r="K516" s="661" t="s">
        <v>1821</v>
      </c>
      <c r="L516" s="663">
        <v>14.628978571428569</v>
      </c>
      <c r="M516" s="663">
        <v>1400</v>
      </c>
      <c r="N516" s="664">
        <v>20480.569999999996</v>
      </c>
    </row>
    <row r="517" spans="1:14" ht="14.4" customHeight="1" x14ac:dyDescent="0.3">
      <c r="A517" s="659" t="s">
        <v>544</v>
      </c>
      <c r="B517" s="660" t="s">
        <v>545</v>
      </c>
      <c r="C517" s="661" t="s">
        <v>561</v>
      </c>
      <c r="D517" s="662" t="s">
        <v>2187</v>
      </c>
      <c r="E517" s="661" t="s">
        <v>567</v>
      </c>
      <c r="F517" s="662" t="s">
        <v>2189</v>
      </c>
      <c r="G517" s="661" t="s">
        <v>568</v>
      </c>
      <c r="H517" s="661" t="s">
        <v>1245</v>
      </c>
      <c r="I517" s="661" t="s">
        <v>1245</v>
      </c>
      <c r="J517" s="661" t="s">
        <v>1246</v>
      </c>
      <c r="K517" s="661" t="s">
        <v>1247</v>
      </c>
      <c r="L517" s="663">
        <v>670.32999999999981</v>
      </c>
      <c r="M517" s="663">
        <v>1</v>
      </c>
      <c r="N517" s="664">
        <v>670.32999999999981</v>
      </c>
    </row>
    <row r="518" spans="1:14" ht="14.4" customHeight="1" x14ac:dyDescent="0.3">
      <c r="A518" s="659" t="s">
        <v>544</v>
      </c>
      <c r="B518" s="660" t="s">
        <v>545</v>
      </c>
      <c r="C518" s="661" t="s">
        <v>561</v>
      </c>
      <c r="D518" s="662" t="s">
        <v>2187</v>
      </c>
      <c r="E518" s="661" t="s">
        <v>567</v>
      </c>
      <c r="F518" s="662" t="s">
        <v>2189</v>
      </c>
      <c r="G518" s="661" t="s">
        <v>568</v>
      </c>
      <c r="H518" s="661" t="s">
        <v>1822</v>
      </c>
      <c r="I518" s="661" t="s">
        <v>215</v>
      </c>
      <c r="J518" s="661" t="s">
        <v>1823</v>
      </c>
      <c r="K518" s="661"/>
      <c r="L518" s="663">
        <v>325.57999632965692</v>
      </c>
      <c r="M518" s="663">
        <v>2</v>
      </c>
      <c r="N518" s="664">
        <v>651.15999265931384</v>
      </c>
    </row>
    <row r="519" spans="1:14" ht="14.4" customHeight="1" x14ac:dyDescent="0.3">
      <c r="A519" s="659" t="s">
        <v>544</v>
      </c>
      <c r="B519" s="660" t="s">
        <v>545</v>
      </c>
      <c r="C519" s="661" t="s">
        <v>561</v>
      </c>
      <c r="D519" s="662" t="s">
        <v>2187</v>
      </c>
      <c r="E519" s="661" t="s">
        <v>567</v>
      </c>
      <c r="F519" s="662" t="s">
        <v>2189</v>
      </c>
      <c r="G519" s="661" t="s">
        <v>568</v>
      </c>
      <c r="H519" s="661" t="s">
        <v>1824</v>
      </c>
      <c r="I519" s="661" t="s">
        <v>215</v>
      </c>
      <c r="J519" s="661" t="s">
        <v>1825</v>
      </c>
      <c r="K519" s="661"/>
      <c r="L519" s="663">
        <v>217.65625</v>
      </c>
      <c r="M519" s="663">
        <v>4</v>
      </c>
      <c r="N519" s="664">
        <v>870.625</v>
      </c>
    </row>
    <row r="520" spans="1:14" ht="14.4" customHeight="1" x14ac:dyDescent="0.3">
      <c r="A520" s="659" t="s">
        <v>544</v>
      </c>
      <c r="B520" s="660" t="s">
        <v>545</v>
      </c>
      <c r="C520" s="661" t="s">
        <v>561</v>
      </c>
      <c r="D520" s="662" t="s">
        <v>2187</v>
      </c>
      <c r="E520" s="661" t="s">
        <v>567</v>
      </c>
      <c r="F520" s="662" t="s">
        <v>2189</v>
      </c>
      <c r="G520" s="661" t="s">
        <v>568</v>
      </c>
      <c r="H520" s="661" t="s">
        <v>1826</v>
      </c>
      <c r="I520" s="661" t="s">
        <v>215</v>
      </c>
      <c r="J520" s="661" t="s">
        <v>1827</v>
      </c>
      <c r="K520" s="661"/>
      <c r="L520" s="663">
        <v>324.82</v>
      </c>
      <c r="M520" s="663">
        <v>6</v>
      </c>
      <c r="N520" s="664">
        <v>1948.92</v>
      </c>
    </row>
    <row r="521" spans="1:14" ht="14.4" customHeight="1" x14ac:dyDescent="0.3">
      <c r="A521" s="659" t="s">
        <v>544</v>
      </c>
      <c r="B521" s="660" t="s">
        <v>545</v>
      </c>
      <c r="C521" s="661" t="s">
        <v>561</v>
      </c>
      <c r="D521" s="662" t="s">
        <v>2187</v>
      </c>
      <c r="E521" s="661" t="s">
        <v>567</v>
      </c>
      <c r="F521" s="662" t="s">
        <v>2189</v>
      </c>
      <c r="G521" s="661" t="s">
        <v>568</v>
      </c>
      <c r="H521" s="661" t="s">
        <v>1828</v>
      </c>
      <c r="I521" s="661" t="s">
        <v>215</v>
      </c>
      <c r="J521" s="661" t="s">
        <v>1829</v>
      </c>
      <c r="K521" s="661"/>
      <c r="L521" s="663">
        <v>101.23974306278545</v>
      </c>
      <c r="M521" s="663">
        <v>1</v>
      </c>
      <c r="N521" s="664">
        <v>101.23974306278545</v>
      </c>
    </row>
    <row r="522" spans="1:14" ht="14.4" customHeight="1" x14ac:dyDescent="0.3">
      <c r="A522" s="659" t="s">
        <v>544</v>
      </c>
      <c r="B522" s="660" t="s">
        <v>545</v>
      </c>
      <c r="C522" s="661" t="s">
        <v>561</v>
      </c>
      <c r="D522" s="662" t="s">
        <v>2187</v>
      </c>
      <c r="E522" s="661" t="s">
        <v>567</v>
      </c>
      <c r="F522" s="662" t="s">
        <v>2189</v>
      </c>
      <c r="G522" s="661" t="s">
        <v>568</v>
      </c>
      <c r="H522" s="661" t="s">
        <v>1830</v>
      </c>
      <c r="I522" s="661" t="s">
        <v>215</v>
      </c>
      <c r="J522" s="661" t="s">
        <v>1831</v>
      </c>
      <c r="K522" s="661"/>
      <c r="L522" s="663">
        <v>602.54</v>
      </c>
      <c r="M522" s="663">
        <v>2</v>
      </c>
      <c r="N522" s="664">
        <v>1205.08</v>
      </c>
    </row>
    <row r="523" spans="1:14" ht="14.4" customHeight="1" x14ac:dyDescent="0.3">
      <c r="A523" s="659" t="s">
        <v>544</v>
      </c>
      <c r="B523" s="660" t="s">
        <v>545</v>
      </c>
      <c r="C523" s="661" t="s">
        <v>561</v>
      </c>
      <c r="D523" s="662" t="s">
        <v>2187</v>
      </c>
      <c r="E523" s="661" t="s">
        <v>567</v>
      </c>
      <c r="F523" s="662" t="s">
        <v>2189</v>
      </c>
      <c r="G523" s="661" t="s">
        <v>874</v>
      </c>
      <c r="H523" s="661" t="s">
        <v>1832</v>
      </c>
      <c r="I523" s="661" t="s">
        <v>1832</v>
      </c>
      <c r="J523" s="661" t="s">
        <v>1833</v>
      </c>
      <c r="K523" s="661" t="s">
        <v>1834</v>
      </c>
      <c r="L523" s="663">
        <v>12.060000000000009</v>
      </c>
      <c r="M523" s="663">
        <v>1</v>
      </c>
      <c r="N523" s="664">
        <v>12.060000000000009</v>
      </c>
    </row>
    <row r="524" spans="1:14" ht="14.4" customHeight="1" x14ac:dyDescent="0.3">
      <c r="A524" s="659" t="s">
        <v>544</v>
      </c>
      <c r="B524" s="660" t="s">
        <v>545</v>
      </c>
      <c r="C524" s="661" t="s">
        <v>561</v>
      </c>
      <c r="D524" s="662" t="s">
        <v>2187</v>
      </c>
      <c r="E524" s="661" t="s">
        <v>567</v>
      </c>
      <c r="F524" s="662" t="s">
        <v>2189</v>
      </c>
      <c r="G524" s="661" t="s">
        <v>874</v>
      </c>
      <c r="H524" s="661" t="s">
        <v>1835</v>
      </c>
      <c r="I524" s="661" t="s">
        <v>1836</v>
      </c>
      <c r="J524" s="661" t="s">
        <v>911</v>
      </c>
      <c r="K524" s="661" t="s">
        <v>1837</v>
      </c>
      <c r="L524" s="663">
        <v>105.07371030834237</v>
      </c>
      <c r="M524" s="663">
        <v>15</v>
      </c>
      <c r="N524" s="664">
        <v>1576.1056546251355</v>
      </c>
    </row>
    <row r="525" spans="1:14" ht="14.4" customHeight="1" x14ac:dyDescent="0.3">
      <c r="A525" s="659" t="s">
        <v>544</v>
      </c>
      <c r="B525" s="660" t="s">
        <v>545</v>
      </c>
      <c r="C525" s="661" t="s">
        <v>561</v>
      </c>
      <c r="D525" s="662" t="s">
        <v>2187</v>
      </c>
      <c r="E525" s="661" t="s">
        <v>567</v>
      </c>
      <c r="F525" s="662" t="s">
        <v>2189</v>
      </c>
      <c r="G525" s="661" t="s">
        <v>874</v>
      </c>
      <c r="H525" s="661" t="s">
        <v>1838</v>
      </c>
      <c r="I525" s="661" t="s">
        <v>1839</v>
      </c>
      <c r="J525" s="661" t="s">
        <v>1840</v>
      </c>
      <c r="K525" s="661" t="s">
        <v>1841</v>
      </c>
      <c r="L525" s="663">
        <v>90.379916052664242</v>
      </c>
      <c r="M525" s="663">
        <v>2</v>
      </c>
      <c r="N525" s="664">
        <v>180.75983210532848</v>
      </c>
    </row>
    <row r="526" spans="1:14" ht="14.4" customHeight="1" x14ac:dyDescent="0.3">
      <c r="A526" s="659" t="s">
        <v>544</v>
      </c>
      <c r="B526" s="660" t="s">
        <v>545</v>
      </c>
      <c r="C526" s="661" t="s">
        <v>561</v>
      </c>
      <c r="D526" s="662" t="s">
        <v>2187</v>
      </c>
      <c r="E526" s="661" t="s">
        <v>567</v>
      </c>
      <c r="F526" s="662" t="s">
        <v>2189</v>
      </c>
      <c r="G526" s="661" t="s">
        <v>874</v>
      </c>
      <c r="H526" s="661" t="s">
        <v>1842</v>
      </c>
      <c r="I526" s="661" t="s">
        <v>1843</v>
      </c>
      <c r="J526" s="661" t="s">
        <v>1844</v>
      </c>
      <c r="K526" s="661" t="s">
        <v>1845</v>
      </c>
      <c r="L526" s="663">
        <v>379.5</v>
      </c>
      <c r="M526" s="663">
        <v>1</v>
      </c>
      <c r="N526" s="664">
        <v>379.5</v>
      </c>
    </row>
    <row r="527" spans="1:14" ht="14.4" customHeight="1" x14ac:dyDescent="0.3">
      <c r="A527" s="659" t="s">
        <v>544</v>
      </c>
      <c r="B527" s="660" t="s">
        <v>545</v>
      </c>
      <c r="C527" s="661" t="s">
        <v>561</v>
      </c>
      <c r="D527" s="662" t="s">
        <v>2187</v>
      </c>
      <c r="E527" s="661" t="s">
        <v>567</v>
      </c>
      <c r="F527" s="662" t="s">
        <v>2189</v>
      </c>
      <c r="G527" s="661" t="s">
        <v>874</v>
      </c>
      <c r="H527" s="661" t="s">
        <v>890</v>
      </c>
      <c r="I527" s="661" t="s">
        <v>891</v>
      </c>
      <c r="J527" s="661" t="s">
        <v>892</v>
      </c>
      <c r="K527" s="661" t="s">
        <v>893</v>
      </c>
      <c r="L527" s="663">
        <v>56.320000000000014</v>
      </c>
      <c r="M527" s="663">
        <v>2</v>
      </c>
      <c r="N527" s="664">
        <v>112.64000000000003</v>
      </c>
    </row>
    <row r="528" spans="1:14" ht="14.4" customHeight="1" x14ac:dyDescent="0.3">
      <c r="A528" s="659" t="s">
        <v>544</v>
      </c>
      <c r="B528" s="660" t="s">
        <v>545</v>
      </c>
      <c r="C528" s="661" t="s">
        <v>561</v>
      </c>
      <c r="D528" s="662" t="s">
        <v>2187</v>
      </c>
      <c r="E528" s="661" t="s">
        <v>567</v>
      </c>
      <c r="F528" s="662" t="s">
        <v>2189</v>
      </c>
      <c r="G528" s="661" t="s">
        <v>874</v>
      </c>
      <c r="H528" s="661" t="s">
        <v>1846</v>
      </c>
      <c r="I528" s="661" t="s">
        <v>1847</v>
      </c>
      <c r="J528" s="661" t="s">
        <v>1848</v>
      </c>
      <c r="K528" s="661" t="s">
        <v>1849</v>
      </c>
      <c r="L528" s="663">
        <v>46.820129181913934</v>
      </c>
      <c r="M528" s="663">
        <v>2</v>
      </c>
      <c r="N528" s="664">
        <v>93.640258363827868</v>
      </c>
    </row>
    <row r="529" spans="1:14" ht="14.4" customHeight="1" x14ac:dyDescent="0.3">
      <c r="A529" s="659" t="s">
        <v>544</v>
      </c>
      <c r="B529" s="660" t="s">
        <v>545</v>
      </c>
      <c r="C529" s="661" t="s">
        <v>561</v>
      </c>
      <c r="D529" s="662" t="s">
        <v>2187</v>
      </c>
      <c r="E529" s="661" t="s">
        <v>567</v>
      </c>
      <c r="F529" s="662" t="s">
        <v>2189</v>
      </c>
      <c r="G529" s="661" t="s">
        <v>874</v>
      </c>
      <c r="H529" s="661" t="s">
        <v>1850</v>
      </c>
      <c r="I529" s="661" t="s">
        <v>1851</v>
      </c>
      <c r="J529" s="661" t="s">
        <v>1349</v>
      </c>
      <c r="K529" s="661" t="s">
        <v>1852</v>
      </c>
      <c r="L529" s="663">
        <v>118.85999999999996</v>
      </c>
      <c r="M529" s="663">
        <v>2</v>
      </c>
      <c r="N529" s="664">
        <v>237.71999999999991</v>
      </c>
    </row>
    <row r="530" spans="1:14" ht="14.4" customHeight="1" x14ac:dyDescent="0.3">
      <c r="A530" s="659" t="s">
        <v>544</v>
      </c>
      <c r="B530" s="660" t="s">
        <v>545</v>
      </c>
      <c r="C530" s="661" t="s">
        <v>561</v>
      </c>
      <c r="D530" s="662" t="s">
        <v>2187</v>
      </c>
      <c r="E530" s="661" t="s">
        <v>567</v>
      </c>
      <c r="F530" s="662" t="s">
        <v>2189</v>
      </c>
      <c r="G530" s="661" t="s">
        <v>874</v>
      </c>
      <c r="H530" s="661" t="s">
        <v>1853</v>
      </c>
      <c r="I530" s="661" t="s">
        <v>1854</v>
      </c>
      <c r="J530" s="661" t="s">
        <v>1855</v>
      </c>
      <c r="K530" s="661" t="s">
        <v>1334</v>
      </c>
      <c r="L530" s="663">
        <v>48.820000000000014</v>
      </c>
      <c r="M530" s="663">
        <v>3</v>
      </c>
      <c r="N530" s="664">
        <v>146.46000000000004</v>
      </c>
    </row>
    <row r="531" spans="1:14" ht="14.4" customHeight="1" x14ac:dyDescent="0.3">
      <c r="A531" s="659" t="s">
        <v>544</v>
      </c>
      <c r="B531" s="660" t="s">
        <v>545</v>
      </c>
      <c r="C531" s="661" t="s">
        <v>561</v>
      </c>
      <c r="D531" s="662" t="s">
        <v>2187</v>
      </c>
      <c r="E531" s="661" t="s">
        <v>567</v>
      </c>
      <c r="F531" s="662" t="s">
        <v>2189</v>
      </c>
      <c r="G531" s="661" t="s">
        <v>874</v>
      </c>
      <c r="H531" s="661" t="s">
        <v>897</v>
      </c>
      <c r="I531" s="661" t="s">
        <v>898</v>
      </c>
      <c r="J531" s="661" t="s">
        <v>899</v>
      </c>
      <c r="K531" s="661" t="s">
        <v>900</v>
      </c>
      <c r="L531" s="663">
        <v>3312.4916866855442</v>
      </c>
      <c r="M531" s="663">
        <v>12</v>
      </c>
      <c r="N531" s="664">
        <v>39749.900240226532</v>
      </c>
    </row>
    <row r="532" spans="1:14" ht="14.4" customHeight="1" x14ac:dyDescent="0.3">
      <c r="A532" s="659" t="s">
        <v>544</v>
      </c>
      <c r="B532" s="660" t="s">
        <v>545</v>
      </c>
      <c r="C532" s="661" t="s">
        <v>561</v>
      </c>
      <c r="D532" s="662" t="s">
        <v>2187</v>
      </c>
      <c r="E532" s="661" t="s">
        <v>567</v>
      </c>
      <c r="F532" s="662" t="s">
        <v>2189</v>
      </c>
      <c r="G532" s="661" t="s">
        <v>874</v>
      </c>
      <c r="H532" s="661" t="s">
        <v>1856</v>
      </c>
      <c r="I532" s="661" t="s">
        <v>1857</v>
      </c>
      <c r="J532" s="661" t="s">
        <v>1858</v>
      </c>
      <c r="K532" s="661" t="s">
        <v>1859</v>
      </c>
      <c r="L532" s="663">
        <v>36.179999999999986</v>
      </c>
      <c r="M532" s="663">
        <v>1</v>
      </c>
      <c r="N532" s="664">
        <v>36.179999999999986</v>
      </c>
    </row>
    <row r="533" spans="1:14" ht="14.4" customHeight="1" x14ac:dyDescent="0.3">
      <c r="A533" s="659" t="s">
        <v>544</v>
      </c>
      <c r="B533" s="660" t="s">
        <v>545</v>
      </c>
      <c r="C533" s="661" t="s">
        <v>561</v>
      </c>
      <c r="D533" s="662" t="s">
        <v>2187</v>
      </c>
      <c r="E533" s="661" t="s">
        <v>567</v>
      </c>
      <c r="F533" s="662" t="s">
        <v>2189</v>
      </c>
      <c r="G533" s="661" t="s">
        <v>874</v>
      </c>
      <c r="H533" s="661" t="s">
        <v>1860</v>
      </c>
      <c r="I533" s="661" t="s">
        <v>1861</v>
      </c>
      <c r="J533" s="661" t="s">
        <v>1862</v>
      </c>
      <c r="K533" s="661" t="s">
        <v>1863</v>
      </c>
      <c r="L533" s="663">
        <v>79.290000000000006</v>
      </c>
      <c r="M533" s="663">
        <v>4</v>
      </c>
      <c r="N533" s="664">
        <v>317.16000000000003</v>
      </c>
    </row>
    <row r="534" spans="1:14" ht="14.4" customHeight="1" x14ac:dyDescent="0.3">
      <c r="A534" s="659" t="s">
        <v>544</v>
      </c>
      <c r="B534" s="660" t="s">
        <v>545</v>
      </c>
      <c r="C534" s="661" t="s">
        <v>561</v>
      </c>
      <c r="D534" s="662" t="s">
        <v>2187</v>
      </c>
      <c r="E534" s="661" t="s">
        <v>567</v>
      </c>
      <c r="F534" s="662" t="s">
        <v>2189</v>
      </c>
      <c r="G534" s="661" t="s">
        <v>874</v>
      </c>
      <c r="H534" s="661" t="s">
        <v>1864</v>
      </c>
      <c r="I534" s="661" t="s">
        <v>1865</v>
      </c>
      <c r="J534" s="661" t="s">
        <v>1300</v>
      </c>
      <c r="K534" s="661" t="s">
        <v>1866</v>
      </c>
      <c r="L534" s="663">
        <v>117.40000000000002</v>
      </c>
      <c r="M534" s="663">
        <v>1</v>
      </c>
      <c r="N534" s="664">
        <v>117.40000000000002</v>
      </c>
    </row>
    <row r="535" spans="1:14" ht="14.4" customHeight="1" x14ac:dyDescent="0.3">
      <c r="A535" s="659" t="s">
        <v>544</v>
      </c>
      <c r="B535" s="660" t="s">
        <v>545</v>
      </c>
      <c r="C535" s="661" t="s">
        <v>561</v>
      </c>
      <c r="D535" s="662" t="s">
        <v>2187</v>
      </c>
      <c r="E535" s="661" t="s">
        <v>567</v>
      </c>
      <c r="F535" s="662" t="s">
        <v>2189</v>
      </c>
      <c r="G535" s="661" t="s">
        <v>874</v>
      </c>
      <c r="H535" s="661" t="s">
        <v>1306</v>
      </c>
      <c r="I535" s="661" t="s">
        <v>1307</v>
      </c>
      <c r="J535" s="661" t="s">
        <v>1304</v>
      </c>
      <c r="K535" s="661" t="s">
        <v>1308</v>
      </c>
      <c r="L535" s="663">
        <v>1895.7700000000007</v>
      </c>
      <c r="M535" s="663">
        <v>1</v>
      </c>
      <c r="N535" s="664">
        <v>1895.7700000000007</v>
      </c>
    </row>
    <row r="536" spans="1:14" ht="14.4" customHeight="1" x14ac:dyDescent="0.3">
      <c r="A536" s="659" t="s">
        <v>544</v>
      </c>
      <c r="B536" s="660" t="s">
        <v>545</v>
      </c>
      <c r="C536" s="661" t="s">
        <v>561</v>
      </c>
      <c r="D536" s="662" t="s">
        <v>2187</v>
      </c>
      <c r="E536" s="661" t="s">
        <v>567</v>
      </c>
      <c r="F536" s="662" t="s">
        <v>2189</v>
      </c>
      <c r="G536" s="661" t="s">
        <v>874</v>
      </c>
      <c r="H536" s="661" t="s">
        <v>1867</v>
      </c>
      <c r="I536" s="661" t="s">
        <v>1868</v>
      </c>
      <c r="J536" s="661" t="s">
        <v>1869</v>
      </c>
      <c r="K536" s="661" t="s">
        <v>908</v>
      </c>
      <c r="L536" s="663">
        <v>110.24999926895842</v>
      </c>
      <c r="M536" s="663">
        <v>2</v>
      </c>
      <c r="N536" s="664">
        <v>220.49999853791684</v>
      </c>
    </row>
    <row r="537" spans="1:14" ht="14.4" customHeight="1" x14ac:dyDescent="0.3">
      <c r="A537" s="659" t="s">
        <v>544</v>
      </c>
      <c r="B537" s="660" t="s">
        <v>545</v>
      </c>
      <c r="C537" s="661" t="s">
        <v>561</v>
      </c>
      <c r="D537" s="662" t="s">
        <v>2187</v>
      </c>
      <c r="E537" s="661" t="s">
        <v>567</v>
      </c>
      <c r="F537" s="662" t="s">
        <v>2189</v>
      </c>
      <c r="G537" s="661" t="s">
        <v>874</v>
      </c>
      <c r="H537" s="661" t="s">
        <v>901</v>
      </c>
      <c r="I537" s="661" t="s">
        <v>902</v>
      </c>
      <c r="J537" s="661" t="s">
        <v>903</v>
      </c>
      <c r="K537" s="661" t="s">
        <v>904</v>
      </c>
      <c r="L537" s="663">
        <v>72.569999999999979</v>
      </c>
      <c r="M537" s="663">
        <v>2</v>
      </c>
      <c r="N537" s="664">
        <v>145.13999999999996</v>
      </c>
    </row>
    <row r="538" spans="1:14" ht="14.4" customHeight="1" x14ac:dyDescent="0.3">
      <c r="A538" s="659" t="s">
        <v>544</v>
      </c>
      <c r="B538" s="660" t="s">
        <v>545</v>
      </c>
      <c r="C538" s="661" t="s">
        <v>561</v>
      </c>
      <c r="D538" s="662" t="s">
        <v>2187</v>
      </c>
      <c r="E538" s="661" t="s">
        <v>567</v>
      </c>
      <c r="F538" s="662" t="s">
        <v>2189</v>
      </c>
      <c r="G538" s="661" t="s">
        <v>874</v>
      </c>
      <c r="H538" s="661" t="s">
        <v>1870</v>
      </c>
      <c r="I538" s="661" t="s">
        <v>1871</v>
      </c>
      <c r="J538" s="661" t="s">
        <v>1872</v>
      </c>
      <c r="K538" s="661" t="s">
        <v>1873</v>
      </c>
      <c r="L538" s="663">
        <v>323.10859136946226</v>
      </c>
      <c r="M538" s="663">
        <v>1</v>
      </c>
      <c r="N538" s="664">
        <v>323.10859136946226</v>
      </c>
    </row>
    <row r="539" spans="1:14" ht="14.4" customHeight="1" x14ac:dyDescent="0.3">
      <c r="A539" s="659" t="s">
        <v>544</v>
      </c>
      <c r="B539" s="660" t="s">
        <v>545</v>
      </c>
      <c r="C539" s="661" t="s">
        <v>561</v>
      </c>
      <c r="D539" s="662" t="s">
        <v>2187</v>
      </c>
      <c r="E539" s="661" t="s">
        <v>567</v>
      </c>
      <c r="F539" s="662" t="s">
        <v>2189</v>
      </c>
      <c r="G539" s="661" t="s">
        <v>874</v>
      </c>
      <c r="H539" s="661" t="s">
        <v>1309</v>
      </c>
      <c r="I539" s="661" t="s">
        <v>1310</v>
      </c>
      <c r="J539" s="661" t="s">
        <v>1311</v>
      </c>
      <c r="K539" s="661" t="s">
        <v>1312</v>
      </c>
      <c r="L539" s="663">
        <v>45.279999999999994</v>
      </c>
      <c r="M539" s="663">
        <v>2</v>
      </c>
      <c r="N539" s="664">
        <v>90.559999999999988</v>
      </c>
    </row>
    <row r="540" spans="1:14" ht="14.4" customHeight="1" x14ac:dyDescent="0.3">
      <c r="A540" s="659" t="s">
        <v>544</v>
      </c>
      <c r="B540" s="660" t="s">
        <v>545</v>
      </c>
      <c r="C540" s="661" t="s">
        <v>561</v>
      </c>
      <c r="D540" s="662" t="s">
        <v>2187</v>
      </c>
      <c r="E540" s="661" t="s">
        <v>567</v>
      </c>
      <c r="F540" s="662" t="s">
        <v>2189</v>
      </c>
      <c r="G540" s="661" t="s">
        <v>874</v>
      </c>
      <c r="H540" s="661" t="s">
        <v>1874</v>
      </c>
      <c r="I540" s="661" t="s">
        <v>1875</v>
      </c>
      <c r="J540" s="661" t="s">
        <v>1876</v>
      </c>
      <c r="K540" s="661" t="s">
        <v>928</v>
      </c>
      <c r="L540" s="663">
        <v>166.09</v>
      </c>
      <c r="M540" s="663">
        <v>1</v>
      </c>
      <c r="N540" s="664">
        <v>166.09</v>
      </c>
    </row>
    <row r="541" spans="1:14" ht="14.4" customHeight="1" x14ac:dyDescent="0.3">
      <c r="A541" s="659" t="s">
        <v>544</v>
      </c>
      <c r="B541" s="660" t="s">
        <v>545</v>
      </c>
      <c r="C541" s="661" t="s">
        <v>561</v>
      </c>
      <c r="D541" s="662" t="s">
        <v>2187</v>
      </c>
      <c r="E541" s="661" t="s">
        <v>567</v>
      </c>
      <c r="F541" s="662" t="s">
        <v>2189</v>
      </c>
      <c r="G541" s="661" t="s">
        <v>874</v>
      </c>
      <c r="H541" s="661" t="s">
        <v>1877</v>
      </c>
      <c r="I541" s="661" t="s">
        <v>1878</v>
      </c>
      <c r="J541" s="661" t="s">
        <v>1333</v>
      </c>
      <c r="K541" s="661" t="s">
        <v>1879</v>
      </c>
      <c r="L541" s="663">
        <v>222.20999999999998</v>
      </c>
      <c r="M541" s="663">
        <v>1</v>
      </c>
      <c r="N541" s="664">
        <v>222.20999999999998</v>
      </c>
    </row>
    <row r="542" spans="1:14" ht="14.4" customHeight="1" x14ac:dyDescent="0.3">
      <c r="A542" s="659" t="s">
        <v>544</v>
      </c>
      <c r="B542" s="660" t="s">
        <v>545</v>
      </c>
      <c r="C542" s="661" t="s">
        <v>561</v>
      </c>
      <c r="D542" s="662" t="s">
        <v>2187</v>
      </c>
      <c r="E542" s="661" t="s">
        <v>567</v>
      </c>
      <c r="F542" s="662" t="s">
        <v>2189</v>
      </c>
      <c r="G542" s="661" t="s">
        <v>874</v>
      </c>
      <c r="H542" s="661" t="s">
        <v>1880</v>
      </c>
      <c r="I542" s="661" t="s">
        <v>1881</v>
      </c>
      <c r="J542" s="661" t="s">
        <v>1882</v>
      </c>
      <c r="K542" s="661" t="s">
        <v>1334</v>
      </c>
      <c r="L542" s="663">
        <v>85.37</v>
      </c>
      <c r="M542" s="663">
        <v>1</v>
      </c>
      <c r="N542" s="664">
        <v>85.37</v>
      </c>
    </row>
    <row r="543" spans="1:14" ht="14.4" customHeight="1" x14ac:dyDescent="0.3">
      <c r="A543" s="659" t="s">
        <v>544</v>
      </c>
      <c r="B543" s="660" t="s">
        <v>545</v>
      </c>
      <c r="C543" s="661" t="s">
        <v>561</v>
      </c>
      <c r="D543" s="662" t="s">
        <v>2187</v>
      </c>
      <c r="E543" s="661" t="s">
        <v>567</v>
      </c>
      <c r="F543" s="662" t="s">
        <v>2189</v>
      </c>
      <c r="G543" s="661" t="s">
        <v>874</v>
      </c>
      <c r="H543" s="661" t="s">
        <v>1883</v>
      </c>
      <c r="I543" s="661" t="s">
        <v>1884</v>
      </c>
      <c r="J543" s="661" t="s">
        <v>1840</v>
      </c>
      <c r="K543" s="661" t="s">
        <v>1885</v>
      </c>
      <c r="L543" s="663">
        <v>129.56683151425085</v>
      </c>
      <c r="M543" s="663">
        <v>19</v>
      </c>
      <c r="N543" s="664">
        <v>2461.7697987707661</v>
      </c>
    </row>
    <row r="544" spans="1:14" ht="14.4" customHeight="1" x14ac:dyDescent="0.3">
      <c r="A544" s="659" t="s">
        <v>544</v>
      </c>
      <c r="B544" s="660" t="s">
        <v>545</v>
      </c>
      <c r="C544" s="661" t="s">
        <v>561</v>
      </c>
      <c r="D544" s="662" t="s">
        <v>2187</v>
      </c>
      <c r="E544" s="661" t="s">
        <v>567</v>
      </c>
      <c r="F544" s="662" t="s">
        <v>2189</v>
      </c>
      <c r="G544" s="661" t="s">
        <v>874</v>
      </c>
      <c r="H544" s="661" t="s">
        <v>1886</v>
      </c>
      <c r="I544" s="661" t="s">
        <v>1887</v>
      </c>
      <c r="J544" s="661" t="s">
        <v>1888</v>
      </c>
      <c r="K544" s="661" t="s">
        <v>1889</v>
      </c>
      <c r="L544" s="663">
        <v>352.66</v>
      </c>
      <c r="M544" s="663">
        <v>1</v>
      </c>
      <c r="N544" s="664">
        <v>352.66</v>
      </c>
    </row>
    <row r="545" spans="1:14" ht="14.4" customHeight="1" x14ac:dyDescent="0.3">
      <c r="A545" s="659" t="s">
        <v>544</v>
      </c>
      <c r="B545" s="660" t="s">
        <v>545</v>
      </c>
      <c r="C545" s="661" t="s">
        <v>561</v>
      </c>
      <c r="D545" s="662" t="s">
        <v>2187</v>
      </c>
      <c r="E545" s="661" t="s">
        <v>567</v>
      </c>
      <c r="F545" s="662" t="s">
        <v>2189</v>
      </c>
      <c r="G545" s="661" t="s">
        <v>874</v>
      </c>
      <c r="H545" s="661" t="s">
        <v>1890</v>
      </c>
      <c r="I545" s="661" t="s">
        <v>1891</v>
      </c>
      <c r="J545" s="661" t="s">
        <v>1892</v>
      </c>
      <c r="K545" s="661" t="s">
        <v>1893</v>
      </c>
      <c r="L545" s="663">
        <v>22.88</v>
      </c>
      <c r="M545" s="663">
        <v>2</v>
      </c>
      <c r="N545" s="664">
        <v>45.76</v>
      </c>
    </row>
    <row r="546" spans="1:14" ht="14.4" customHeight="1" x14ac:dyDescent="0.3">
      <c r="A546" s="659" t="s">
        <v>544</v>
      </c>
      <c r="B546" s="660" t="s">
        <v>545</v>
      </c>
      <c r="C546" s="661" t="s">
        <v>561</v>
      </c>
      <c r="D546" s="662" t="s">
        <v>2187</v>
      </c>
      <c r="E546" s="661" t="s">
        <v>567</v>
      </c>
      <c r="F546" s="662" t="s">
        <v>2189</v>
      </c>
      <c r="G546" s="661" t="s">
        <v>874</v>
      </c>
      <c r="H546" s="661" t="s">
        <v>1894</v>
      </c>
      <c r="I546" s="661" t="s">
        <v>1895</v>
      </c>
      <c r="J546" s="661" t="s">
        <v>1896</v>
      </c>
      <c r="K546" s="661" t="s">
        <v>908</v>
      </c>
      <c r="L546" s="663">
        <v>191.82999999999998</v>
      </c>
      <c r="M546" s="663">
        <v>1</v>
      </c>
      <c r="N546" s="664">
        <v>191.82999999999998</v>
      </c>
    </row>
    <row r="547" spans="1:14" ht="14.4" customHeight="1" x14ac:dyDescent="0.3">
      <c r="A547" s="659" t="s">
        <v>544</v>
      </c>
      <c r="B547" s="660" t="s">
        <v>545</v>
      </c>
      <c r="C547" s="661" t="s">
        <v>561</v>
      </c>
      <c r="D547" s="662" t="s">
        <v>2187</v>
      </c>
      <c r="E547" s="661" t="s">
        <v>567</v>
      </c>
      <c r="F547" s="662" t="s">
        <v>2189</v>
      </c>
      <c r="G547" s="661" t="s">
        <v>874</v>
      </c>
      <c r="H547" s="661" t="s">
        <v>1897</v>
      </c>
      <c r="I547" s="661" t="s">
        <v>1898</v>
      </c>
      <c r="J547" s="661" t="s">
        <v>1899</v>
      </c>
      <c r="K547" s="661" t="s">
        <v>703</v>
      </c>
      <c r="L547" s="663">
        <v>61.089676588459369</v>
      </c>
      <c r="M547" s="663">
        <v>1</v>
      </c>
      <c r="N547" s="664">
        <v>61.089676588459369</v>
      </c>
    </row>
    <row r="548" spans="1:14" ht="14.4" customHeight="1" x14ac:dyDescent="0.3">
      <c r="A548" s="659" t="s">
        <v>544</v>
      </c>
      <c r="B548" s="660" t="s">
        <v>545</v>
      </c>
      <c r="C548" s="661" t="s">
        <v>561</v>
      </c>
      <c r="D548" s="662" t="s">
        <v>2187</v>
      </c>
      <c r="E548" s="661" t="s">
        <v>567</v>
      </c>
      <c r="F548" s="662" t="s">
        <v>2189</v>
      </c>
      <c r="G548" s="661" t="s">
        <v>874</v>
      </c>
      <c r="H548" s="661" t="s">
        <v>909</v>
      </c>
      <c r="I548" s="661" t="s">
        <v>910</v>
      </c>
      <c r="J548" s="661" t="s">
        <v>911</v>
      </c>
      <c r="K548" s="661" t="s">
        <v>912</v>
      </c>
      <c r="L548" s="663">
        <v>58.740000000000023</v>
      </c>
      <c r="M548" s="663">
        <v>2</v>
      </c>
      <c r="N548" s="664">
        <v>117.48000000000005</v>
      </c>
    </row>
    <row r="549" spans="1:14" ht="14.4" customHeight="1" x14ac:dyDescent="0.3">
      <c r="A549" s="659" t="s">
        <v>544</v>
      </c>
      <c r="B549" s="660" t="s">
        <v>545</v>
      </c>
      <c r="C549" s="661" t="s">
        <v>561</v>
      </c>
      <c r="D549" s="662" t="s">
        <v>2187</v>
      </c>
      <c r="E549" s="661" t="s">
        <v>567</v>
      </c>
      <c r="F549" s="662" t="s">
        <v>2189</v>
      </c>
      <c r="G549" s="661" t="s">
        <v>874</v>
      </c>
      <c r="H549" s="661" t="s">
        <v>913</v>
      </c>
      <c r="I549" s="661" t="s">
        <v>914</v>
      </c>
      <c r="J549" s="661" t="s">
        <v>915</v>
      </c>
      <c r="K549" s="661" t="s">
        <v>916</v>
      </c>
      <c r="L549" s="663">
        <v>49.460000000000015</v>
      </c>
      <c r="M549" s="663">
        <v>1</v>
      </c>
      <c r="N549" s="664">
        <v>49.460000000000015</v>
      </c>
    </row>
    <row r="550" spans="1:14" ht="14.4" customHeight="1" x14ac:dyDescent="0.3">
      <c r="A550" s="659" t="s">
        <v>544</v>
      </c>
      <c r="B550" s="660" t="s">
        <v>545</v>
      </c>
      <c r="C550" s="661" t="s">
        <v>561</v>
      </c>
      <c r="D550" s="662" t="s">
        <v>2187</v>
      </c>
      <c r="E550" s="661" t="s">
        <v>567</v>
      </c>
      <c r="F550" s="662" t="s">
        <v>2189</v>
      </c>
      <c r="G550" s="661" t="s">
        <v>874</v>
      </c>
      <c r="H550" s="661" t="s">
        <v>1347</v>
      </c>
      <c r="I550" s="661" t="s">
        <v>1348</v>
      </c>
      <c r="J550" s="661" t="s">
        <v>1349</v>
      </c>
      <c r="K550" s="661" t="s">
        <v>1350</v>
      </c>
      <c r="L550" s="663">
        <v>70.770144696851204</v>
      </c>
      <c r="M550" s="663">
        <v>2</v>
      </c>
      <c r="N550" s="664">
        <v>141.54028939370241</v>
      </c>
    </row>
    <row r="551" spans="1:14" ht="14.4" customHeight="1" x14ac:dyDescent="0.3">
      <c r="A551" s="659" t="s">
        <v>544</v>
      </c>
      <c r="B551" s="660" t="s">
        <v>545</v>
      </c>
      <c r="C551" s="661" t="s">
        <v>561</v>
      </c>
      <c r="D551" s="662" t="s">
        <v>2187</v>
      </c>
      <c r="E551" s="661" t="s">
        <v>567</v>
      </c>
      <c r="F551" s="662" t="s">
        <v>2189</v>
      </c>
      <c r="G551" s="661" t="s">
        <v>874</v>
      </c>
      <c r="H551" s="661" t="s">
        <v>917</v>
      </c>
      <c r="I551" s="661" t="s">
        <v>918</v>
      </c>
      <c r="J551" s="661" t="s">
        <v>919</v>
      </c>
      <c r="K551" s="661" t="s">
        <v>920</v>
      </c>
      <c r="L551" s="663">
        <v>67.842024186168047</v>
      </c>
      <c r="M551" s="663">
        <v>940</v>
      </c>
      <c r="N551" s="664">
        <v>63771.502734997957</v>
      </c>
    </row>
    <row r="552" spans="1:14" ht="14.4" customHeight="1" x14ac:dyDescent="0.3">
      <c r="A552" s="659" t="s">
        <v>544</v>
      </c>
      <c r="B552" s="660" t="s">
        <v>545</v>
      </c>
      <c r="C552" s="661" t="s">
        <v>561</v>
      </c>
      <c r="D552" s="662" t="s">
        <v>2187</v>
      </c>
      <c r="E552" s="661" t="s">
        <v>567</v>
      </c>
      <c r="F552" s="662" t="s">
        <v>2189</v>
      </c>
      <c r="G552" s="661" t="s">
        <v>874</v>
      </c>
      <c r="H552" s="661" t="s">
        <v>1355</v>
      </c>
      <c r="I552" s="661" t="s">
        <v>1356</v>
      </c>
      <c r="J552" s="661" t="s">
        <v>1357</v>
      </c>
      <c r="K552" s="661" t="s">
        <v>1358</v>
      </c>
      <c r="L552" s="663">
        <v>65.94500059867886</v>
      </c>
      <c r="M552" s="663">
        <v>2</v>
      </c>
      <c r="N552" s="664">
        <v>131.89000119735772</v>
      </c>
    </row>
    <row r="553" spans="1:14" ht="14.4" customHeight="1" x14ac:dyDescent="0.3">
      <c r="A553" s="659" t="s">
        <v>544</v>
      </c>
      <c r="B553" s="660" t="s">
        <v>545</v>
      </c>
      <c r="C553" s="661" t="s">
        <v>561</v>
      </c>
      <c r="D553" s="662" t="s">
        <v>2187</v>
      </c>
      <c r="E553" s="661" t="s">
        <v>567</v>
      </c>
      <c r="F553" s="662" t="s">
        <v>2189</v>
      </c>
      <c r="G553" s="661" t="s">
        <v>874</v>
      </c>
      <c r="H553" s="661" t="s">
        <v>921</v>
      </c>
      <c r="I553" s="661" t="s">
        <v>922</v>
      </c>
      <c r="J553" s="661" t="s">
        <v>923</v>
      </c>
      <c r="K553" s="661" t="s">
        <v>924</v>
      </c>
      <c r="L553" s="663">
        <v>98.419586904196819</v>
      </c>
      <c r="M553" s="663">
        <v>4</v>
      </c>
      <c r="N553" s="664">
        <v>393.67834761678728</v>
      </c>
    </row>
    <row r="554" spans="1:14" ht="14.4" customHeight="1" x14ac:dyDescent="0.3">
      <c r="A554" s="659" t="s">
        <v>544</v>
      </c>
      <c r="B554" s="660" t="s">
        <v>545</v>
      </c>
      <c r="C554" s="661" t="s">
        <v>561</v>
      </c>
      <c r="D554" s="662" t="s">
        <v>2187</v>
      </c>
      <c r="E554" s="661" t="s">
        <v>567</v>
      </c>
      <c r="F554" s="662" t="s">
        <v>2189</v>
      </c>
      <c r="G554" s="661" t="s">
        <v>874</v>
      </c>
      <c r="H554" s="661" t="s">
        <v>1900</v>
      </c>
      <c r="I554" s="661" t="s">
        <v>760</v>
      </c>
      <c r="J554" s="661" t="s">
        <v>1901</v>
      </c>
      <c r="K554" s="661" t="s">
        <v>1902</v>
      </c>
      <c r="L554" s="663">
        <v>77.809721139009</v>
      </c>
      <c r="M554" s="663">
        <v>1</v>
      </c>
      <c r="N554" s="664">
        <v>77.809721139009</v>
      </c>
    </row>
    <row r="555" spans="1:14" ht="14.4" customHeight="1" x14ac:dyDescent="0.3">
      <c r="A555" s="659" t="s">
        <v>544</v>
      </c>
      <c r="B555" s="660" t="s">
        <v>545</v>
      </c>
      <c r="C555" s="661" t="s">
        <v>561</v>
      </c>
      <c r="D555" s="662" t="s">
        <v>2187</v>
      </c>
      <c r="E555" s="661" t="s">
        <v>567</v>
      </c>
      <c r="F555" s="662" t="s">
        <v>2189</v>
      </c>
      <c r="G555" s="661" t="s">
        <v>874</v>
      </c>
      <c r="H555" s="661" t="s">
        <v>1903</v>
      </c>
      <c r="I555" s="661" t="s">
        <v>1904</v>
      </c>
      <c r="J555" s="661" t="s">
        <v>1888</v>
      </c>
      <c r="K555" s="661" t="s">
        <v>936</v>
      </c>
      <c r="L555" s="663">
        <v>115.5</v>
      </c>
      <c r="M555" s="663">
        <v>1</v>
      </c>
      <c r="N555" s="664">
        <v>115.5</v>
      </c>
    </row>
    <row r="556" spans="1:14" ht="14.4" customHeight="1" x14ac:dyDescent="0.3">
      <c r="A556" s="659" t="s">
        <v>544</v>
      </c>
      <c r="B556" s="660" t="s">
        <v>545</v>
      </c>
      <c r="C556" s="661" t="s">
        <v>561</v>
      </c>
      <c r="D556" s="662" t="s">
        <v>2187</v>
      </c>
      <c r="E556" s="661" t="s">
        <v>567</v>
      </c>
      <c r="F556" s="662" t="s">
        <v>2189</v>
      </c>
      <c r="G556" s="661" t="s">
        <v>874</v>
      </c>
      <c r="H556" s="661" t="s">
        <v>1359</v>
      </c>
      <c r="I556" s="661" t="s">
        <v>1360</v>
      </c>
      <c r="J556" s="661" t="s">
        <v>1361</v>
      </c>
      <c r="K556" s="661" t="s">
        <v>936</v>
      </c>
      <c r="L556" s="663">
        <v>160.94</v>
      </c>
      <c r="M556" s="663">
        <v>1</v>
      </c>
      <c r="N556" s="664">
        <v>160.94</v>
      </c>
    </row>
    <row r="557" spans="1:14" ht="14.4" customHeight="1" x14ac:dyDescent="0.3">
      <c r="A557" s="659" t="s">
        <v>544</v>
      </c>
      <c r="B557" s="660" t="s">
        <v>545</v>
      </c>
      <c r="C557" s="661" t="s">
        <v>561</v>
      </c>
      <c r="D557" s="662" t="s">
        <v>2187</v>
      </c>
      <c r="E557" s="661" t="s">
        <v>567</v>
      </c>
      <c r="F557" s="662" t="s">
        <v>2189</v>
      </c>
      <c r="G557" s="661" t="s">
        <v>874</v>
      </c>
      <c r="H557" s="661" t="s">
        <v>1905</v>
      </c>
      <c r="I557" s="661" t="s">
        <v>1906</v>
      </c>
      <c r="J557" s="661" t="s">
        <v>1907</v>
      </c>
      <c r="K557" s="661" t="s">
        <v>1908</v>
      </c>
      <c r="L557" s="663">
        <v>142.33807038113099</v>
      </c>
      <c r="M557" s="663">
        <v>265</v>
      </c>
      <c r="N557" s="664">
        <v>37719.588650999714</v>
      </c>
    </row>
    <row r="558" spans="1:14" ht="14.4" customHeight="1" x14ac:dyDescent="0.3">
      <c r="A558" s="659" t="s">
        <v>544</v>
      </c>
      <c r="B558" s="660" t="s">
        <v>545</v>
      </c>
      <c r="C558" s="661" t="s">
        <v>561</v>
      </c>
      <c r="D558" s="662" t="s">
        <v>2187</v>
      </c>
      <c r="E558" s="661" t="s">
        <v>567</v>
      </c>
      <c r="F558" s="662" t="s">
        <v>2189</v>
      </c>
      <c r="G558" s="661" t="s">
        <v>874</v>
      </c>
      <c r="H558" s="661" t="s">
        <v>1909</v>
      </c>
      <c r="I558" s="661" t="s">
        <v>1910</v>
      </c>
      <c r="J558" s="661" t="s">
        <v>880</v>
      </c>
      <c r="K558" s="661" t="s">
        <v>1911</v>
      </c>
      <c r="L558" s="663">
        <v>214.74179912317155</v>
      </c>
      <c r="M558" s="663">
        <v>40</v>
      </c>
      <c r="N558" s="664">
        <v>8589.6719649268616</v>
      </c>
    </row>
    <row r="559" spans="1:14" ht="14.4" customHeight="1" x14ac:dyDescent="0.3">
      <c r="A559" s="659" t="s">
        <v>544</v>
      </c>
      <c r="B559" s="660" t="s">
        <v>545</v>
      </c>
      <c r="C559" s="661" t="s">
        <v>561</v>
      </c>
      <c r="D559" s="662" t="s">
        <v>2187</v>
      </c>
      <c r="E559" s="661" t="s">
        <v>567</v>
      </c>
      <c r="F559" s="662" t="s">
        <v>2189</v>
      </c>
      <c r="G559" s="661" t="s">
        <v>874</v>
      </c>
      <c r="H559" s="661" t="s">
        <v>1912</v>
      </c>
      <c r="I559" s="661" t="s">
        <v>1913</v>
      </c>
      <c r="J559" s="661" t="s">
        <v>1914</v>
      </c>
      <c r="K559" s="661" t="s">
        <v>936</v>
      </c>
      <c r="L559" s="663">
        <v>170.995</v>
      </c>
      <c r="M559" s="663">
        <v>2</v>
      </c>
      <c r="N559" s="664">
        <v>341.99</v>
      </c>
    </row>
    <row r="560" spans="1:14" ht="14.4" customHeight="1" x14ac:dyDescent="0.3">
      <c r="A560" s="659" t="s">
        <v>544</v>
      </c>
      <c r="B560" s="660" t="s">
        <v>545</v>
      </c>
      <c r="C560" s="661" t="s">
        <v>561</v>
      </c>
      <c r="D560" s="662" t="s">
        <v>2187</v>
      </c>
      <c r="E560" s="661" t="s">
        <v>567</v>
      </c>
      <c r="F560" s="662" t="s">
        <v>2189</v>
      </c>
      <c r="G560" s="661" t="s">
        <v>874</v>
      </c>
      <c r="H560" s="661" t="s">
        <v>1915</v>
      </c>
      <c r="I560" s="661" t="s">
        <v>1916</v>
      </c>
      <c r="J560" s="661" t="s">
        <v>1882</v>
      </c>
      <c r="K560" s="661" t="s">
        <v>1879</v>
      </c>
      <c r="L560" s="663">
        <v>262.82940525603937</v>
      </c>
      <c r="M560" s="663">
        <v>1</v>
      </c>
      <c r="N560" s="664">
        <v>262.82940525603937</v>
      </c>
    </row>
    <row r="561" spans="1:14" ht="14.4" customHeight="1" x14ac:dyDescent="0.3">
      <c r="A561" s="659" t="s">
        <v>544</v>
      </c>
      <c r="B561" s="660" t="s">
        <v>545</v>
      </c>
      <c r="C561" s="661" t="s">
        <v>561</v>
      </c>
      <c r="D561" s="662" t="s">
        <v>2187</v>
      </c>
      <c r="E561" s="661" t="s">
        <v>567</v>
      </c>
      <c r="F561" s="662" t="s">
        <v>2189</v>
      </c>
      <c r="G561" s="661" t="s">
        <v>874</v>
      </c>
      <c r="H561" s="661" t="s">
        <v>1917</v>
      </c>
      <c r="I561" s="661" t="s">
        <v>1918</v>
      </c>
      <c r="J561" s="661" t="s">
        <v>1919</v>
      </c>
      <c r="K561" s="661" t="s">
        <v>1920</v>
      </c>
      <c r="L561" s="663">
        <v>364.07510835122849</v>
      </c>
      <c r="M561" s="663">
        <v>22</v>
      </c>
      <c r="N561" s="664">
        <v>8009.652383727027</v>
      </c>
    </row>
    <row r="562" spans="1:14" ht="14.4" customHeight="1" x14ac:dyDescent="0.3">
      <c r="A562" s="659" t="s">
        <v>544</v>
      </c>
      <c r="B562" s="660" t="s">
        <v>545</v>
      </c>
      <c r="C562" s="661" t="s">
        <v>561</v>
      </c>
      <c r="D562" s="662" t="s">
        <v>2187</v>
      </c>
      <c r="E562" s="661" t="s">
        <v>567</v>
      </c>
      <c r="F562" s="662" t="s">
        <v>2189</v>
      </c>
      <c r="G562" s="661" t="s">
        <v>874</v>
      </c>
      <c r="H562" s="661" t="s">
        <v>1921</v>
      </c>
      <c r="I562" s="661" t="s">
        <v>1921</v>
      </c>
      <c r="J562" s="661" t="s">
        <v>1922</v>
      </c>
      <c r="K562" s="661" t="s">
        <v>1923</v>
      </c>
      <c r="L562" s="663">
        <v>73.470000000000013</v>
      </c>
      <c r="M562" s="663">
        <v>1</v>
      </c>
      <c r="N562" s="664">
        <v>73.470000000000013</v>
      </c>
    </row>
    <row r="563" spans="1:14" ht="14.4" customHeight="1" x14ac:dyDescent="0.3">
      <c r="A563" s="659" t="s">
        <v>544</v>
      </c>
      <c r="B563" s="660" t="s">
        <v>545</v>
      </c>
      <c r="C563" s="661" t="s">
        <v>561</v>
      </c>
      <c r="D563" s="662" t="s">
        <v>2187</v>
      </c>
      <c r="E563" s="661" t="s">
        <v>567</v>
      </c>
      <c r="F563" s="662" t="s">
        <v>2189</v>
      </c>
      <c r="G563" s="661" t="s">
        <v>874</v>
      </c>
      <c r="H563" s="661" t="s">
        <v>1924</v>
      </c>
      <c r="I563" s="661" t="s">
        <v>1925</v>
      </c>
      <c r="J563" s="661" t="s">
        <v>880</v>
      </c>
      <c r="K563" s="661" t="s">
        <v>1926</v>
      </c>
      <c r="L563" s="663">
        <v>355.35954969409084</v>
      </c>
      <c r="M563" s="663">
        <v>50</v>
      </c>
      <c r="N563" s="664">
        <v>17767.977484704541</v>
      </c>
    </row>
    <row r="564" spans="1:14" ht="14.4" customHeight="1" x14ac:dyDescent="0.3">
      <c r="A564" s="659" t="s">
        <v>544</v>
      </c>
      <c r="B564" s="660" t="s">
        <v>545</v>
      </c>
      <c r="C564" s="661" t="s">
        <v>561</v>
      </c>
      <c r="D564" s="662" t="s">
        <v>2187</v>
      </c>
      <c r="E564" s="661" t="s">
        <v>567</v>
      </c>
      <c r="F564" s="662" t="s">
        <v>2189</v>
      </c>
      <c r="G564" s="661" t="s">
        <v>874</v>
      </c>
      <c r="H564" s="661" t="s">
        <v>1927</v>
      </c>
      <c r="I564" s="661" t="s">
        <v>1928</v>
      </c>
      <c r="J564" s="661" t="s">
        <v>1929</v>
      </c>
      <c r="K564" s="661" t="s">
        <v>1930</v>
      </c>
      <c r="L564" s="663">
        <v>0</v>
      </c>
      <c r="M564" s="663">
        <v>0</v>
      </c>
      <c r="N564" s="664">
        <v>0</v>
      </c>
    </row>
    <row r="565" spans="1:14" ht="14.4" customHeight="1" x14ac:dyDescent="0.3">
      <c r="A565" s="659" t="s">
        <v>544</v>
      </c>
      <c r="B565" s="660" t="s">
        <v>545</v>
      </c>
      <c r="C565" s="661" t="s">
        <v>561</v>
      </c>
      <c r="D565" s="662" t="s">
        <v>2187</v>
      </c>
      <c r="E565" s="661" t="s">
        <v>567</v>
      </c>
      <c r="F565" s="662" t="s">
        <v>2189</v>
      </c>
      <c r="G565" s="661" t="s">
        <v>874</v>
      </c>
      <c r="H565" s="661" t="s">
        <v>1931</v>
      </c>
      <c r="I565" s="661" t="s">
        <v>1932</v>
      </c>
      <c r="J565" s="661" t="s">
        <v>1933</v>
      </c>
      <c r="K565" s="661" t="s">
        <v>936</v>
      </c>
      <c r="L565" s="663">
        <v>139.49166666666667</v>
      </c>
      <c r="M565" s="663">
        <v>1</v>
      </c>
      <c r="N565" s="664">
        <v>139.49166666666667</v>
      </c>
    </row>
    <row r="566" spans="1:14" ht="14.4" customHeight="1" x14ac:dyDescent="0.3">
      <c r="A566" s="659" t="s">
        <v>544</v>
      </c>
      <c r="B566" s="660" t="s">
        <v>545</v>
      </c>
      <c r="C566" s="661" t="s">
        <v>561</v>
      </c>
      <c r="D566" s="662" t="s">
        <v>2187</v>
      </c>
      <c r="E566" s="661" t="s">
        <v>567</v>
      </c>
      <c r="F566" s="662" t="s">
        <v>2189</v>
      </c>
      <c r="G566" s="661" t="s">
        <v>874</v>
      </c>
      <c r="H566" s="661" t="s">
        <v>1369</v>
      </c>
      <c r="I566" s="661" t="s">
        <v>1370</v>
      </c>
      <c r="J566" s="661" t="s">
        <v>1371</v>
      </c>
      <c r="K566" s="661" t="s">
        <v>1372</v>
      </c>
      <c r="L566" s="663">
        <v>79.55661579427381</v>
      </c>
      <c r="M566" s="663">
        <v>9</v>
      </c>
      <c r="N566" s="664">
        <v>716.00954214846433</v>
      </c>
    </row>
    <row r="567" spans="1:14" ht="14.4" customHeight="1" x14ac:dyDescent="0.3">
      <c r="A567" s="659" t="s">
        <v>544</v>
      </c>
      <c r="B567" s="660" t="s">
        <v>545</v>
      </c>
      <c r="C567" s="661" t="s">
        <v>561</v>
      </c>
      <c r="D567" s="662" t="s">
        <v>2187</v>
      </c>
      <c r="E567" s="661" t="s">
        <v>567</v>
      </c>
      <c r="F567" s="662" t="s">
        <v>2189</v>
      </c>
      <c r="G567" s="661" t="s">
        <v>874</v>
      </c>
      <c r="H567" s="661" t="s">
        <v>1934</v>
      </c>
      <c r="I567" s="661" t="s">
        <v>1934</v>
      </c>
      <c r="J567" s="661" t="s">
        <v>1935</v>
      </c>
      <c r="K567" s="661" t="s">
        <v>936</v>
      </c>
      <c r="L567" s="663">
        <v>121.2600111544992</v>
      </c>
      <c r="M567" s="663">
        <v>1</v>
      </c>
      <c r="N567" s="664">
        <v>121.2600111544992</v>
      </c>
    </row>
    <row r="568" spans="1:14" ht="14.4" customHeight="1" x14ac:dyDescent="0.3">
      <c r="A568" s="659" t="s">
        <v>544</v>
      </c>
      <c r="B568" s="660" t="s">
        <v>545</v>
      </c>
      <c r="C568" s="661" t="s">
        <v>561</v>
      </c>
      <c r="D568" s="662" t="s">
        <v>2187</v>
      </c>
      <c r="E568" s="661" t="s">
        <v>567</v>
      </c>
      <c r="F568" s="662" t="s">
        <v>2189</v>
      </c>
      <c r="G568" s="661" t="s">
        <v>874</v>
      </c>
      <c r="H568" s="661" t="s">
        <v>1936</v>
      </c>
      <c r="I568" s="661" t="s">
        <v>1937</v>
      </c>
      <c r="J568" s="661" t="s">
        <v>1361</v>
      </c>
      <c r="K568" s="661" t="s">
        <v>1889</v>
      </c>
      <c r="L568" s="663">
        <v>491.03</v>
      </c>
      <c r="M568" s="663">
        <v>2</v>
      </c>
      <c r="N568" s="664">
        <v>982.06</v>
      </c>
    </row>
    <row r="569" spans="1:14" ht="14.4" customHeight="1" x14ac:dyDescent="0.3">
      <c r="A569" s="659" t="s">
        <v>544</v>
      </c>
      <c r="B569" s="660" t="s">
        <v>545</v>
      </c>
      <c r="C569" s="661" t="s">
        <v>561</v>
      </c>
      <c r="D569" s="662" t="s">
        <v>2187</v>
      </c>
      <c r="E569" s="661" t="s">
        <v>567</v>
      </c>
      <c r="F569" s="662" t="s">
        <v>2189</v>
      </c>
      <c r="G569" s="661" t="s">
        <v>874</v>
      </c>
      <c r="H569" s="661" t="s">
        <v>1938</v>
      </c>
      <c r="I569" s="661" t="s">
        <v>1939</v>
      </c>
      <c r="J569" s="661" t="s">
        <v>1286</v>
      </c>
      <c r="K569" s="661" t="s">
        <v>1940</v>
      </c>
      <c r="L569" s="663">
        <v>135.18000000000004</v>
      </c>
      <c r="M569" s="663">
        <v>1</v>
      </c>
      <c r="N569" s="664">
        <v>135.18000000000004</v>
      </c>
    </row>
    <row r="570" spans="1:14" ht="14.4" customHeight="1" x14ac:dyDescent="0.3">
      <c r="A570" s="659" t="s">
        <v>544</v>
      </c>
      <c r="B570" s="660" t="s">
        <v>545</v>
      </c>
      <c r="C570" s="661" t="s">
        <v>561</v>
      </c>
      <c r="D570" s="662" t="s">
        <v>2187</v>
      </c>
      <c r="E570" s="661" t="s">
        <v>567</v>
      </c>
      <c r="F570" s="662" t="s">
        <v>2189</v>
      </c>
      <c r="G570" s="661" t="s">
        <v>874</v>
      </c>
      <c r="H570" s="661" t="s">
        <v>1941</v>
      </c>
      <c r="I570" s="661" t="s">
        <v>1942</v>
      </c>
      <c r="J570" s="661" t="s">
        <v>1943</v>
      </c>
      <c r="K570" s="661" t="s">
        <v>1944</v>
      </c>
      <c r="L570" s="663">
        <v>692.19724024463119</v>
      </c>
      <c r="M570" s="663">
        <v>84</v>
      </c>
      <c r="N570" s="664">
        <v>58144.568180549017</v>
      </c>
    </row>
    <row r="571" spans="1:14" ht="14.4" customHeight="1" x14ac:dyDescent="0.3">
      <c r="A571" s="659" t="s">
        <v>544</v>
      </c>
      <c r="B571" s="660" t="s">
        <v>545</v>
      </c>
      <c r="C571" s="661" t="s">
        <v>561</v>
      </c>
      <c r="D571" s="662" t="s">
        <v>2187</v>
      </c>
      <c r="E571" s="661" t="s">
        <v>567</v>
      </c>
      <c r="F571" s="662" t="s">
        <v>2189</v>
      </c>
      <c r="G571" s="661" t="s">
        <v>874</v>
      </c>
      <c r="H571" s="661" t="s">
        <v>1945</v>
      </c>
      <c r="I571" s="661" t="s">
        <v>1946</v>
      </c>
      <c r="J571" s="661" t="s">
        <v>1947</v>
      </c>
      <c r="K571" s="661" t="s">
        <v>1948</v>
      </c>
      <c r="L571" s="663">
        <v>960.81601275263415</v>
      </c>
      <c r="M571" s="663">
        <v>92</v>
      </c>
      <c r="N571" s="664">
        <v>88395.073173242345</v>
      </c>
    </row>
    <row r="572" spans="1:14" ht="14.4" customHeight="1" x14ac:dyDescent="0.3">
      <c r="A572" s="659" t="s">
        <v>544</v>
      </c>
      <c r="B572" s="660" t="s">
        <v>545</v>
      </c>
      <c r="C572" s="661" t="s">
        <v>561</v>
      </c>
      <c r="D572" s="662" t="s">
        <v>2187</v>
      </c>
      <c r="E572" s="661" t="s">
        <v>567</v>
      </c>
      <c r="F572" s="662" t="s">
        <v>2189</v>
      </c>
      <c r="G572" s="661" t="s">
        <v>874</v>
      </c>
      <c r="H572" s="661" t="s">
        <v>1949</v>
      </c>
      <c r="I572" s="661" t="s">
        <v>1950</v>
      </c>
      <c r="J572" s="661" t="s">
        <v>1951</v>
      </c>
      <c r="K572" s="661" t="s">
        <v>1952</v>
      </c>
      <c r="L572" s="663">
        <v>127.66963266471657</v>
      </c>
      <c r="M572" s="663">
        <v>2</v>
      </c>
      <c r="N572" s="664">
        <v>255.33926532943315</v>
      </c>
    </row>
    <row r="573" spans="1:14" ht="14.4" customHeight="1" x14ac:dyDescent="0.3">
      <c r="A573" s="659" t="s">
        <v>544</v>
      </c>
      <c r="B573" s="660" t="s">
        <v>545</v>
      </c>
      <c r="C573" s="661" t="s">
        <v>561</v>
      </c>
      <c r="D573" s="662" t="s">
        <v>2187</v>
      </c>
      <c r="E573" s="661" t="s">
        <v>567</v>
      </c>
      <c r="F573" s="662" t="s">
        <v>2189</v>
      </c>
      <c r="G573" s="661" t="s">
        <v>874</v>
      </c>
      <c r="H573" s="661" t="s">
        <v>1953</v>
      </c>
      <c r="I573" s="661" t="s">
        <v>1953</v>
      </c>
      <c r="J573" s="661" t="s">
        <v>1954</v>
      </c>
      <c r="K573" s="661" t="s">
        <v>1955</v>
      </c>
      <c r="L573" s="663">
        <v>52.8</v>
      </c>
      <c r="M573" s="663">
        <v>2</v>
      </c>
      <c r="N573" s="664">
        <v>105.6</v>
      </c>
    </row>
    <row r="574" spans="1:14" ht="14.4" customHeight="1" x14ac:dyDescent="0.3">
      <c r="A574" s="659" t="s">
        <v>544</v>
      </c>
      <c r="B574" s="660" t="s">
        <v>545</v>
      </c>
      <c r="C574" s="661" t="s">
        <v>561</v>
      </c>
      <c r="D574" s="662" t="s">
        <v>2187</v>
      </c>
      <c r="E574" s="661" t="s">
        <v>567</v>
      </c>
      <c r="F574" s="662" t="s">
        <v>2189</v>
      </c>
      <c r="G574" s="661" t="s">
        <v>874</v>
      </c>
      <c r="H574" s="661" t="s">
        <v>1956</v>
      </c>
      <c r="I574" s="661" t="s">
        <v>1956</v>
      </c>
      <c r="J574" s="661" t="s">
        <v>1957</v>
      </c>
      <c r="K574" s="661" t="s">
        <v>1958</v>
      </c>
      <c r="L574" s="663">
        <v>195.45151969871478</v>
      </c>
      <c r="M574" s="663">
        <v>1.25</v>
      </c>
      <c r="N574" s="664">
        <v>244.31439962339348</v>
      </c>
    </row>
    <row r="575" spans="1:14" ht="14.4" customHeight="1" x14ac:dyDescent="0.3">
      <c r="A575" s="659" t="s">
        <v>544</v>
      </c>
      <c r="B575" s="660" t="s">
        <v>545</v>
      </c>
      <c r="C575" s="661" t="s">
        <v>561</v>
      </c>
      <c r="D575" s="662" t="s">
        <v>2187</v>
      </c>
      <c r="E575" s="661" t="s">
        <v>567</v>
      </c>
      <c r="F575" s="662" t="s">
        <v>2189</v>
      </c>
      <c r="G575" s="661" t="s">
        <v>874</v>
      </c>
      <c r="H575" s="661" t="s">
        <v>1959</v>
      </c>
      <c r="I575" s="661" t="s">
        <v>1959</v>
      </c>
      <c r="J575" s="661" t="s">
        <v>899</v>
      </c>
      <c r="K575" s="661" t="s">
        <v>1960</v>
      </c>
      <c r="L575" s="663">
        <v>3300</v>
      </c>
      <c r="M575" s="663">
        <v>4</v>
      </c>
      <c r="N575" s="664">
        <v>13200</v>
      </c>
    </row>
    <row r="576" spans="1:14" ht="14.4" customHeight="1" x14ac:dyDescent="0.3">
      <c r="A576" s="659" t="s">
        <v>544</v>
      </c>
      <c r="B576" s="660" t="s">
        <v>545</v>
      </c>
      <c r="C576" s="661" t="s">
        <v>561</v>
      </c>
      <c r="D576" s="662" t="s">
        <v>2187</v>
      </c>
      <c r="E576" s="661" t="s">
        <v>1961</v>
      </c>
      <c r="F576" s="662" t="s">
        <v>2191</v>
      </c>
      <c r="G576" s="661"/>
      <c r="H576" s="661" t="s">
        <v>1962</v>
      </c>
      <c r="I576" s="661" t="s">
        <v>1962</v>
      </c>
      <c r="J576" s="661" t="s">
        <v>1963</v>
      </c>
      <c r="K576" s="661" t="s">
        <v>1443</v>
      </c>
      <c r="L576" s="663">
        <v>123.23</v>
      </c>
      <c r="M576" s="663">
        <v>0.75</v>
      </c>
      <c r="N576" s="664">
        <v>92.422499999999999</v>
      </c>
    </row>
    <row r="577" spans="1:14" ht="14.4" customHeight="1" x14ac:dyDescent="0.3">
      <c r="A577" s="659" t="s">
        <v>544</v>
      </c>
      <c r="B577" s="660" t="s">
        <v>545</v>
      </c>
      <c r="C577" s="661" t="s">
        <v>561</v>
      </c>
      <c r="D577" s="662" t="s">
        <v>2187</v>
      </c>
      <c r="E577" s="661" t="s">
        <v>1961</v>
      </c>
      <c r="F577" s="662" t="s">
        <v>2191</v>
      </c>
      <c r="G577" s="661" t="s">
        <v>568</v>
      </c>
      <c r="H577" s="661" t="s">
        <v>1964</v>
      </c>
      <c r="I577" s="661" t="s">
        <v>1965</v>
      </c>
      <c r="J577" s="661" t="s">
        <v>1966</v>
      </c>
      <c r="K577" s="661" t="s">
        <v>1967</v>
      </c>
      <c r="L577" s="663">
        <v>309.89000000000004</v>
      </c>
      <c r="M577" s="663">
        <v>10</v>
      </c>
      <c r="N577" s="664">
        <v>3098.9000000000005</v>
      </c>
    </row>
    <row r="578" spans="1:14" ht="14.4" customHeight="1" x14ac:dyDescent="0.3">
      <c r="A578" s="659" t="s">
        <v>544</v>
      </c>
      <c r="B578" s="660" t="s">
        <v>545</v>
      </c>
      <c r="C578" s="661" t="s">
        <v>561</v>
      </c>
      <c r="D578" s="662" t="s">
        <v>2187</v>
      </c>
      <c r="E578" s="661" t="s">
        <v>1961</v>
      </c>
      <c r="F578" s="662" t="s">
        <v>2191</v>
      </c>
      <c r="G578" s="661" t="s">
        <v>568</v>
      </c>
      <c r="H578" s="661" t="s">
        <v>1968</v>
      </c>
      <c r="I578" s="661" t="s">
        <v>215</v>
      </c>
      <c r="J578" s="661" t="s">
        <v>1969</v>
      </c>
      <c r="K578" s="661" t="s">
        <v>1970</v>
      </c>
      <c r="L578" s="663">
        <v>211.91968252725141</v>
      </c>
      <c r="M578" s="663">
        <v>112</v>
      </c>
      <c r="N578" s="664">
        <v>23735.004443052159</v>
      </c>
    </row>
    <row r="579" spans="1:14" ht="14.4" customHeight="1" x14ac:dyDescent="0.3">
      <c r="A579" s="659" t="s">
        <v>544</v>
      </c>
      <c r="B579" s="660" t="s">
        <v>545</v>
      </c>
      <c r="C579" s="661" t="s">
        <v>561</v>
      </c>
      <c r="D579" s="662" t="s">
        <v>2187</v>
      </c>
      <c r="E579" s="661" t="s">
        <v>1961</v>
      </c>
      <c r="F579" s="662" t="s">
        <v>2191</v>
      </c>
      <c r="G579" s="661" t="s">
        <v>568</v>
      </c>
      <c r="H579" s="661" t="s">
        <v>1971</v>
      </c>
      <c r="I579" s="661" t="s">
        <v>1972</v>
      </c>
      <c r="J579" s="661" t="s">
        <v>1973</v>
      </c>
      <c r="K579" s="661" t="s">
        <v>1974</v>
      </c>
      <c r="L579" s="663">
        <v>2296.58</v>
      </c>
      <c r="M579" s="663">
        <v>1</v>
      </c>
      <c r="N579" s="664">
        <v>2296.58</v>
      </c>
    </row>
    <row r="580" spans="1:14" ht="14.4" customHeight="1" x14ac:dyDescent="0.3">
      <c r="A580" s="659" t="s">
        <v>544</v>
      </c>
      <c r="B580" s="660" t="s">
        <v>545</v>
      </c>
      <c r="C580" s="661" t="s">
        <v>561</v>
      </c>
      <c r="D580" s="662" t="s">
        <v>2187</v>
      </c>
      <c r="E580" s="661" t="s">
        <v>1961</v>
      </c>
      <c r="F580" s="662" t="s">
        <v>2191</v>
      </c>
      <c r="G580" s="661" t="s">
        <v>568</v>
      </c>
      <c r="H580" s="661" t="s">
        <v>1975</v>
      </c>
      <c r="I580" s="661" t="s">
        <v>1976</v>
      </c>
      <c r="J580" s="661" t="s">
        <v>1977</v>
      </c>
      <c r="K580" s="661" t="s">
        <v>1974</v>
      </c>
      <c r="L580" s="663">
        <v>2556.5299999999997</v>
      </c>
      <c r="M580" s="663">
        <v>2</v>
      </c>
      <c r="N580" s="664">
        <v>5113.0599999999995</v>
      </c>
    </row>
    <row r="581" spans="1:14" ht="14.4" customHeight="1" x14ac:dyDescent="0.3">
      <c r="A581" s="659" t="s">
        <v>544</v>
      </c>
      <c r="B581" s="660" t="s">
        <v>545</v>
      </c>
      <c r="C581" s="661" t="s">
        <v>561</v>
      </c>
      <c r="D581" s="662" t="s">
        <v>2187</v>
      </c>
      <c r="E581" s="661" t="s">
        <v>1961</v>
      </c>
      <c r="F581" s="662" t="s">
        <v>2191</v>
      </c>
      <c r="G581" s="661" t="s">
        <v>568</v>
      </c>
      <c r="H581" s="661" t="s">
        <v>1978</v>
      </c>
      <c r="I581" s="661" t="s">
        <v>1979</v>
      </c>
      <c r="J581" s="661" t="s">
        <v>1980</v>
      </c>
      <c r="K581" s="661" t="s">
        <v>1981</v>
      </c>
      <c r="L581" s="663">
        <v>2062.5</v>
      </c>
      <c r="M581" s="663">
        <v>1</v>
      </c>
      <c r="N581" s="664">
        <v>2062.5</v>
      </c>
    </row>
    <row r="582" spans="1:14" ht="14.4" customHeight="1" x14ac:dyDescent="0.3">
      <c r="A582" s="659" t="s">
        <v>544</v>
      </c>
      <c r="B582" s="660" t="s">
        <v>545</v>
      </c>
      <c r="C582" s="661" t="s">
        <v>561</v>
      </c>
      <c r="D582" s="662" t="s">
        <v>2187</v>
      </c>
      <c r="E582" s="661" t="s">
        <v>1961</v>
      </c>
      <c r="F582" s="662" t="s">
        <v>2191</v>
      </c>
      <c r="G582" s="661" t="s">
        <v>568</v>
      </c>
      <c r="H582" s="661" t="s">
        <v>1982</v>
      </c>
      <c r="I582" s="661" t="s">
        <v>1983</v>
      </c>
      <c r="J582" s="661" t="s">
        <v>1984</v>
      </c>
      <c r="K582" s="661" t="s">
        <v>1985</v>
      </c>
      <c r="L582" s="663">
        <v>4177.8</v>
      </c>
      <c r="M582" s="663">
        <v>4</v>
      </c>
      <c r="N582" s="664">
        <v>16711.2</v>
      </c>
    </row>
    <row r="583" spans="1:14" ht="14.4" customHeight="1" x14ac:dyDescent="0.3">
      <c r="A583" s="659" t="s">
        <v>544</v>
      </c>
      <c r="B583" s="660" t="s">
        <v>545</v>
      </c>
      <c r="C583" s="661" t="s">
        <v>561</v>
      </c>
      <c r="D583" s="662" t="s">
        <v>2187</v>
      </c>
      <c r="E583" s="661" t="s">
        <v>1961</v>
      </c>
      <c r="F583" s="662" t="s">
        <v>2191</v>
      </c>
      <c r="G583" s="661" t="s">
        <v>568</v>
      </c>
      <c r="H583" s="661" t="s">
        <v>1986</v>
      </c>
      <c r="I583" s="661" t="s">
        <v>1987</v>
      </c>
      <c r="J583" s="661" t="s">
        <v>1988</v>
      </c>
      <c r="K583" s="661" t="s">
        <v>1985</v>
      </c>
      <c r="L583" s="663">
        <v>3993.0000000000005</v>
      </c>
      <c r="M583" s="663">
        <v>3</v>
      </c>
      <c r="N583" s="664">
        <v>11979.000000000002</v>
      </c>
    </row>
    <row r="584" spans="1:14" ht="14.4" customHeight="1" x14ac:dyDescent="0.3">
      <c r="A584" s="659" t="s">
        <v>544</v>
      </c>
      <c r="B584" s="660" t="s">
        <v>545</v>
      </c>
      <c r="C584" s="661" t="s">
        <v>561</v>
      </c>
      <c r="D584" s="662" t="s">
        <v>2187</v>
      </c>
      <c r="E584" s="661" t="s">
        <v>1961</v>
      </c>
      <c r="F584" s="662" t="s">
        <v>2191</v>
      </c>
      <c r="G584" s="661" t="s">
        <v>568</v>
      </c>
      <c r="H584" s="661" t="s">
        <v>1989</v>
      </c>
      <c r="I584" s="661" t="s">
        <v>215</v>
      </c>
      <c r="J584" s="661" t="s">
        <v>1990</v>
      </c>
      <c r="K584" s="661"/>
      <c r="L584" s="663">
        <v>253.46976851592868</v>
      </c>
      <c r="M584" s="663">
        <v>109</v>
      </c>
      <c r="N584" s="664">
        <v>27628.204768236224</v>
      </c>
    </row>
    <row r="585" spans="1:14" ht="14.4" customHeight="1" x14ac:dyDescent="0.3">
      <c r="A585" s="659" t="s">
        <v>544</v>
      </c>
      <c r="B585" s="660" t="s">
        <v>545</v>
      </c>
      <c r="C585" s="661" t="s">
        <v>561</v>
      </c>
      <c r="D585" s="662" t="s">
        <v>2187</v>
      </c>
      <c r="E585" s="661" t="s">
        <v>1961</v>
      </c>
      <c r="F585" s="662" t="s">
        <v>2191</v>
      </c>
      <c r="G585" s="661" t="s">
        <v>568</v>
      </c>
      <c r="H585" s="661" t="s">
        <v>1991</v>
      </c>
      <c r="I585" s="661" t="s">
        <v>215</v>
      </c>
      <c r="J585" s="661" t="s">
        <v>1992</v>
      </c>
      <c r="K585" s="661"/>
      <c r="L585" s="663">
        <v>113.3401100360438</v>
      </c>
      <c r="M585" s="663">
        <v>2</v>
      </c>
      <c r="N585" s="664">
        <v>226.68022007208759</v>
      </c>
    </row>
    <row r="586" spans="1:14" ht="14.4" customHeight="1" x14ac:dyDescent="0.3">
      <c r="A586" s="659" t="s">
        <v>544</v>
      </c>
      <c r="B586" s="660" t="s">
        <v>545</v>
      </c>
      <c r="C586" s="661" t="s">
        <v>561</v>
      </c>
      <c r="D586" s="662" t="s">
        <v>2187</v>
      </c>
      <c r="E586" s="661" t="s">
        <v>1961</v>
      </c>
      <c r="F586" s="662" t="s">
        <v>2191</v>
      </c>
      <c r="G586" s="661" t="s">
        <v>568</v>
      </c>
      <c r="H586" s="661" t="s">
        <v>1993</v>
      </c>
      <c r="I586" s="661" t="s">
        <v>1993</v>
      </c>
      <c r="J586" s="661" t="s">
        <v>1994</v>
      </c>
      <c r="K586" s="661" t="s">
        <v>1985</v>
      </c>
      <c r="L586" s="663">
        <v>5286.6</v>
      </c>
      <c r="M586" s="663">
        <v>1</v>
      </c>
      <c r="N586" s="664">
        <v>5286.6</v>
      </c>
    </row>
    <row r="587" spans="1:14" ht="14.4" customHeight="1" x14ac:dyDescent="0.3">
      <c r="A587" s="659" t="s">
        <v>544</v>
      </c>
      <c r="B587" s="660" t="s">
        <v>545</v>
      </c>
      <c r="C587" s="661" t="s">
        <v>561</v>
      </c>
      <c r="D587" s="662" t="s">
        <v>2187</v>
      </c>
      <c r="E587" s="661" t="s">
        <v>1961</v>
      </c>
      <c r="F587" s="662" t="s">
        <v>2191</v>
      </c>
      <c r="G587" s="661" t="s">
        <v>568</v>
      </c>
      <c r="H587" s="661" t="s">
        <v>1995</v>
      </c>
      <c r="I587" s="661" t="s">
        <v>1996</v>
      </c>
      <c r="J587" s="661" t="s">
        <v>1994</v>
      </c>
      <c r="K587" s="661" t="s">
        <v>1997</v>
      </c>
      <c r="L587" s="663">
        <v>2550.375</v>
      </c>
      <c r="M587" s="663">
        <v>2</v>
      </c>
      <c r="N587" s="664">
        <v>5100.75</v>
      </c>
    </row>
    <row r="588" spans="1:14" ht="14.4" customHeight="1" x14ac:dyDescent="0.3">
      <c r="A588" s="659" t="s">
        <v>544</v>
      </c>
      <c r="B588" s="660" t="s">
        <v>545</v>
      </c>
      <c r="C588" s="661" t="s">
        <v>561</v>
      </c>
      <c r="D588" s="662" t="s">
        <v>2187</v>
      </c>
      <c r="E588" s="661" t="s">
        <v>1961</v>
      </c>
      <c r="F588" s="662" t="s">
        <v>2191</v>
      </c>
      <c r="G588" s="661" t="s">
        <v>568</v>
      </c>
      <c r="H588" s="661" t="s">
        <v>1998</v>
      </c>
      <c r="I588" s="661" t="s">
        <v>1999</v>
      </c>
      <c r="J588" s="661" t="s">
        <v>1973</v>
      </c>
      <c r="K588" s="661" t="s">
        <v>2000</v>
      </c>
      <c r="L588" s="663">
        <v>1224.52</v>
      </c>
      <c r="M588" s="663">
        <v>1</v>
      </c>
      <c r="N588" s="664">
        <v>1224.52</v>
      </c>
    </row>
    <row r="589" spans="1:14" ht="14.4" customHeight="1" x14ac:dyDescent="0.3">
      <c r="A589" s="659" t="s">
        <v>544</v>
      </c>
      <c r="B589" s="660" t="s">
        <v>545</v>
      </c>
      <c r="C589" s="661" t="s">
        <v>561</v>
      </c>
      <c r="D589" s="662" t="s">
        <v>2187</v>
      </c>
      <c r="E589" s="661" t="s">
        <v>1961</v>
      </c>
      <c r="F589" s="662" t="s">
        <v>2191</v>
      </c>
      <c r="G589" s="661" t="s">
        <v>568</v>
      </c>
      <c r="H589" s="661" t="s">
        <v>2001</v>
      </c>
      <c r="I589" s="661" t="s">
        <v>2002</v>
      </c>
      <c r="J589" s="661" t="s">
        <v>2003</v>
      </c>
      <c r="K589" s="661" t="s">
        <v>1985</v>
      </c>
      <c r="L589" s="663">
        <v>4485.8</v>
      </c>
      <c r="M589" s="663">
        <v>3</v>
      </c>
      <c r="N589" s="664">
        <v>13457.4</v>
      </c>
    </row>
    <row r="590" spans="1:14" ht="14.4" customHeight="1" x14ac:dyDescent="0.3">
      <c r="A590" s="659" t="s">
        <v>544</v>
      </c>
      <c r="B590" s="660" t="s">
        <v>545</v>
      </c>
      <c r="C590" s="661" t="s">
        <v>561</v>
      </c>
      <c r="D590" s="662" t="s">
        <v>2187</v>
      </c>
      <c r="E590" s="661" t="s">
        <v>1961</v>
      </c>
      <c r="F590" s="662" t="s">
        <v>2191</v>
      </c>
      <c r="G590" s="661" t="s">
        <v>874</v>
      </c>
      <c r="H590" s="661" t="s">
        <v>2004</v>
      </c>
      <c r="I590" s="661" t="s">
        <v>2005</v>
      </c>
      <c r="J590" s="661" t="s">
        <v>2006</v>
      </c>
      <c r="K590" s="661" t="s">
        <v>2007</v>
      </c>
      <c r="L590" s="663">
        <v>47.809887806444344</v>
      </c>
      <c r="M590" s="663">
        <v>9</v>
      </c>
      <c r="N590" s="664">
        <v>430.2889902579991</v>
      </c>
    </row>
    <row r="591" spans="1:14" ht="14.4" customHeight="1" x14ac:dyDescent="0.3">
      <c r="A591" s="659" t="s">
        <v>544</v>
      </c>
      <c r="B591" s="660" t="s">
        <v>545</v>
      </c>
      <c r="C591" s="661" t="s">
        <v>561</v>
      </c>
      <c r="D591" s="662" t="s">
        <v>2187</v>
      </c>
      <c r="E591" s="661" t="s">
        <v>1961</v>
      </c>
      <c r="F591" s="662" t="s">
        <v>2191</v>
      </c>
      <c r="G591" s="661" t="s">
        <v>874</v>
      </c>
      <c r="H591" s="661" t="s">
        <v>2008</v>
      </c>
      <c r="I591" s="661" t="s">
        <v>2009</v>
      </c>
      <c r="J591" s="661" t="s">
        <v>2010</v>
      </c>
      <c r="K591" s="661" t="s">
        <v>2007</v>
      </c>
      <c r="L591" s="663">
        <v>47.809943015554317</v>
      </c>
      <c r="M591" s="663">
        <v>22</v>
      </c>
      <c r="N591" s="664">
        <v>1051.818746342195</v>
      </c>
    </row>
    <row r="592" spans="1:14" ht="14.4" customHeight="1" x14ac:dyDescent="0.3">
      <c r="A592" s="659" t="s">
        <v>544</v>
      </c>
      <c r="B592" s="660" t="s">
        <v>545</v>
      </c>
      <c r="C592" s="661" t="s">
        <v>561</v>
      </c>
      <c r="D592" s="662" t="s">
        <v>2187</v>
      </c>
      <c r="E592" s="661" t="s">
        <v>1961</v>
      </c>
      <c r="F592" s="662" t="s">
        <v>2191</v>
      </c>
      <c r="G592" s="661" t="s">
        <v>874</v>
      </c>
      <c r="H592" s="661" t="s">
        <v>2011</v>
      </c>
      <c r="I592" s="661" t="s">
        <v>2011</v>
      </c>
      <c r="J592" s="661" t="s">
        <v>2012</v>
      </c>
      <c r="K592" s="661" t="s">
        <v>1443</v>
      </c>
      <c r="L592" s="663">
        <v>135.35999999999999</v>
      </c>
      <c r="M592" s="663">
        <v>1</v>
      </c>
      <c r="N592" s="664">
        <v>135.35999999999999</v>
      </c>
    </row>
    <row r="593" spans="1:14" ht="14.4" customHeight="1" x14ac:dyDescent="0.3">
      <c r="A593" s="659" t="s">
        <v>544</v>
      </c>
      <c r="B593" s="660" t="s">
        <v>545</v>
      </c>
      <c r="C593" s="661" t="s">
        <v>561</v>
      </c>
      <c r="D593" s="662" t="s">
        <v>2187</v>
      </c>
      <c r="E593" s="661" t="s">
        <v>1961</v>
      </c>
      <c r="F593" s="662" t="s">
        <v>2191</v>
      </c>
      <c r="G593" s="661" t="s">
        <v>874</v>
      </c>
      <c r="H593" s="661" t="s">
        <v>2013</v>
      </c>
      <c r="I593" s="661" t="s">
        <v>2013</v>
      </c>
      <c r="J593" s="661" t="s">
        <v>2014</v>
      </c>
      <c r="K593" s="661" t="s">
        <v>2015</v>
      </c>
      <c r="L593" s="663">
        <v>253.62828432050685</v>
      </c>
      <c r="M593" s="663">
        <v>48</v>
      </c>
      <c r="N593" s="664">
        <v>12174.157647384329</v>
      </c>
    </row>
    <row r="594" spans="1:14" ht="14.4" customHeight="1" x14ac:dyDescent="0.3">
      <c r="A594" s="659" t="s">
        <v>544</v>
      </c>
      <c r="B594" s="660" t="s">
        <v>545</v>
      </c>
      <c r="C594" s="661" t="s">
        <v>561</v>
      </c>
      <c r="D594" s="662" t="s">
        <v>2187</v>
      </c>
      <c r="E594" s="661" t="s">
        <v>1961</v>
      </c>
      <c r="F594" s="662" t="s">
        <v>2191</v>
      </c>
      <c r="G594" s="661" t="s">
        <v>874</v>
      </c>
      <c r="H594" s="661" t="s">
        <v>2016</v>
      </c>
      <c r="I594" s="661" t="s">
        <v>2017</v>
      </c>
      <c r="J594" s="661" t="s">
        <v>2018</v>
      </c>
      <c r="K594" s="661" t="s">
        <v>2019</v>
      </c>
      <c r="L594" s="663">
        <v>207.65875371286069</v>
      </c>
      <c r="M594" s="663">
        <v>64</v>
      </c>
      <c r="N594" s="664">
        <v>13290.160237623084</v>
      </c>
    </row>
    <row r="595" spans="1:14" ht="14.4" customHeight="1" x14ac:dyDescent="0.3">
      <c r="A595" s="659" t="s">
        <v>544</v>
      </c>
      <c r="B595" s="660" t="s">
        <v>545</v>
      </c>
      <c r="C595" s="661" t="s">
        <v>561</v>
      </c>
      <c r="D595" s="662" t="s">
        <v>2187</v>
      </c>
      <c r="E595" s="661" t="s">
        <v>1961</v>
      </c>
      <c r="F595" s="662" t="s">
        <v>2191</v>
      </c>
      <c r="G595" s="661" t="s">
        <v>874</v>
      </c>
      <c r="H595" s="661" t="s">
        <v>2020</v>
      </c>
      <c r="I595" s="661" t="s">
        <v>2020</v>
      </c>
      <c r="J595" s="661" t="s">
        <v>2021</v>
      </c>
      <c r="K595" s="661" t="s">
        <v>2015</v>
      </c>
      <c r="L595" s="663">
        <v>426.33930127013338</v>
      </c>
      <c r="M595" s="663">
        <v>2</v>
      </c>
      <c r="N595" s="664">
        <v>852.67860254026675</v>
      </c>
    </row>
    <row r="596" spans="1:14" ht="14.4" customHeight="1" x14ac:dyDescent="0.3">
      <c r="A596" s="659" t="s">
        <v>544</v>
      </c>
      <c r="B596" s="660" t="s">
        <v>545</v>
      </c>
      <c r="C596" s="661" t="s">
        <v>561</v>
      </c>
      <c r="D596" s="662" t="s">
        <v>2187</v>
      </c>
      <c r="E596" s="661" t="s">
        <v>1961</v>
      </c>
      <c r="F596" s="662" t="s">
        <v>2191</v>
      </c>
      <c r="G596" s="661" t="s">
        <v>874</v>
      </c>
      <c r="H596" s="661" t="s">
        <v>2022</v>
      </c>
      <c r="I596" s="661" t="s">
        <v>2022</v>
      </c>
      <c r="J596" s="661" t="s">
        <v>2023</v>
      </c>
      <c r="K596" s="661" t="s">
        <v>2024</v>
      </c>
      <c r="L596" s="663">
        <v>116.25000650253247</v>
      </c>
      <c r="M596" s="663">
        <v>3</v>
      </c>
      <c r="N596" s="664">
        <v>348.75001950759741</v>
      </c>
    </row>
    <row r="597" spans="1:14" ht="14.4" customHeight="1" x14ac:dyDescent="0.3">
      <c r="A597" s="659" t="s">
        <v>544</v>
      </c>
      <c r="B597" s="660" t="s">
        <v>545</v>
      </c>
      <c r="C597" s="661" t="s">
        <v>561</v>
      </c>
      <c r="D597" s="662" t="s">
        <v>2187</v>
      </c>
      <c r="E597" s="661" t="s">
        <v>1961</v>
      </c>
      <c r="F597" s="662" t="s">
        <v>2191</v>
      </c>
      <c r="G597" s="661" t="s">
        <v>874</v>
      </c>
      <c r="H597" s="661" t="s">
        <v>2025</v>
      </c>
      <c r="I597" s="661" t="s">
        <v>2025</v>
      </c>
      <c r="J597" s="661" t="s">
        <v>2026</v>
      </c>
      <c r="K597" s="661" t="s">
        <v>2024</v>
      </c>
      <c r="L597" s="663">
        <v>116.24992002081534</v>
      </c>
      <c r="M597" s="663">
        <v>1</v>
      </c>
      <c r="N597" s="664">
        <v>116.24992002081534</v>
      </c>
    </row>
    <row r="598" spans="1:14" ht="14.4" customHeight="1" x14ac:dyDescent="0.3">
      <c r="A598" s="659" t="s">
        <v>544</v>
      </c>
      <c r="B598" s="660" t="s">
        <v>545</v>
      </c>
      <c r="C598" s="661" t="s">
        <v>561</v>
      </c>
      <c r="D598" s="662" t="s">
        <v>2187</v>
      </c>
      <c r="E598" s="661" t="s">
        <v>1961</v>
      </c>
      <c r="F598" s="662" t="s">
        <v>2191</v>
      </c>
      <c r="G598" s="661" t="s">
        <v>874</v>
      </c>
      <c r="H598" s="661" t="s">
        <v>2027</v>
      </c>
      <c r="I598" s="661" t="s">
        <v>2028</v>
      </c>
      <c r="J598" s="661" t="s">
        <v>2029</v>
      </c>
      <c r="K598" s="661" t="s">
        <v>2030</v>
      </c>
      <c r="L598" s="663">
        <v>116.25</v>
      </c>
      <c r="M598" s="663">
        <v>1</v>
      </c>
      <c r="N598" s="664">
        <v>116.25</v>
      </c>
    </row>
    <row r="599" spans="1:14" ht="14.4" customHeight="1" x14ac:dyDescent="0.3">
      <c r="A599" s="659" t="s">
        <v>544</v>
      </c>
      <c r="B599" s="660" t="s">
        <v>545</v>
      </c>
      <c r="C599" s="661" t="s">
        <v>561</v>
      </c>
      <c r="D599" s="662" t="s">
        <v>2187</v>
      </c>
      <c r="E599" s="661" t="s">
        <v>1961</v>
      </c>
      <c r="F599" s="662" t="s">
        <v>2191</v>
      </c>
      <c r="G599" s="661" t="s">
        <v>874</v>
      </c>
      <c r="H599" s="661" t="s">
        <v>2031</v>
      </c>
      <c r="I599" s="661" t="s">
        <v>2032</v>
      </c>
      <c r="J599" s="661" t="s">
        <v>2033</v>
      </c>
      <c r="K599" s="661" t="s">
        <v>2024</v>
      </c>
      <c r="L599" s="663">
        <v>116.24996001040768</v>
      </c>
      <c r="M599" s="663">
        <v>2</v>
      </c>
      <c r="N599" s="664">
        <v>232.49992002081535</v>
      </c>
    </row>
    <row r="600" spans="1:14" ht="14.4" customHeight="1" x14ac:dyDescent="0.3">
      <c r="A600" s="659" t="s">
        <v>544</v>
      </c>
      <c r="B600" s="660" t="s">
        <v>545</v>
      </c>
      <c r="C600" s="661" t="s">
        <v>561</v>
      </c>
      <c r="D600" s="662" t="s">
        <v>2187</v>
      </c>
      <c r="E600" s="661" t="s">
        <v>1961</v>
      </c>
      <c r="F600" s="662" t="s">
        <v>2191</v>
      </c>
      <c r="G600" s="661" t="s">
        <v>874</v>
      </c>
      <c r="H600" s="661" t="s">
        <v>2034</v>
      </c>
      <c r="I600" s="661" t="s">
        <v>2034</v>
      </c>
      <c r="J600" s="661" t="s">
        <v>2035</v>
      </c>
      <c r="K600" s="661" t="s">
        <v>1958</v>
      </c>
      <c r="L600" s="663">
        <v>191.21991262004661</v>
      </c>
      <c r="M600" s="663">
        <v>1.25</v>
      </c>
      <c r="N600" s="664">
        <v>239.02489077505825</v>
      </c>
    </row>
    <row r="601" spans="1:14" ht="14.4" customHeight="1" x14ac:dyDescent="0.3">
      <c r="A601" s="659" t="s">
        <v>544</v>
      </c>
      <c r="B601" s="660" t="s">
        <v>545</v>
      </c>
      <c r="C601" s="661" t="s">
        <v>561</v>
      </c>
      <c r="D601" s="662" t="s">
        <v>2187</v>
      </c>
      <c r="E601" s="661" t="s">
        <v>1961</v>
      </c>
      <c r="F601" s="662" t="s">
        <v>2191</v>
      </c>
      <c r="G601" s="661" t="s">
        <v>874</v>
      </c>
      <c r="H601" s="661" t="s">
        <v>2036</v>
      </c>
      <c r="I601" s="661" t="s">
        <v>2036</v>
      </c>
      <c r="J601" s="661" t="s">
        <v>2037</v>
      </c>
      <c r="K601" s="661" t="s">
        <v>1958</v>
      </c>
      <c r="L601" s="663">
        <v>162.61190476190475</v>
      </c>
      <c r="M601" s="663">
        <v>5.25</v>
      </c>
      <c r="N601" s="664">
        <v>853.71249999999998</v>
      </c>
    </row>
    <row r="602" spans="1:14" ht="14.4" customHeight="1" x14ac:dyDescent="0.3">
      <c r="A602" s="659" t="s">
        <v>544</v>
      </c>
      <c r="B602" s="660" t="s">
        <v>545</v>
      </c>
      <c r="C602" s="661" t="s">
        <v>561</v>
      </c>
      <c r="D602" s="662" t="s">
        <v>2187</v>
      </c>
      <c r="E602" s="661" t="s">
        <v>1961</v>
      </c>
      <c r="F602" s="662" t="s">
        <v>2191</v>
      </c>
      <c r="G602" s="661" t="s">
        <v>874</v>
      </c>
      <c r="H602" s="661" t="s">
        <v>2038</v>
      </c>
      <c r="I602" s="661" t="s">
        <v>2038</v>
      </c>
      <c r="J602" s="661" t="s">
        <v>2039</v>
      </c>
      <c r="K602" s="661" t="s">
        <v>1958</v>
      </c>
      <c r="L602" s="663">
        <v>162.80923336476437</v>
      </c>
      <c r="M602" s="663">
        <v>4</v>
      </c>
      <c r="N602" s="664">
        <v>651.23693345905747</v>
      </c>
    </row>
    <row r="603" spans="1:14" ht="14.4" customHeight="1" x14ac:dyDescent="0.3">
      <c r="A603" s="659" t="s">
        <v>544</v>
      </c>
      <c r="B603" s="660" t="s">
        <v>545</v>
      </c>
      <c r="C603" s="661" t="s">
        <v>561</v>
      </c>
      <c r="D603" s="662" t="s">
        <v>2187</v>
      </c>
      <c r="E603" s="661" t="s">
        <v>1961</v>
      </c>
      <c r="F603" s="662" t="s">
        <v>2191</v>
      </c>
      <c r="G603" s="661" t="s">
        <v>874</v>
      </c>
      <c r="H603" s="661" t="s">
        <v>2040</v>
      </c>
      <c r="I603" s="661" t="s">
        <v>2040</v>
      </c>
      <c r="J603" s="661" t="s">
        <v>2041</v>
      </c>
      <c r="K603" s="661" t="s">
        <v>1958</v>
      </c>
      <c r="L603" s="663">
        <v>178.65000134431611</v>
      </c>
      <c r="M603" s="663">
        <v>1</v>
      </c>
      <c r="N603" s="664">
        <v>178.65000134431611</v>
      </c>
    </row>
    <row r="604" spans="1:14" ht="14.4" customHeight="1" x14ac:dyDescent="0.3">
      <c r="A604" s="659" t="s">
        <v>544</v>
      </c>
      <c r="B604" s="660" t="s">
        <v>545</v>
      </c>
      <c r="C604" s="661" t="s">
        <v>561</v>
      </c>
      <c r="D604" s="662" t="s">
        <v>2187</v>
      </c>
      <c r="E604" s="661" t="s">
        <v>1961</v>
      </c>
      <c r="F604" s="662" t="s">
        <v>2191</v>
      </c>
      <c r="G604" s="661" t="s">
        <v>874</v>
      </c>
      <c r="H604" s="661" t="s">
        <v>2042</v>
      </c>
      <c r="I604" s="661" t="s">
        <v>2042</v>
      </c>
      <c r="J604" s="661" t="s">
        <v>2043</v>
      </c>
      <c r="K604" s="661" t="s">
        <v>1958</v>
      </c>
      <c r="L604" s="663">
        <v>197.03919949785796</v>
      </c>
      <c r="M604" s="663">
        <v>1.25</v>
      </c>
      <c r="N604" s="664">
        <v>246.29899937232244</v>
      </c>
    </row>
    <row r="605" spans="1:14" ht="14.4" customHeight="1" x14ac:dyDescent="0.3">
      <c r="A605" s="659" t="s">
        <v>544</v>
      </c>
      <c r="B605" s="660" t="s">
        <v>545</v>
      </c>
      <c r="C605" s="661" t="s">
        <v>561</v>
      </c>
      <c r="D605" s="662" t="s">
        <v>2187</v>
      </c>
      <c r="E605" s="661" t="s">
        <v>1961</v>
      </c>
      <c r="F605" s="662" t="s">
        <v>2191</v>
      </c>
      <c r="G605" s="661" t="s">
        <v>874</v>
      </c>
      <c r="H605" s="661" t="s">
        <v>2044</v>
      </c>
      <c r="I605" s="661" t="s">
        <v>2044</v>
      </c>
      <c r="J605" s="661" t="s">
        <v>2045</v>
      </c>
      <c r="K605" s="661" t="s">
        <v>1958</v>
      </c>
      <c r="L605" s="663">
        <v>137.07968679939316</v>
      </c>
      <c r="M605" s="663">
        <v>0.5</v>
      </c>
      <c r="N605" s="664">
        <v>68.539843399696579</v>
      </c>
    </row>
    <row r="606" spans="1:14" ht="14.4" customHeight="1" x14ac:dyDescent="0.3">
      <c r="A606" s="659" t="s">
        <v>544</v>
      </c>
      <c r="B606" s="660" t="s">
        <v>545</v>
      </c>
      <c r="C606" s="661" t="s">
        <v>561</v>
      </c>
      <c r="D606" s="662" t="s">
        <v>2187</v>
      </c>
      <c r="E606" s="661" t="s">
        <v>937</v>
      </c>
      <c r="F606" s="662" t="s">
        <v>2190</v>
      </c>
      <c r="G606" s="661"/>
      <c r="H606" s="661" t="s">
        <v>2046</v>
      </c>
      <c r="I606" s="661" t="s">
        <v>2047</v>
      </c>
      <c r="J606" s="661" t="s">
        <v>2048</v>
      </c>
      <c r="K606" s="661" t="s">
        <v>2049</v>
      </c>
      <c r="L606" s="663">
        <v>428.73099515234099</v>
      </c>
      <c r="M606" s="663">
        <v>6</v>
      </c>
      <c r="N606" s="664">
        <v>2572.3859709140461</v>
      </c>
    </row>
    <row r="607" spans="1:14" ht="14.4" customHeight="1" x14ac:dyDescent="0.3">
      <c r="A607" s="659" t="s">
        <v>544</v>
      </c>
      <c r="B607" s="660" t="s">
        <v>545</v>
      </c>
      <c r="C607" s="661" t="s">
        <v>561</v>
      </c>
      <c r="D607" s="662" t="s">
        <v>2187</v>
      </c>
      <c r="E607" s="661" t="s">
        <v>937</v>
      </c>
      <c r="F607" s="662" t="s">
        <v>2190</v>
      </c>
      <c r="G607" s="661"/>
      <c r="H607" s="661" t="s">
        <v>2050</v>
      </c>
      <c r="I607" s="661" t="s">
        <v>2051</v>
      </c>
      <c r="J607" s="661" t="s">
        <v>2052</v>
      </c>
      <c r="K607" s="661" t="s">
        <v>2053</v>
      </c>
      <c r="L607" s="663">
        <v>626.15182277526048</v>
      </c>
      <c r="M607" s="663">
        <v>2.5499999999999998</v>
      </c>
      <c r="N607" s="664">
        <v>1596.6871480769141</v>
      </c>
    </row>
    <row r="608" spans="1:14" ht="14.4" customHeight="1" x14ac:dyDescent="0.3">
      <c r="A608" s="659" t="s">
        <v>544</v>
      </c>
      <c r="B608" s="660" t="s">
        <v>545</v>
      </c>
      <c r="C608" s="661" t="s">
        <v>561</v>
      </c>
      <c r="D608" s="662" t="s">
        <v>2187</v>
      </c>
      <c r="E608" s="661" t="s">
        <v>937</v>
      </c>
      <c r="F608" s="662" t="s">
        <v>2190</v>
      </c>
      <c r="G608" s="661" t="s">
        <v>568</v>
      </c>
      <c r="H608" s="661" t="s">
        <v>942</v>
      </c>
      <c r="I608" s="661" t="s">
        <v>943</v>
      </c>
      <c r="J608" s="661" t="s">
        <v>944</v>
      </c>
      <c r="K608" s="661" t="s">
        <v>945</v>
      </c>
      <c r="L608" s="663">
        <v>40.271066666666663</v>
      </c>
      <c r="M608" s="663">
        <v>15</v>
      </c>
      <c r="N608" s="664">
        <v>604.06599999999992</v>
      </c>
    </row>
    <row r="609" spans="1:14" ht="14.4" customHeight="1" x14ac:dyDescent="0.3">
      <c r="A609" s="659" t="s">
        <v>544</v>
      </c>
      <c r="B609" s="660" t="s">
        <v>545</v>
      </c>
      <c r="C609" s="661" t="s">
        <v>561</v>
      </c>
      <c r="D609" s="662" t="s">
        <v>2187</v>
      </c>
      <c r="E609" s="661" t="s">
        <v>937</v>
      </c>
      <c r="F609" s="662" t="s">
        <v>2190</v>
      </c>
      <c r="G609" s="661" t="s">
        <v>568</v>
      </c>
      <c r="H609" s="661" t="s">
        <v>946</v>
      </c>
      <c r="I609" s="661" t="s">
        <v>947</v>
      </c>
      <c r="J609" s="661" t="s">
        <v>948</v>
      </c>
      <c r="K609" s="661" t="s">
        <v>598</v>
      </c>
      <c r="L609" s="663">
        <v>67.967982872775039</v>
      </c>
      <c r="M609" s="663">
        <v>20</v>
      </c>
      <c r="N609" s="664">
        <v>1359.3596574555008</v>
      </c>
    </row>
    <row r="610" spans="1:14" ht="14.4" customHeight="1" x14ac:dyDescent="0.3">
      <c r="A610" s="659" t="s">
        <v>544</v>
      </c>
      <c r="B610" s="660" t="s">
        <v>545</v>
      </c>
      <c r="C610" s="661" t="s">
        <v>561</v>
      </c>
      <c r="D610" s="662" t="s">
        <v>2187</v>
      </c>
      <c r="E610" s="661" t="s">
        <v>937</v>
      </c>
      <c r="F610" s="662" t="s">
        <v>2190</v>
      </c>
      <c r="G610" s="661" t="s">
        <v>568</v>
      </c>
      <c r="H610" s="661" t="s">
        <v>949</v>
      </c>
      <c r="I610" s="661" t="s">
        <v>950</v>
      </c>
      <c r="J610" s="661" t="s">
        <v>951</v>
      </c>
      <c r="K610" s="661" t="s">
        <v>952</v>
      </c>
      <c r="L610" s="663">
        <v>51.517027547401291</v>
      </c>
      <c r="M610" s="663">
        <v>7</v>
      </c>
      <c r="N610" s="664">
        <v>360.61919283180902</v>
      </c>
    </row>
    <row r="611" spans="1:14" ht="14.4" customHeight="1" x14ac:dyDescent="0.3">
      <c r="A611" s="659" t="s">
        <v>544</v>
      </c>
      <c r="B611" s="660" t="s">
        <v>545</v>
      </c>
      <c r="C611" s="661" t="s">
        <v>561</v>
      </c>
      <c r="D611" s="662" t="s">
        <v>2187</v>
      </c>
      <c r="E611" s="661" t="s">
        <v>937</v>
      </c>
      <c r="F611" s="662" t="s">
        <v>2190</v>
      </c>
      <c r="G611" s="661" t="s">
        <v>568</v>
      </c>
      <c r="H611" s="661" t="s">
        <v>953</v>
      </c>
      <c r="I611" s="661" t="s">
        <v>954</v>
      </c>
      <c r="J611" s="661" t="s">
        <v>955</v>
      </c>
      <c r="K611" s="661" t="s">
        <v>952</v>
      </c>
      <c r="L611" s="663">
        <v>31.91327329472573</v>
      </c>
      <c r="M611" s="663">
        <v>3</v>
      </c>
      <c r="N611" s="664">
        <v>95.739819884177194</v>
      </c>
    </row>
    <row r="612" spans="1:14" ht="14.4" customHeight="1" x14ac:dyDescent="0.3">
      <c r="A612" s="659" t="s">
        <v>544</v>
      </c>
      <c r="B612" s="660" t="s">
        <v>545</v>
      </c>
      <c r="C612" s="661" t="s">
        <v>561</v>
      </c>
      <c r="D612" s="662" t="s">
        <v>2187</v>
      </c>
      <c r="E612" s="661" t="s">
        <v>937</v>
      </c>
      <c r="F612" s="662" t="s">
        <v>2190</v>
      </c>
      <c r="G612" s="661" t="s">
        <v>568</v>
      </c>
      <c r="H612" s="661" t="s">
        <v>1396</v>
      </c>
      <c r="I612" s="661" t="s">
        <v>1397</v>
      </c>
      <c r="J612" s="661" t="s">
        <v>1398</v>
      </c>
      <c r="K612" s="661" t="s">
        <v>1399</v>
      </c>
      <c r="L612" s="663">
        <v>175.69081135844962</v>
      </c>
      <c r="M612" s="663">
        <v>6</v>
      </c>
      <c r="N612" s="664">
        <v>1054.1448681506977</v>
      </c>
    </row>
    <row r="613" spans="1:14" ht="14.4" customHeight="1" x14ac:dyDescent="0.3">
      <c r="A613" s="659" t="s">
        <v>544</v>
      </c>
      <c r="B613" s="660" t="s">
        <v>545</v>
      </c>
      <c r="C613" s="661" t="s">
        <v>561</v>
      </c>
      <c r="D613" s="662" t="s">
        <v>2187</v>
      </c>
      <c r="E613" s="661" t="s">
        <v>937</v>
      </c>
      <c r="F613" s="662" t="s">
        <v>2190</v>
      </c>
      <c r="G613" s="661" t="s">
        <v>568</v>
      </c>
      <c r="H613" s="661" t="s">
        <v>956</v>
      </c>
      <c r="I613" s="661" t="s">
        <v>957</v>
      </c>
      <c r="J613" s="661" t="s">
        <v>958</v>
      </c>
      <c r="K613" s="661" t="s">
        <v>959</v>
      </c>
      <c r="L613" s="663">
        <v>128.06999999999996</v>
      </c>
      <c r="M613" s="663">
        <v>1</v>
      </c>
      <c r="N613" s="664">
        <v>128.06999999999996</v>
      </c>
    </row>
    <row r="614" spans="1:14" ht="14.4" customHeight="1" x14ac:dyDescent="0.3">
      <c r="A614" s="659" t="s">
        <v>544</v>
      </c>
      <c r="B614" s="660" t="s">
        <v>545</v>
      </c>
      <c r="C614" s="661" t="s">
        <v>561</v>
      </c>
      <c r="D614" s="662" t="s">
        <v>2187</v>
      </c>
      <c r="E614" s="661" t="s">
        <v>937</v>
      </c>
      <c r="F614" s="662" t="s">
        <v>2190</v>
      </c>
      <c r="G614" s="661" t="s">
        <v>568</v>
      </c>
      <c r="H614" s="661" t="s">
        <v>1408</v>
      </c>
      <c r="I614" s="661" t="s">
        <v>1409</v>
      </c>
      <c r="J614" s="661" t="s">
        <v>1410</v>
      </c>
      <c r="K614" s="661" t="s">
        <v>1411</v>
      </c>
      <c r="L614" s="663">
        <v>110.297</v>
      </c>
      <c r="M614" s="663">
        <v>2</v>
      </c>
      <c r="N614" s="664">
        <v>220.59399999999999</v>
      </c>
    </row>
    <row r="615" spans="1:14" ht="14.4" customHeight="1" x14ac:dyDescent="0.3">
      <c r="A615" s="659" t="s">
        <v>544</v>
      </c>
      <c r="B615" s="660" t="s">
        <v>545</v>
      </c>
      <c r="C615" s="661" t="s">
        <v>561</v>
      </c>
      <c r="D615" s="662" t="s">
        <v>2187</v>
      </c>
      <c r="E615" s="661" t="s">
        <v>937</v>
      </c>
      <c r="F615" s="662" t="s">
        <v>2190</v>
      </c>
      <c r="G615" s="661" t="s">
        <v>568</v>
      </c>
      <c r="H615" s="661" t="s">
        <v>1412</v>
      </c>
      <c r="I615" s="661" t="s">
        <v>1413</v>
      </c>
      <c r="J615" s="661" t="s">
        <v>1414</v>
      </c>
      <c r="K615" s="661" t="s">
        <v>1415</v>
      </c>
      <c r="L615" s="663">
        <v>73.486666666666665</v>
      </c>
      <c r="M615" s="663">
        <v>3</v>
      </c>
      <c r="N615" s="664">
        <v>220.45999999999998</v>
      </c>
    </row>
    <row r="616" spans="1:14" ht="14.4" customHeight="1" x14ac:dyDescent="0.3">
      <c r="A616" s="659" t="s">
        <v>544</v>
      </c>
      <c r="B616" s="660" t="s">
        <v>545</v>
      </c>
      <c r="C616" s="661" t="s">
        <v>561</v>
      </c>
      <c r="D616" s="662" t="s">
        <v>2187</v>
      </c>
      <c r="E616" s="661" t="s">
        <v>937</v>
      </c>
      <c r="F616" s="662" t="s">
        <v>2190</v>
      </c>
      <c r="G616" s="661" t="s">
        <v>568</v>
      </c>
      <c r="H616" s="661" t="s">
        <v>2054</v>
      </c>
      <c r="I616" s="661" t="s">
        <v>2055</v>
      </c>
      <c r="J616" s="661" t="s">
        <v>2056</v>
      </c>
      <c r="K616" s="661" t="s">
        <v>617</v>
      </c>
      <c r="L616" s="663">
        <v>76.769999999999968</v>
      </c>
      <c r="M616" s="663">
        <v>2</v>
      </c>
      <c r="N616" s="664">
        <v>153.53999999999994</v>
      </c>
    </row>
    <row r="617" spans="1:14" ht="14.4" customHeight="1" x14ac:dyDescent="0.3">
      <c r="A617" s="659" t="s">
        <v>544</v>
      </c>
      <c r="B617" s="660" t="s">
        <v>545</v>
      </c>
      <c r="C617" s="661" t="s">
        <v>561</v>
      </c>
      <c r="D617" s="662" t="s">
        <v>2187</v>
      </c>
      <c r="E617" s="661" t="s">
        <v>937</v>
      </c>
      <c r="F617" s="662" t="s">
        <v>2190</v>
      </c>
      <c r="G617" s="661" t="s">
        <v>568</v>
      </c>
      <c r="H617" s="661" t="s">
        <v>967</v>
      </c>
      <c r="I617" s="661" t="s">
        <v>968</v>
      </c>
      <c r="J617" s="661" t="s">
        <v>944</v>
      </c>
      <c r="K617" s="661" t="s">
        <v>969</v>
      </c>
      <c r="L617" s="663">
        <v>48.399968836587995</v>
      </c>
      <c r="M617" s="663">
        <v>6</v>
      </c>
      <c r="N617" s="664">
        <v>290.39981301952798</v>
      </c>
    </row>
    <row r="618" spans="1:14" ht="14.4" customHeight="1" x14ac:dyDescent="0.3">
      <c r="A618" s="659" t="s">
        <v>544</v>
      </c>
      <c r="B618" s="660" t="s">
        <v>545</v>
      </c>
      <c r="C618" s="661" t="s">
        <v>561</v>
      </c>
      <c r="D618" s="662" t="s">
        <v>2187</v>
      </c>
      <c r="E618" s="661" t="s">
        <v>937</v>
      </c>
      <c r="F618" s="662" t="s">
        <v>2190</v>
      </c>
      <c r="G618" s="661" t="s">
        <v>568</v>
      </c>
      <c r="H618" s="661" t="s">
        <v>2057</v>
      </c>
      <c r="I618" s="661" t="s">
        <v>2058</v>
      </c>
      <c r="J618" s="661" t="s">
        <v>951</v>
      </c>
      <c r="K618" s="661" t="s">
        <v>1569</v>
      </c>
      <c r="L618" s="663">
        <v>235.37512631605918</v>
      </c>
      <c r="M618" s="663">
        <v>14</v>
      </c>
      <c r="N618" s="664">
        <v>3295.2517684248287</v>
      </c>
    </row>
    <row r="619" spans="1:14" ht="14.4" customHeight="1" x14ac:dyDescent="0.3">
      <c r="A619" s="659" t="s">
        <v>544</v>
      </c>
      <c r="B619" s="660" t="s">
        <v>545</v>
      </c>
      <c r="C619" s="661" t="s">
        <v>561</v>
      </c>
      <c r="D619" s="662" t="s">
        <v>2187</v>
      </c>
      <c r="E619" s="661" t="s">
        <v>937</v>
      </c>
      <c r="F619" s="662" t="s">
        <v>2190</v>
      </c>
      <c r="G619" s="661" t="s">
        <v>568</v>
      </c>
      <c r="H619" s="661" t="s">
        <v>970</v>
      </c>
      <c r="I619" s="661" t="s">
        <v>971</v>
      </c>
      <c r="J619" s="661" t="s">
        <v>944</v>
      </c>
      <c r="K619" s="661" t="s">
        <v>972</v>
      </c>
      <c r="L619" s="663">
        <v>39.283333333333339</v>
      </c>
      <c r="M619" s="663">
        <v>3</v>
      </c>
      <c r="N619" s="664">
        <v>117.85000000000001</v>
      </c>
    </row>
    <row r="620" spans="1:14" ht="14.4" customHeight="1" x14ac:dyDescent="0.3">
      <c r="A620" s="659" t="s">
        <v>544</v>
      </c>
      <c r="B620" s="660" t="s">
        <v>545</v>
      </c>
      <c r="C620" s="661" t="s">
        <v>561</v>
      </c>
      <c r="D620" s="662" t="s">
        <v>2187</v>
      </c>
      <c r="E620" s="661" t="s">
        <v>937</v>
      </c>
      <c r="F620" s="662" t="s">
        <v>2190</v>
      </c>
      <c r="G620" s="661" t="s">
        <v>568</v>
      </c>
      <c r="H620" s="661" t="s">
        <v>973</v>
      </c>
      <c r="I620" s="661" t="s">
        <v>974</v>
      </c>
      <c r="J620" s="661" t="s">
        <v>975</v>
      </c>
      <c r="K620" s="661" t="s">
        <v>598</v>
      </c>
      <c r="L620" s="663">
        <v>60.149550623720529</v>
      </c>
      <c r="M620" s="663">
        <v>2</v>
      </c>
      <c r="N620" s="664">
        <v>120.29910124744106</v>
      </c>
    </row>
    <row r="621" spans="1:14" ht="14.4" customHeight="1" x14ac:dyDescent="0.3">
      <c r="A621" s="659" t="s">
        <v>544</v>
      </c>
      <c r="B621" s="660" t="s">
        <v>545</v>
      </c>
      <c r="C621" s="661" t="s">
        <v>561</v>
      </c>
      <c r="D621" s="662" t="s">
        <v>2187</v>
      </c>
      <c r="E621" s="661" t="s">
        <v>937</v>
      </c>
      <c r="F621" s="662" t="s">
        <v>2190</v>
      </c>
      <c r="G621" s="661" t="s">
        <v>568</v>
      </c>
      <c r="H621" s="661" t="s">
        <v>2059</v>
      </c>
      <c r="I621" s="661" t="s">
        <v>2059</v>
      </c>
      <c r="J621" s="661" t="s">
        <v>2060</v>
      </c>
      <c r="K621" s="661" t="s">
        <v>2061</v>
      </c>
      <c r="L621" s="663">
        <v>937.96242027430469</v>
      </c>
      <c r="M621" s="663">
        <v>0.99999999999999978</v>
      </c>
      <c r="N621" s="664">
        <v>937.96242027430446</v>
      </c>
    </row>
    <row r="622" spans="1:14" ht="14.4" customHeight="1" x14ac:dyDescent="0.3">
      <c r="A622" s="659" t="s">
        <v>544</v>
      </c>
      <c r="B622" s="660" t="s">
        <v>545</v>
      </c>
      <c r="C622" s="661" t="s">
        <v>561</v>
      </c>
      <c r="D622" s="662" t="s">
        <v>2187</v>
      </c>
      <c r="E622" s="661" t="s">
        <v>937</v>
      </c>
      <c r="F622" s="662" t="s">
        <v>2190</v>
      </c>
      <c r="G622" s="661" t="s">
        <v>568</v>
      </c>
      <c r="H622" s="661" t="s">
        <v>980</v>
      </c>
      <c r="I622" s="661" t="s">
        <v>980</v>
      </c>
      <c r="J622" s="661" t="s">
        <v>981</v>
      </c>
      <c r="K622" s="661" t="s">
        <v>982</v>
      </c>
      <c r="L622" s="663">
        <v>286</v>
      </c>
      <c r="M622" s="663">
        <v>4</v>
      </c>
      <c r="N622" s="664">
        <v>1144</v>
      </c>
    </row>
    <row r="623" spans="1:14" ht="14.4" customHeight="1" x14ac:dyDescent="0.3">
      <c r="A623" s="659" t="s">
        <v>544</v>
      </c>
      <c r="B623" s="660" t="s">
        <v>545</v>
      </c>
      <c r="C623" s="661" t="s">
        <v>561</v>
      </c>
      <c r="D623" s="662" t="s">
        <v>2187</v>
      </c>
      <c r="E623" s="661" t="s">
        <v>937</v>
      </c>
      <c r="F623" s="662" t="s">
        <v>2190</v>
      </c>
      <c r="G623" s="661" t="s">
        <v>568</v>
      </c>
      <c r="H623" s="661" t="s">
        <v>2062</v>
      </c>
      <c r="I623" s="661" t="s">
        <v>2062</v>
      </c>
      <c r="J623" s="661" t="s">
        <v>2063</v>
      </c>
      <c r="K623" s="661" t="s">
        <v>2061</v>
      </c>
      <c r="L623" s="663">
        <v>169.79</v>
      </c>
      <c r="M623" s="663">
        <v>1</v>
      </c>
      <c r="N623" s="664">
        <v>169.79</v>
      </c>
    </row>
    <row r="624" spans="1:14" ht="14.4" customHeight="1" x14ac:dyDescent="0.3">
      <c r="A624" s="659" t="s">
        <v>544</v>
      </c>
      <c r="B624" s="660" t="s">
        <v>545</v>
      </c>
      <c r="C624" s="661" t="s">
        <v>561</v>
      </c>
      <c r="D624" s="662" t="s">
        <v>2187</v>
      </c>
      <c r="E624" s="661" t="s">
        <v>937</v>
      </c>
      <c r="F624" s="662" t="s">
        <v>2190</v>
      </c>
      <c r="G624" s="661" t="s">
        <v>874</v>
      </c>
      <c r="H624" s="661" t="s">
        <v>983</v>
      </c>
      <c r="I624" s="661" t="s">
        <v>983</v>
      </c>
      <c r="J624" s="661" t="s">
        <v>984</v>
      </c>
      <c r="K624" s="661" t="s">
        <v>985</v>
      </c>
      <c r="L624" s="663">
        <v>68.805217391304353</v>
      </c>
      <c r="M624" s="663">
        <v>2.2999999999999998</v>
      </c>
      <c r="N624" s="664">
        <v>158.25200000000001</v>
      </c>
    </row>
    <row r="625" spans="1:14" ht="14.4" customHeight="1" x14ac:dyDescent="0.3">
      <c r="A625" s="659" t="s">
        <v>544</v>
      </c>
      <c r="B625" s="660" t="s">
        <v>545</v>
      </c>
      <c r="C625" s="661" t="s">
        <v>561</v>
      </c>
      <c r="D625" s="662" t="s">
        <v>2187</v>
      </c>
      <c r="E625" s="661" t="s">
        <v>937</v>
      </c>
      <c r="F625" s="662" t="s">
        <v>2190</v>
      </c>
      <c r="G625" s="661" t="s">
        <v>874</v>
      </c>
      <c r="H625" s="661" t="s">
        <v>986</v>
      </c>
      <c r="I625" s="661" t="s">
        <v>987</v>
      </c>
      <c r="J625" s="661" t="s">
        <v>988</v>
      </c>
      <c r="K625" s="661" t="s">
        <v>989</v>
      </c>
      <c r="L625" s="663">
        <v>112.38606616739382</v>
      </c>
      <c r="M625" s="663">
        <v>3</v>
      </c>
      <c r="N625" s="664">
        <v>337.15819850218145</v>
      </c>
    </row>
    <row r="626" spans="1:14" ht="14.4" customHeight="1" x14ac:dyDescent="0.3">
      <c r="A626" s="659" t="s">
        <v>544</v>
      </c>
      <c r="B626" s="660" t="s">
        <v>545</v>
      </c>
      <c r="C626" s="661" t="s">
        <v>561</v>
      </c>
      <c r="D626" s="662" t="s">
        <v>2187</v>
      </c>
      <c r="E626" s="661" t="s">
        <v>937</v>
      </c>
      <c r="F626" s="662" t="s">
        <v>2190</v>
      </c>
      <c r="G626" s="661" t="s">
        <v>874</v>
      </c>
      <c r="H626" s="661" t="s">
        <v>1423</v>
      </c>
      <c r="I626" s="661" t="s">
        <v>1424</v>
      </c>
      <c r="J626" s="661" t="s">
        <v>1398</v>
      </c>
      <c r="K626" s="661" t="s">
        <v>1425</v>
      </c>
      <c r="L626" s="663">
        <v>22.3</v>
      </c>
      <c r="M626" s="663">
        <v>210</v>
      </c>
      <c r="N626" s="664">
        <v>4683</v>
      </c>
    </row>
    <row r="627" spans="1:14" ht="14.4" customHeight="1" x14ac:dyDescent="0.3">
      <c r="A627" s="659" t="s">
        <v>544</v>
      </c>
      <c r="B627" s="660" t="s">
        <v>545</v>
      </c>
      <c r="C627" s="661" t="s">
        <v>561</v>
      </c>
      <c r="D627" s="662" t="s">
        <v>2187</v>
      </c>
      <c r="E627" s="661" t="s">
        <v>937</v>
      </c>
      <c r="F627" s="662" t="s">
        <v>2190</v>
      </c>
      <c r="G627" s="661" t="s">
        <v>874</v>
      </c>
      <c r="H627" s="661" t="s">
        <v>2064</v>
      </c>
      <c r="I627" s="661" t="s">
        <v>2065</v>
      </c>
      <c r="J627" s="661" t="s">
        <v>2066</v>
      </c>
      <c r="K627" s="661" t="s">
        <v>2067</v>
      </c>
      <c r="L627" s="663">
        <v>598.84410636897246</v>
      </c>
      <c r="M627" s="663">
        <v>6</v>
      </c>
      <c r="N627" s="664">
        <v>3593.0646382138348</v>
      </c>
    </row>
    <row r="628" spans="1:14" ht="14.4" customHeight="1" x14ac:dyDescent="0.3">
      <c r="A628" s="659" t="s">
        <v>544</v>
      </c>
      <c r="B628" s="660" t="s">
        <v>545</v>
      </c>
      <c r="C628" s="661" t="s">
        <v>561</v>
      </c>
      <c r="D628" s="662" t="s">
        <v>2187</v>
      </c>
      <c r="E628" s="661" t="s">
        <v>937</v>
      </c>
      <c r="F628" s="662" t="s">
        <v>2190</v>
      </c>
      <c r="G628" s="661" t="s">
        <v>874</v>
      </c>
      <c r="H628" s="661" t="s">
        <v>2068</v>
      </c>
      <c r="I628" s="661" t="s">
        <v>2068</v>
      </c>
      <c r="J628" s="661" t="s">
        <v>2069</v>
      </c>
      <c r="K628" s="661" t="s">
        <v>2070</v>
      </c>
      <c r="L628" s="663">
        <v>599.37</v>
      </c>
      <c r="M628" s="663">
        <v>2</v>
      </c>
      <c r="N628" s="664">
        <v>1198.74</v>
      </c>
    </row>
    <row r="629" spans="1:14" ht="14.4" customHeight="1" x14ac:dyDescent="0.3">
      <c r="A629" s="659" t="s">
        <v>544</v>
      </c>
      <c r="B629" s="660" t="s">
        <v>545</v>
      </c>
      <c r="C629" s="661" t="s">
        <v>561</v>
      </c>
      <c r="D629" s="662" t="s">
        <v>2187</v>
      </c>
      <c r="E629" s="661" t="s">
        <v>937</v>
      </c>
      <c r="F629" s="662" t="s">
        <v>2190</v>
      </c>
      <c r="G629" s="661" t="s">
        <v>874</v>
      </c>
      <c r="H629" s="661" t="s">
        <v>2071</v>
      </c>
      <c r="I629" s="661" t="s">
        <v>2072</v>
      </c>
      <c r="J629" s="661" t="s">
        <v>2073</v>
      </c>
      <c r="K629" s="661" t="s">
        <v>2074</v>
      </c>
      <c r="L629" s="663">
        <v>230.67</v>
      </c>
      <c r="M629" s="663">
        <v>1</v>
      </c>
      <c r="N629" s="664">
        <v>230.67</v>
      </c>
    </row>
    <row r="630" spans="1:14" ht="14.4" customHeight="1" x14ac:dyDescent="0.3">
      <c r="A630" s="659" t="s">
        <v>544</v>
      </c>
      <c r="B630" s="660" t="s">
        <v>545</v>
      </c>
      <c r="C630" s="661" t="s">
        <v>561</v>
      </c>
      <c r="D630" s="662" t="s">
        <v>2187</v>
      </c>
      <c r="E630" s="661" t="s">
        <v>937</v>
      </c>
      <c r="F630" s="662" t="s">
        <v>2190</v>
      </c>
      <c r="G630" s="661" t="s">
        <v>874</v>
      </c>
      <c r="H630" s="661" t="s">
        <v>990</v>
      </c>
      <c r="I630" s="661" t="s">
        <v>991</v>
      </c>
      <c r="J630" s="661" t="s">
        <v>992</v>
      </c>
      <c r="K630" s="661" t="s">
        <v>993</v>
      </c>
      <c r="L630" s="663">
        <v>76.698283881830122</v>
      </c>
      <c r="M630" s="663">
        <v>110</v>
      </c>
      <c r="N630" s="664">
        <v>8436.8112270013135</v>
      </c>
    </row>
    <row r="631" spans="1:14" ht="14.4" customHeight="1" x14ac:dyDescent="0.3">
      <c r="A631" s="659" t="s">
        <v>544</v>
      </c>
      <c r="B631" s="660" t="s">
        <v>545</v>
      </c>
      <c r="C631" s="661" t="s">
        <v>561</v>
      </c>
      <c r="D631" s="662" t="s">
        <v>2187</v>
      </c>
      <c r="E631" s="661" t="s">
        <v>937</v>
      </c>
      <c r="F631" s="662" t="s">
        <v>2190</v>
      </c>
      <c r="G631" s="661" t="s">
        <v>874</v>
      </c>
      <c r="H631" s="661" t="s">
        <v>2075</v>
      </c>
      <c r="I631" s="661" t="s">
        <v>2076</v>
      </c>
      <c r="J631" s="661" t="s">
        <v>2077</v>
      </c>
      <c r="K631" s="661" t="s">
        <v>2078</v>
      </c>
      <c r="L631" s="663">
        <v>41.271249999999995</v>
      </c>
      <c r="M631" s="663">
        <v>16</v>
      </c>
      <c r="N631" s="664">
        <v>660.33999999999992</v>
      </c>
    </row>
    <row r="632" spans="1:14" ht="14.4" customHeight="1" x14ac:dyDescent="0.3">
      <c r="A632" s="659" t="s">
        <v>544</v>
      </c>
      <c r="B632" s="660" t="s">
        <v>545</v>
      </c>
      <c r="C632" s="661" t="s">
        <v>561</v>
      </c>
      <c r="D632" s="662" t="s">
        <v>2187</v>
      </c>
      <c r="E632" s="661" t="s">
        <v>937</v>
      </c>
      <c r="F632" s="662" t="s">
        <v>2190</v>
      </c>
      <c r="G632" s="661" t="s">
        <v>874</v>
      </c>
      <c r="H632" s="661" t="s">
        <v>998</v>
      </c>
      <c r="I632" s="661" t="s">
        <v>998</v>
      </c>
      <c r="J632" s="661" t="s">
        <v>999</v>
      </c>
      <c r="K632" s="661" t="s">
        <v>1000</v>
      </c>
      <c r="L632" s="663">
        <v>658.25918980267966</v>
      </c>
      <c r="M632" s="663">
        <v>4</v>
      </c>
      <c r="N632" s="664">
        <v>2633.0367592107186</v>
      </c>
    </row>
    <row r="633" spans="1:14" ht="14.4" customHeight="1" x14ac:dyDescent="0.3">
      <c r="A633" s="659" t="s">
        <v>544</v>
      </c>
      <c r="B633" s="660" t="s">
        <v>545</v>
      </c>
      <c r="C633" s="661" t="s">
        <v>561</v>
      </c>
      <c r="D633" s="662" t="s">
        <v>2187</v>
      </c>
      <c r="E633" s="661" t="s">
        <v>937</v>
      </c>
      <c r="F633" s="662" t="s">
        <v>2190</v>
      </c>
      <c r="G633" s="661" t="s">
        <v>874</v>
      </c>
      <c r="H633" s="661" t="s">
        <v>2079</v>
      </c>
      <c r="I633" s="661" t="s">
        <v>2080</v>
      </c>
      <c r="J633" s="661" t="s">
        <v>2081</v>
      </c>
      <c r="K633" s="661" t="s">
        <v>2082</v>
      </c>
      <c r="L633" s="663">
        <v>28.889500497574321</v>
      </c>
      <c r="M633" s="663">
        <v>56</v>
      </c>
      <c r="N633" s="664">
        <v>1617.812027864162</v>
      </c>
    </row>
    <row r="634" spans="1:14" ht="14.4" customHeight="1" x14ac:dyDescent="0.3">
      <c r="A634" s="659" t="s">
        <v>544</v>
      </c>
      <c r="B634" s="660" t="s">
        <v>545</v>
      </c>
      <c r="C634" s="661" t="s">
        <v>561</v>
      </c>
      <c r="D634" s="662" t="s">
        <v>2187</v>
      </c>
      <c r="E634" s="661" t="s">
        <v>937</v>
      </c>
      <c r="F634" s="662" t="s">
        <v>2190</v>
      </c>
      <c r="G634" s="661" t="s">
        <v>874</v>
      </c>
      <c r="H634" s="661" t="s">
        <v>2083</v>
      </c>
      <c r="I634" s="661" t="s">
        <v>2084</v>
      </c>
      <c r="J634" s="661" t="s">
        <v>2085</v>
      </c>
      <c r="K634" s="661" t="s">
        <v>2086</v>
      </c>
      <c r="L634" s="663">
        <v>77.260000000000005</v>
      </c>
      <c r="M634" s="663">
        <v>6</v>
      </c>
      <c r="N634" s="664">
        <v>463.56000000000006</v>
      </c>
    </row>
    <row r="635" spans="1:14" ht="14.4" customHeight="1" x14ac:dyDescent="0.3">
      <c r="A635" s="659" t="s">
        <v>544</v>
      </c>
      <c r="B635" s="660" t="s">
        <v>545</v>
      </c>
      <c r="C635" s="661" t="s">
        <v>561</v>
      </c>
      <c r="D635" s="662" t="s">
        <v>2187</v>
      </c>
      <c r="E635" s="661" t="s">
        <v>937</v>
      </c>
      <c r="F635" s="662" t="s">
        <v>2190</v>
      </c>
      <c r="G635" s="661" t="s">
        <v>874</v>
      </c>
      <c r="H635" s="661" t="s">
        <v>2087</v>
      </c>
      <c r="I635" s="661" t="s">
        <v>2088</v>
      </c>
      <c r="J635" s="661" t="s">
        <v>2089</v>
      </c>
      <c r="K635" s="661" t="s">
        <v>2090</v>
      </c>
      <c r="L635" s="663">
        <v>61.428000000000011</v>
      </c>
      <c r="M635" s="663">
        <v>10</v>
      </c>
      <c r="N635" s="664">
        <v>614.28000000000009</v>
      </c>
    </row>
    <row r="636" spans="1:14" ht="14.4" customHeight="1" x14ac:dyDescent="0.3">
      <c r="A636" s="659" t="s">
        <v>544</v>
      </c>
      <c r="B636" s="660" t="s">
        <v>545</v>
      </c>
      <c r="C636" s="661" t="s">
        <v>561</v>
      </c>
      <c r="D636" s="662" t="s">
        <v>2187</v>
      </c>
      <c r="E636" s="661" t="s">
        <v>937</v>
      </c>
      <c r="F636" s="662" t="s">
        <v>2190</v>
      </c>
      <c r="G636" s="661" t="s">
        <v>874</v>
      </c>
      <c r="H636" s="661" t="s">
        <v>2091</v>
      </c>
      <c r="I636" s="661" t="s">
        <v>2092</v>
      </c>
      <c r="J636" s="661" t="s">
        <v>2093</v>
      </c>
      <c r="K636" s="661" t="s">
        <v>2094</v>
      </c>
      <c r="L636" s="663">
        <v>772.07999999999993</v>
      </c>
      <c r="M636" s="663">
        <v>3</v>
      </c>
      <c r="N636" s="664">
        <v>2316.2399999999998</v>
      </c>
    </row>
    <row r="637" spans="1:14" ht="14.4" customHeight="1" x14ac:dyDescent="0.3">
      <c r="A637" s="659" t="s">
        <v>544</v>
      </c>
      <c r="B637" s="660" t="s">
        <v>545</v>
      </c>
      <c r="C637" s="661" t="s">
        <v>561</v>
      </c>
      <c r="D637" s="662" t="s">
        <v>2187</v>
      </c>
      <c r="E637" s="661" t="s">
        <v>937</v>
      </c>
      <c r="F637" s="662" t="s">
        <v>2190</v>
      </c>
      <c r="G637" s="661" t="s">
        <v>874</v>
      </c>
      <c r="H637" s="661" t="s">
        <v>2095</v>
      </c>
      <c r="I637" s="661" t="s">
        <v>2095</v>
      </c>
      <c r="J637" s="661" t="s">
        <v>2096</v>
      </c>
      <c r="K637" s="661" t="s">
        <v>2097</v>
      </c>
      <c r="L637" s="663">
        <v>462</v>
      </c>
      <c r="M637" s="663">
        <v>12</v>
      </c>
      <c r="N637" s="664">
        <v>5544</v>
      </c>
    </row>
    <row r="638" spans="1:14" ht="14.4" customHeight="1" x14ac:dyDescent="0.3">
      <c r="A638" s="659" t="s">
        <v>544</v>
      </c>
      <c r="B638" s="660" t="s">
        <v>545</v>
      </c>
      <c r="C638" s="661" t="s">
        <v>561</v>
      </c>
      <c r="D638" s="662" t="s">
        <v>2187</v>
      </c>
      <c r="E638" s="661" t="s">
        <v>937</v>
      </c>
      <c r="F638" s="662" t="s">
        <v>2190</v>
      </c>
      <c r="G638" s="661" t="s">
        <v>874</v>
      </c>
      <c r="H638" s="661" t="s">
        <v>1001</v>
      </c>
      <c r="I638" s="661" t="s">
        <v>1001</v>
      </c>
      <c r="J638" s="661" t="s">
        <v>1002</v>
      </c>
      <c r="K638" s="661" t="s">
        <v>1003</v>
      </c>
      <c r="L638" s="663">
        <v>29.674105156375973</v>
      </c>
      <c r="M638" s="663">
        <v>300</v>
      </c>
      <c r="N638" s="664">
        <v>8902.2315469127916</v>
      </c>
    </row>
    <row r="639" spans="1:14" ht="14.4" customHeight="1" x14ac:dyDescent="0.3">
      <c r="A639" s="659" t="s">
        <v>544</v>
      </c>
      <c r="B639" s="660" t="s">
        <v>545</v>
      </c>
      <c r="C639" s="661" t="s">
        <v>561</v>
      </c>
      <c r="D639" s="662" t="s">
        <v>2187</v>
      </c>
      <c r="E639" s="661" t="s">
        <v>937</v>
      </c>
      <c r="F639" s="662" t="s">
        <v>2190</v>
      </c>
      <c r="G639" s="661" t="s">
        <v>874</v>
      </c>
      <c r="H639" s="661" t="s">
        <v>2098</v>
      </c>
      <c r="I639" s="661" t="s">
        <v>2098</v>
      </c>
      <c r="J639" s="661" t="s">
        <v>2099</v>
      </c>
      <c r="K639" s="661" t="s">
        <v>2100</v>
      </c>
      <c r="L639" s="663">
        <v>199.59519047619045</v>
      </c>
      <c r="M639" s="663">
        <v>42</v>
      </c>
      <c r="N639" s="664">
        <v>8382.9979999999996</v>
      </c>
    </row>
    <row r="640" spans="1:14" ht="14.4" customHeight="1" x14ac:dyDescent="0.3">
      <c r="A640" s="659" t="s">
        <v>544</v>
      </c>
      <c r="B640" s="660" t="s">
        <v>545</v>
      </c>
      <c r="C640" s="661" t="s">
        <v>561</v>
      </c>
      <c r="D640" s="662" t="s">
        <v>2187</v>
      </c>
      <c r="E640" s="661" t="s">
        <v>937</v>
      </c>
      <c r="F640" s="662" t="s">
        <v>2190</v>
      </c>
      <c r="G640" s="661" t="s">
        <v>874</v>
      </c>
      <c r="H640" s="661" t="s">
        <v>1004</v>
      </c>
      <c r="I640" s="661" t="s">
        <v>1004</v>
      </c>
      <c r="J640" s="661" t="s">
        <v>1005</v>
      </c>
      <c r="K640" s="661" t="s">
        <v>1006</v>
      </c>
      <c r="L640" s="663">
        <v>283.58421718446846</v>
      </c>
      <c r="M640" s="663">
        <v>28.400000000000027</v>
      </c>
      <c r="N640" s="664">
        <v>8053.7917680389119</v>
      </c>
    </row>
    <row r="641" spans="1:14" ht="14.4" customHeight="1" x14ac:dyDescent="0.3">
      <c r="A641" s="659" t="s">
        <v>544</v>
      </c>
      <c r="B641" s="660" t="s">
        <v>545</v>
      </c>
      <c r="C641" s="661" t="s">
        <v>561</v>
      </c>
      <c r="D641" s="662" t="s">
        <v>2187</v>
      </c>
      <c r="E641" s="661" t="s">
        <v>937</v>
      </c>
      <c r="F641" s="662" t="s">
        <v>2190</v>
      </c>
      <c r="G641" s="661" t="s">
        <v>874</v>
      </c>
      <c r="H641" s="661" t="s">
        <v>1007</v>
      </c>
      <c r="I641" s="661" t="s">
        <v>1007</v>
      </c>
      <c r="J641" s="661" t="s">
        <v>1008</v>
      </c>
      <c r="K641" s="661" t="s">
        <v>1009</v>
      </c>
      <c r="L641" s="663">
        <v>295.8383468002022</v>
      </c>
      <c r="M641" s="663">
        <v>10</v>
      </c>
      <c r="N641" s="664">
        <v>2958.3834680020223</v>
      </c>
    </row>
    <row r="642" spans="1:14" ht="14.4" customHeight="1" x14ac:dyDescent="0.3">
      <c r="A642" s="659" t="s">
        <v>544</v>
      </c>
      <c r="B642" s="660" t="s">
        <v>545</v>
      </c>
      <c r="C642" s="661" t="s">
        <v>561</v>
      </c>
      <c r="D642" s="662" t="s">
        <v>2187</v>
      </c>
      <c r="E642" s="661" t="s">
        <v>937</v>
      </c>
      <c r="F642" s="662" t="s">
        <v>2190</v>
      </c>
      <c r="G642" s="661" t="s">
        <v>874</v>
      </c>
      <c r="H642" s="661" t="s">
        <v>1010</v>
      </c>
      <c r="I642" s="661" t="s">
        <v>1011</v>
      </c>
      <c r="J642" s="661" t="s">
        <v>1012</v>
      </c>
      <c r="K642" s="661" t="s">
        <v>1013</v>
      </c>
      <c r="L642" s="663">
        <v>843.05486686167831</v>
      </c>
      <c r="M642" s="663">
        <v>9.6000000000000014</v>
      </c>
      <c r="N642" s="664">
        <v>8093.326721872113</v>
      </c>
    </row>
    <row r="643" spans="1:14" ht="14.4" customHeight="1" x14ac:dyDescent="0.3">
      <c r="A643" s="659" t="s">
        <v>544</v>
      </c>
      <c r="B643" s="660" t="s">
        <v>545</v>
      </c>
      <c r="C643" s="661" t="s">
        <v>561</v>
      </c>
      <c r="D643" s="662" t="s">
        <v>2187</v>
      </c>
      <c r="E643" s="661" t="s">
        <v>2101</v>
      </c>
      <c r="F643" s="662" t="s">
        <v>2192</v>
      </c>
      <c r="G643" s="661"/>
      <c r="H643" s="661" t="s">
        <v>2102</v>
      </c>
      <c r="I643" s="661" t="s">
        <v>2103</v>
      </c>
      <c r="J643" s="661" t="s">
        <v>2104</v>
      </c>
      <c r="K643" s="661"/>
      <c r="L643" s="663">
        <v>30.219999999999992</v>
      </c>
      <c r="M643" s="663">
        <v>23</v>
      </c>
      <c r="N643" s="664">
        <v>695.05999999999983</v>
      </c>
    </row>
    <row r="644" spans="1:14" ht="14.4" customHeight="1" x14ac:dyDescent="0.3">
      <c r="A644" s="659" t="s">
        <v>544</v>
      </c>
      <c r="B644" s="660" t="s">
        <v>545</v>
      </c>
      <c r="C644" s="661" t="s">
        <v>561</v>
      </c>
      <c r="D644" s="662" t="s">
        <v>2187</v>
      </c>
      <c r="E644" s="661" t="s">
        <v>2101</v>
      </c>
      <c r="F644" s="662" t="s">
        <v>2192</v>
      </c>
      <c r="G644" s="661" t="s">
        <v>568</v>
      </c>
      <c r="H644" s="661" t="s">
        <v>2105</v>
      </c>
      <c r="I644" s="661" t="s">
        <v>2106</v>
      </c>
      <c r="J644" s="661" t="s">
        <v>2107</v>
      </c>
      <c r="K644" s="661" t="s">
        <v>2108</v>
      </c>
      <c r="L644" s="663">
        <v>101.50994051979191</v>
      </c>
      <c r="M644" s="663">
        <v>1</v>
      </c>
      <c r="N644" s="664">
        <v>101.50994051979191</v>
      </c>
    </row>
    <row r="645" spans="1:14" ht="14.4" customHeight="1" x14ac:dyDescent="0.3">
      <c r="A645" s="659" t="s">
        <v>544</v>
      </c>
      <c r="B645" s="660" t="s">
        <v>545</v>
      </c>
      <c r="C645" s="661" t="s">
        <v>561</v>
      </c>
      <c r="D645" s="662" t="s">
        <v>2187</v>
      </c>
      <c r="E645" s="661" t="s">
        <v>2101</v>
      </c>
      <c r="F645" s="662" t="s">
        <v>2192</v>
      </c>
      <c r="G645" s="661" t="s">
        <v>874</v>
      </c>
      <c r="H645" s="661" t="s">
        <v>2109</v>
      </c>
      <c r="I645" s="661" t="s">
        <v>2109</v>
      </c>
      <c r="J645" s="661" t="s">
        <v>2110</v>
      </c>
      <c r="K645" s="661" t="s">
        <v>2111</v>
      </c>
      <c r="L645" s="663">
        <v>159.49999999999997</v>
      </c>
      <c r="M645" s="663">
        <v>8.8000000000000007</v>
      </c>
      <c r="N645" s="664">
        <v>1403.6</v>
      </c>
    </row>
    <row r="646" spans="1:14" ht="14.4" customHeight="1" x14ac:dyDescent="0.3">
      <c r="A646" s="659" t="s">
        <v>544</v>
      </c>
      <c r="B646" s="660" t="s">
        <v>545</v>
      </c>
      <c r="C646" s="661" t="s">
        <v>561</v>
      </c>
      <c r="D646" s="662" t="s">
        <v>2187</v>
      </c>
      <c r="E646" s="661" t="s">
        <v>2112</v>
      </c>
      <c r="F646" s="662" t="s">
        <v>2193</v>
      </c>
      <c r="G646" s="661"/>
      <c r="H646" s="661"/>
      <c r="I646" s="661" t="s">
        <v>2113</v>
      </c>
      <c r="J646" s="661" t="s">
        <v>2114</v>
      </c>
      <c r="K646" s="661"/>
      <c r="L646" s="663">
        <v>8608.9</v>
      </c>
      <c r="M646" s="663">
        <v>2</v>
      </c>
      <c r="N646" s="664">
        <v>17217.8</v>
      </c>
    </row>
    <row r="647" spans="1:14" ht="14.4" customHeight="1" x14ac:dyDescent="0.3">
      <c r="A647" s="659" t="s">
        <v>544</v>
      </c>
      <c r="B647" s="660" t="s">
        <v>545</v>
      </c>
      <c r="C647" s="661" t="s">
        <v>561</v>
      </c>
      <c r="D647" s="662" t="s">
        <v>2187</v>
      </c>
      <c r="E647" s="661" t="s">
        <v>2112</v>
      </c>
      <c r="F647" s="662" t="s">
        <v>2193</v>
      </c>
      <c r="G647" s="661"/>
      <c r="H647" s="661"/>
      <c r="I647" s="661" t="s">
        <v>2115</v>
      </c>
      <c r="J647" s="661" t="s">
        <v>2116</v>
      </c>
      <c r="K647" s="661"/>
      <c r="L647" s="663">
        <v>4343.9802564102556</v>
      </c>
      <c r="M647" s="663">
        <v>39</v>
      </c>
      <c r="N647" s="664">
        <v>169415.22999999998</v>
      </c>
    </row>
    <row r="648" spans="1:14" ht="14.4" customHeight="1" x14ac:dyDescent="0.3">
      <c r="A648" s="659" t="s">
        <v>544</v>
      </c>
      <c r="B648" s="660" t="s">
        <v>545</v>
      </c>
      <c r="C648" s="661" t="s">
        <v>561</v>
      </c>
      <c r="D648" s="662" t="s">
        <v>2187</v>
      </c>
      <c r="E648" s="661" t="s">
        <v>2112</v>
      </c>
      <c r="F648" s="662" t="s">
        <v>2193</v>
      </c>
      <c r="G648" s="661"/>
      <c r="H648" s="661"/>
      <c r="I648" s="661" t="s">
        <v>2117</v>
      </c>
      <c r="J648" s="661" t="s">
        <v>2118</v>
      </c>
      <c r="K648" s="661"/>
      <c r="L648" s="663">
        <v>4305.3999999999996</v>
      </c>
      <c r="M648" s="663">
        <v>7</v>
      </c>
      <c r="N648" s="664">
        <v>30137.8</v>
      </c>
    </row>
    <row r="649" spans="1:14" ht="14.4" customHeight="1" x14ac:dyDescent="0.3">
      <c r="A649" s="659" t="s">
        <v>544</v>
      </c>
      <c r="B649" s="660" t="s">
        <v>545</v>
      </c>
      <c r="C649" s="661" t="s">
        <v>564</v>
      </c>
      <c r="D649" s="662" t="s">
        <v>2188</v>
      </c>
      <c r="E649" s="661" t="s">
        <v>567</v>
      </c>
      <c r="F649" s="662" t="s">
        <v>2189</v>
      </c>
      <c r="G649" s="661" t="s">
        <v>568</v>
      </c>
      <c r="H649" s="661" t="s">
        <v>569</v>
      </c>
      <c r="I649" s="661" t="s">
        <v>569</v>
      </c>
      <c r="J649" s="661" t="s">
        <v>570</v>
      </c>
      <c r="K649" s="661" t="s">
        <v>571</v>
      </c>
      <c r="L649" s="663">
        <v>171.6</v>
      </c>
      <c r="M649" s="663">
        <v>6</v>
      </c>
      <c r="N649" s="664">
        <v>1029.5999999999999</v>
      </c>
    </row>
    <row r="650" spans="1:14" ht="14.4" customHeight="1" x14ac:dyDescent="0.3">
      <c r="A650" s="659" t="s">
        <v>544</v>
      </c>
      <c r="B650" s="660" t="s">
        <v>545</v>
      </c>
      <c r="C650" s="661" t="s">
        <v>564</v>
      </c>
      <c r="D650" s="662" t="s">
        <v>2188</v>
      </c>
      <c r="E650" s="661" t="s">
        <v>567</v>
      </c>
      <c r="F650" s="662" t="s">
        <v>2189</v>
      </c>
      <c r="G650" s="661" t="s">
        <v>568</v>
      </c>
      <c r="H650" s="661" t="s">
        <v>579</v>
      </c>
      <c r="I650" s="661" t="s">
        <v>580</v>
      </c>
      <c r="J650" s="661" t="s">
        <v>581</v>
      </c>
      <c r="K650" s="661" t="s">
        <v>582</v>
      </c>
      <c r="L650" s="663">
        <v>87.277881855104113</v>
      </c>
      <c r="M650" s="663">
        <v>18</v>
      </c>
      <c r="N650" s="664">
        <v>1571.0018733918741</v>
      </c>
    </row>
    <row r="651" spans="1:14" ht="14.4" customHeight="1" x14ac:dyDescent="0.3">
      <c r="A651" s="659" t="s">
        <v>544</v>
      </c>
      <c r="B651" s="660" t="s">
        <v>545</v>
      </c>
      <c r="C651" s="661" t="s">
        <v>564</v>
      </c>
      <c r="D651" s="662" t="s">
        <v>2188</v>
      </c>
      <c r="E651" s="661" t="s">
        <v>567</v>
      </c>
      <c r="F651" s="662" t="s">
        <v>2189</v>
      </c>
      <c r="G651" s="661" t="s">
        <v>568</v>
      </c>
      <c r="H651" s="661" t="s">
        <v>587</v>
      </c>
      <c r="I651" s="661" t="s">
        <v>588</v>
      </c>
      <c r="J651" s="661" t="s">
        <v>589</v>
      </c>
      <c r="K651" s="661" t="s">
        <v>590</v>
      </c>
      <c r="L651" s="663">
        <v>167.12060874687407</v>
      </c>
      <c r="M651" s="663">
        <v>20</v>
      </c>
      <c r="N651" s="664">
        <v>3342.4121749374813</v>
      </c>
    </row>
    <row r="652" spans="1:14" ht="14.4" customHeight="1" x14ac:dyDescent="0.3">
      <c r="A652" s="659" t="s">
        <v>544</v>
      </c>
      <c r="B652" s="660" t="s">
        <v>545</v>
      </c>
      <c r="C652" s="661" t="s">
        <v>564</v>
      </c>
      <c r="D652" s="662" t="s">
        <v>2188</v>
      </c>
      <c r="E652" s="661" t="s">
        <v>567</v>
      </c>
      <c r="F652" s="662" t="s">
        <v>2189</v>
      </c>
      <c r="G652" s="661" t="s">
        <v>568</v>
      </c>
      <c r="H652" s="661" t="s">
        <v>1539</v>
      </c>
      <c r="I652" s="661" t="s">
        <v>215</v>
      </c>
      <c r="J652" s="661" t="s">
        <v>1540</v>
      </c>
      <c r="K652" s="661"/>
      <c r="L652" s="663">
        <v>30.979991962328231</v>
      </c>
      <c r="M652" s="663">
        <v>6</v>
      </c>
      <c r="N652" s="664">
        <v>185.8799517739694</v>
      </c>
    </row>
    <row r="653" spans="1:14" ht="14.4" customHeight="1" x14ac:dyDescent="0.3">
      <c r="A653" s="659" t="s">
        <v>544</v>
      </c>
      <c r="B653" s="660" t="s">
        <v>545</v>
      </c>
      <c r="C653" s="661" t="s">
        <v>564</v>
      </c>
      <c r="D653" s="662" t="s">
        <v>2188</v>
      </c>
      <c r="E653" s="661" t="s">
        <v>567</v>
      </c>
      <c r="F653" s="662" t="s">
        <v>2189</v>
      </c>
      <c r="G653" s="661" t="s">
        <v>568</v>
      </c>
      <c r="H653" s="661" t="s">
        <v>1117</v>
      </c>
      <c r="I653" s="661" t="s">
        <v>215</v>
      </c>
      <c r="J653" s="661" t="s">
        <v>1118</v>
      </c>
      <c r="K653" s="661"/>
      <c r="L653" s="663">
        <v>32.229639851509859</v>
      </c>
      <c r="M653" s="663">
        <v>1</v>
      </c>
      <c r="N653" s="664">
        <v>32.229639851509859</v>
      </c>
    </row>
    <row r="654" spans="1:14" ht="14.4" customHeight="1" x14ac:dyDescent="0.3">
      <c r="A654" s="659" t="s">
        <v>544</v>
      </c>
      <c r="B654" s="660" t="s">
        <v>545</v>
      </c>
      <c r="C654" s="661" t="s">
        <v>564</v>
      </c>
      <c r="D654" s="662" t="s">
        <v>2188</v>
      </c>
      <c r="E654" s="661" t="s">
        <v>567</v>
      </c>
      <c r="F654" s="662" t="s">
        <v>2189</v>
      </c>
      <c r="G654" s="661" t="s">
        <v>568</v>
      </c>
      <c r="H654" s="661" t="s">
        <v>2119</v>
      </c>
      <c r="I654" s="661" t="s">
        <v>2120</v>
      </c>
      <c r="J654" s="661" t="s">
        <v>2121</v>
      </c>
      <c r="K654" s="661" t="s">
        <v>2122</v>
      </c>
      <c r="L654" s="663">
        <v>639.68999999999994</v>
      </c>
      <c r="M654" s="663">
        <v>1</v>
      </c>
      <c r="N654" s="664">
        <v>639.68999999999994</v>
      </c>
    </row>
    <row r="655" spans="1:14" ht="14.4" customHeight="1" x14ac:dyDescent="0.3">
      <c r="A655" s="659" t="s">
        <v>544</v>
      </c>
      <c r="B655" s="660" t="s">
        <v>545</v>
      </c>
      <c r="C655" s="661" t="s">
        <v>564</v>
      </c>
      <c r="D655" s="662" t="s">
        <v>2188</v>
      </c>
      <c r="E655" s="661" t="s">
        <v>567</v>
      </c>
      <c r="F655" s="662" t="s">
        <v>2189</v>
      </c>
      <c r="G655" s="661" t="s">
        <v>568</v>
      </c>
      <c r="H655" s="661" t="s">
        <v>708</v>
      </c>
      <c r="I655" s="661" t="s">
        <v>709</v>
      </c>
      <c r="J655" s="661" t="s">
        <v>710</v>
      </c>
      <c r="K655" s="661" t="s">
        <v>711</v>
      </c>
      <c r="L655" s="663">
        <v>82.100000000000009</v>
      </c>
      <c r="M655" s="663">
        <v>2</v>
      </c>
      <c r="N655" s="664">
        <v>164.20000000000002</v>
      </c>
    </row>
    <row r="656" spans="1:14" ht="14.4" customHeight="1" x14ac:dyDescent="0.3">
      <c r="A656" s="659" t="s">
        <v>544</v>
      </c>
      <c r="B656" s="660" t="s">
        <v>545</v>
      </c>
      <c r="C656" s="661" t="s">
        <v>564</v>
      </c>
      <c r="D656" s="662" t="s">
        <v>2188</v>
      </c>
      <c r="E656" s="661" t="s">
        <v>567</v>
      </c>
      <c r="F656" s="662" t="s">
        <v>2189</v>
      </c>
      <c r="G656" s="661" t="s">
        <v>568</v>
      </c>
      <c r="H656" s="661" t="s">
        <v>715</v>
      </c>
      <c r="I656" s="661" t="s">
        <v>716</v>
      </c>
      <c r="J656" s="661" t="s">
        <v>717</v>
      </c>
      <c r="K656" s="661" t="s">
        <v>718</v>
      </c>
      <c r="L656" s="663">
        <v>18.22</v>
      </c>
      <c r="M656" s="663">
        <v>2</v>
      </c>
      <c r="N656" s="664">
        <v>36.44</v>
      </c>
    </row>
    <row r="657" spans="1:14" ht="14.4" customHeight="1" x14ac:dyDescent="0.3">
      <c r="A657" s="659" t="s">
        <v>544</v>
      </c>
      <c r="B657" s="660" t="s">
        <v>545</v>
      </c>
      <c r="C657" s="661" t="s">
        <v>564</v>
      </c>
      <c r="D657" s="662" t="s">
        <v>2188</v>
      </c>
      <c r="E657" s="661" t="s">
        <v>567</v>
      </c>
      <c r="F657" s="662" t="s">
        <v>2189</v>
      </c>
      <c r="G657" s="661" t="s">
        <v>568</v>
      </c>
      <c r="H657" s="661" t="s">
        <v>2123</v>
      </c>
      <c r="I657" s="661" t="s">
        <v>215</v>
      </c>
      <c r="J657" s="661" t="s">
        <v>2124</v>
      </c>
      <c r="K657" s="661" t="s">
        <v>2125</v>
      </c>
      <c r="L657" s="663">
        <v>177.28696366680131</v>
      </c>
      <c r="M657" s="663">
        <v>36</v>
      </c>
      <c r="N657" s="664">
        <v>6382.3306920048472</v>
      </c>
    </row>
    <row r="658" spans="1:14" ht="14.4" customHeight="1" x14ac:dyDescent="0.3">
      <c r="A658" s="659" t="s">
        <v>544</v>
      </c>
      <c r="B658" s="660" t="s">
        <v>545</v>
      </c>
      <c r="C658" s="661" t="s">
        <v>564</v>
      </c>
      <c r="D658" s="662" t="s">
        <v>2188</v>
      </c>
      <c r="E658" s="661" t="s">
        <v>567</v>
      </c>
      <c r="F658" s="662" t="s">
        <v>2189</v>
      </c>
      <c r="G658" s="661" t="s">
        <v>568</v>
      </c>
      <c r="H658" s="661" t="s">
        <v>2126</v>
      </c>
      <c r="I658" s="661" t="s">
        <v>215</v>
      </c>
      <c r="J658" s="661" t="s">
        <v>2127</v>
      </c>
      <c r="K658" s="661"/>
      <c r="L658" s="663">
        <v>37.434282647584809</v>
      </c>
      <c r="M658" s="663">
        <v>2</v>
      </c>
      <c r="N658" s="664">
        <v>74.868565295169617</v>
      </c>
    </row>
    <row r="659" spans="1:14" ht="14.4" customHeight="1" x14ac:dyDescent="0.3">
      <c r="A659" s="659" t="s">
        <v>544</v>
      </c>
      <c r="B659" s="660" t="s">
        <v>545</v>
      </c>
      <c r="C659" s="661" t="s">
        <v>564</v>
      </c>
      <c r="D659" s="662" t="s">
        <v>2188</v>
      </c>
      <c r="E659" s="661" t="s">
        <v>567</v>
      </c>
      <c r="F659" s="662" t="s">
        <v>2189</v>
      </c>
      <c r="G659" s="661" t="s">
        <v>568</v>
      </c>
      <c r="H659" s="661" t="s">
        <v>2128</v>
      </c>
      <c r="I659" s="661" t="s">
        <v>2129</v>
      </c>
      <c r="J659" s="661" t="s">
        <v>2130</v>
      </c>
      <c r="K659" s="661" t="s">
        <v>1615</v>
      </c>
      <c r="L659" s="663">
        <v>152.16000000000003</v>
      </c>
      <c r="M659" s="663">
        <v>2</v>
      </c>
      <c r="N659" s="664">
        <v>304.32000000000005</v>
      </c>
    </row>
    <row r="660" spans="1:14" ht="14.4" customHeight="1" x14ac:dyDescent="0.3">
      <c r="A660" s="659" t="s">
        <v>544</v>
      </c>
      <c r="B660" s="660" t="s">
        <v>545</v>
      </c>
      <c r="C660" s="661" t="s">
        <v>564</v>
      </c>
      <c r="D660" s="662" t="s">
        <v>2188</v>
      </c>
      <c r="E660" s="661" t="s">
        <v>567</v>
      </c>
      <c r="F660" s="662" t="s">
        <v>2189</v>
      </c>
      <c r="G660" s="661" t="s">
        <v>568</v>
      </c>
      <c r="H660" s="661" t="s">
        <v>1661</v>
      </c>
      <c r="I660" s="661" t="s">
        <v>215</v>
      </c>
      <c r="J660" s="661" t="s">
        <v>1662</v>
      </c>
      <c r="K660" s="661"/>
      <c r="L660" s="663">
        <v>29.519946290977561</v>
      </c>
      <c r="M660" s="663">
        <v>2</v>
      </c>
      <c r="N660" s="664">
        <v>59.039892581955122</v>
      </c>
    </row>
    <row r="661" spans="1:14" ht="14.4" customHeight="1" x14ac:dyDescent="0.3">
      <c r="A661" s="659" t="s">
        <v>544</v>
      </c>
      <c r="B661" s="660" t="s">
        <v>545</v>
      </c>
      <c r="C661" s="661" t="s">
        <v>564</v>
      </c>
      <c r="D661" s="662" t="s">
        <v>2188</v>
      </c>
      <c r="E661" s="661" t="s">
        <v>567</v>
      </c>
      <c r="F661" s="662" t="s">
        <v>2189</v>
      </c>
      <c r="G661" s="661" t="s">
        <v>568</v>
      </c>
      <c r="H661" s="661" t="s">
        <v>2131</v>
      </c>
      <c r="I661" s="661" t="s">
        <v>2132</v>
      </c>
      <c r="J661" s="661" t="s">
        <v>2133</v>
      </c>
      <c r="K661" s="661" t="s">
        <v>2134</v>
      </c>
      <c r="L661" s="663">
        <v>0</v>
      </c>
      <c r="M661" s="663">
        <v>0</v>
      </c>
      <c r="N661" s="664">
        <v>0</v>
      </c>
    </row>
    <row r="662" spans="1:14" ht="14.4" customHeight="1" x14ac:dyDescent="0.3">
      <c r="A662" s="659" t="s">
        <v>544</v>
      </c>
      <c r="B662" s="660" t="s">
        <v>545</v>
      </c>
      <c r="C662" s="661" t="s">
        <v>564</v>
      </c>
      <c r="D662" s="662" t="s">
        <v>2188</v>
      </c>
      <c r="E662" s="661" t="s">
        <v>567</v>
      </c>
      <c r="F662" s="662" t="s">
        <v>2189</v>
      </c>
      <c r="G662" s="661" t="s">
        <v>568</v>
      </c>
      <c r="H662" s="661" t="s">
        <v>2135</v>
      </c>
      <c r="I662" s="661" t="s">
        <v>215</v>
      </c>
      <c r="J662" s="661" t="s">
        <v>2136</v>
      </c>
      <c r="K662" s="661"/>
      <c r="L662" s="663">
        <v>206.78433906490631</v>
      </c>
      <c r="M662" s="663">
        <v>1</v>
      </c>
      <c r="N662" s="664">
        <v>206.78433906490631</v>
      </c>
    </row>
    <row r="663" spans="1:14" ht="14.4" customHeight="1" x14ac:dyDescent="0.3">
      <c r="A663" s="659" t="s">
        <v>544</v>
      </c>
      <c r="B663" s="660" t="s">
        <v>545</v>
      </c>
      <c r="C663" s="661" t="s">
        <v>564</v>
      </c>
      <c r="D663" s="662" t="s">
        <v>2188</v>
      </c>
      <c r="E663" s="661" t="s">
        <v>567</v>
      </c>
      <c r="F663" s="662" t="s">
        <v>2189</v>
      </c>
      <c r="G663" s="661" t="s">
        <v>568</v>
      </c>
      <c r="H663" s="661" t="s">
        <v>2137</v>
      </c>
      <c r="I663" s="661" t="s">
        <v>2138</v>
      </c>
      <c r="J663" s="661" t="s">
        <v>2139</v>
      </c>
      <c r="K663" s="661" t="s">
        <v>814</v>
      </c>
      <c r="L663" s="663">
        <v>37.560220588235282</v>
      </c>
      <c r="M663" s="663">
        <v>136</v>
      </c>
      <c r="N663" s="664">
        <v>5108.1899999999987</v>
      </c>
    </row>
    <row r="664" spans="1:14" ht="14.4" customHeight="1" x14ac:dyDescent="0.3">
      <c r="A664" s="659" t="s">
        <v>544</v>
      </c>
      <c r="B664" s="660" t="s">
        <v>545</v>
      </c>
      <c r="C664" s="661" t="s">
        <v>564</v>
      </c>
      <c r="D664" s="662" t="s">
        <v>2188</v>
      </c>
      <c r="E664" s="661" t="s">
        <v>567</v>
      </c>
      <c r="F664" s="662" t="s">
        <v>2189</v>
      </c>
      <c r="G664" s="661" t="s">
        <v>568</v>
      </c>
      <c r="H664" s="661" t="s">
        <v>2140</v>
      </c>
      <c r="I664" s="661" t="s">
        <v>215</v>
      </c>
      <c r="J664" s="661" t="s">
        <v>2141</v>
      </c>
      <c r="K664" s="661" t="s">
        <v>2142</v>
      </c>
      <c r="L664" s="663">
        <v>79.619299969522089</v>
      </c>
      <c r="M664" s="663">
        <v>9</v>
      </c>
      <c r="N664" s="664">
        <v>716.57369972569882</v>
      </c>
    </row>
    <row r="665" spans="1:14" ht="14.4" customHeight="1" x14ac:dyDescent="0.3">
      <c r="A665" s="659" t="s">
        <v>544</v>
      </c>
      <c r="B665" s="660" t="s">
        <v>545</v>
      </c>
      <c r="C665" s="661" t="s">
        <v>564</v>
      </c>
      <c r="D665" s="662" t="s">
        <v>2188</v>
      </c>
      <c r="E665" s="661" t="s">
        <v>567</v>
      </c>
      <c r="F665" s="662" t="s">
        <v>2189</v>
      </c>
      <c r="G665" s="661" t="s">
        <v>568</v>
      </c>
      <c r="H665" s="661" t="s">
        <v>2143</v>
      </c>
      <c r="I665" s="661" t="s">
        <v>2144</v>
      </c>
      <c r="J665" s="661" t="s">
        <v>2133</v>
      </c>
      <c r="K665" s="661" t="s">
        <v>629</v>
      </c>
      <c r="L665" s="663">
        <v>202.16684138869246</v>
      </c>
      <c r="M665" s="663">
        <v>95</v>
      </c>
      <c r="N665" s="664">
        <v>19205.849931925783</v>
      </c>
    </row>
    <row r="666" spans="1:14" ht="14.4" customHeight="1" x14ac:dyDescent="0.3">
      <c r="A666" s="659" t="s">
        <v>544</v>
      </c>
      <c r="B666" s="660" t="s">
        <v>545</v>
      </c>
      <c r="C666" s="661" t="s">
        <v>564</v>
      </c>
      <c r="D666" s="662" t="s">
        <v>2188</v>
      </c>
      <c r="E666" s="661" t="s">
        <v>567</v>
      </c>
      <c r="F666" s="662" t="s">
        <v>2189</v>
      </c>
      <c r="G666" s="661" t="s">
        <v>568</v>
      </c>
      <c r="H666" s="661" t="s">
        <v>2145</v>
      </c>
      <c r="I666" s="661" t="s">
        <v>2146</v>
      </c>
      <c r="J666" s="661" t="s">
        <v>2147</v>
      </c>
      <c r="K666" s="661"/>
      <c r="L666" s="663">
        <v>264.47665087132953</v>
      </c>
      <c r="M666" s="663">
        <v>1</v>
      </c>
      <c r="N666" s="664">
        <v>264.47665087132953</v>
      </c>
    </row>
    <row r="667" spans="1:14" ht="14.4" customHeight="1" x14ac:dyDescent="0.3">
      <c r="A667" s="659" t="s">
        <v>544</v>
      </c>
      <c r="B667" s="660" t="s">
        <v>545</v>
      </c>
      <c r="C667" s="661" t="s">
        <v>564</v>
      </c>
      <c r="D667" s="662" t="s">
        <v>2188</v>
      </c>
      <c r="E667" s="661" t="s">
        <v>567</v>
      </c>
      <c r="F667" s="662" t="s">
        <v>2189</v>
      </c>
      <c r="G667" s="661" t="s">
        <v>568</v>
      </c>
      <c r="H667" s="661" t="s">
        <v>1428</v>
      </c>
      <c r="I667" s="661" t="s">
        <v>1429</v>
      </c>
      <c r="J667" s="661" t="s">
        <v>1430</v>
      </c>
      <c r="K667" s="661" t="s">
        <v>1431</v>
      </c>
      <c r="L667" s="663">
        <v>279.75696481482487</v>
      </c>
      <c r="M667" s="663">
        <v>22</v>
      </c>
      <c r="N667" s="664">
        <v>6154.6532259261476</v>
      </c>
    </row>
    <row r="668" spans="1:14" ht="14.4" customHeight="1" x14ac:dyDescent="0.3">
      <c r="A668" s="659" t="s">
        <v>544</v>
      </c>
      <c r="B668" s="660" t="s">
        <v>545</v>
      </c>
      <c r="C668" s="661" t="s">
        <v>564</v>
      </c>
      <c r="D668" s="662" t="s">
        <v>2188</v>
      </c>
      <c r="E668" s="661" t="s">
        <v>567</v>
      </c>
      <c r="F668" s="662" t="s">
        <v>2189</v>
      </c>
      <c r="G668" s="661" t="s">
        <v>568</v>
      </c>
      <c r="H668" s="661" t="s">
        <v>1215</v>
      </c>
      <c r="I668" s="661" t="s">
        <v>1216</v>
      </c>
      <c r="J668" s="661" t="s">
        <v>1217</v>
      </c>
      <c r="K668" s="661" t="s">
        <v>1218</v>
      </c>
      <c r="L668" s="663">
        <v>0</v>
      </c>
      <c r="M668" s="663">
        <v>0</v>
      </c>
      <c r="N668" s="664">
        <v>0</v>
      </c>
    </row>
    <row r="669" spans="1:14" ht="14.4" customHeight="1" x14ac:dyDescent="0.3">
      <c r="A669" s="659" t="s">
        <v>544</v>
      </c>
      <c r="B669" s="660" t="s">
        <v>545</v>
      </c>
      <c r="C669" s="661" t="s">
        <v>564</v>
      </c>
      <c r="D669" s="662" t="s">
        <v>2188</v>
      </c>
      <c r="E669" s="661" t="s">
        <v>567</v>
      </c>
      <c r="F669" s="662" t="s">
        <v>2189</v>
      </c>
      <c r="G669" s="661" t="s">
        <v>568</v>
      </c>
      <c r="H669" s="661" t="s">
        <v>2148</v>
      </c>
      <c r="I669" s="661" t="s">
        <v>215</v>
      </c>
      <c r="J669" s="661" t="s">
        <v>2149</v>
      </c>
      <c r="K669" s="661"/>
      <c r="L669" s="663">
        <v>127.45341392381263</v>
      </c>
      <c r="M669" s="663">
        <v>15</v>
      </c>
      <c r="N669" s="664">
        <v>1911.8012088571895</v>
      </c>
    </row>
    <row r="670" spans="1:14" ht="14.4" customHeight="1" x14ac:dyDescent="0.3">
      <c r="A670" s="659" t="s">
        <v>544</v>
      </c>
      <c r="B670" s="660" t="s">
        <v>545</v>
      </c>
      <c r="C670" s="661" t="s">
        <v>564</v>
      </c>
      <c r="D670" s="662" t="s">
        <v>2188</v>
      </c>
      <c r="E670" s="661" t="s">
        <v>567</v>
      </c>
      <c r="F670" s="662" t="s">
        <v>2189</v>
      </c>
      <c r="G670" s="661" t="s">
        <v>568</v>
      </c>
      <c r="H670" s="661" t="s">
        <v>2150</v>
      </c>
      <c r="I670" s="661" t="s">
        <v>2151</v>
      </c>
      <c r="J670" s="661" t="s">
        <v>2152</v>
      </c>
      <c r="K670" s="661" t="s">
        <v>2153</v>
      </c>
      <c r="L670" s="663">
        <v>1446.0198005957679</v>
      </c>
      <c r="M670" s="663">
        <v>32</v>
      </c>
      <c r="N670" s="664">
        <v>46272.633619064574</v>
      </c>
    </row>
    <row r="671" spans="1:14" ht="14.4" customHeight="1" x14ac:dyDescent="0.3">
      <c r="A671" s="659" t="s">
        <v>544</v>
      </c>
      <c r="B671" s="660" t="s">
        <v>545</v>
      </c>
      <c r="C671" s="661" t="s">
        <v>564</v>
      </c>
      <c r="D671" s="662" t="s">
        <v>2188</v>
      </c>
      <c r="E671" s="661" t="s">
        <v>567</v>
      </c>
      <c r="F671" s="662" t="s">
        <v>2189</v>
      </c>
      <c r="G671" s="661" t="s">
        <v>568</v>
      </c>
      <c r="H671" s="661" t="s">
        <v>2154</v>
      </c>
      <c r="I671" s="661" t="s">
        <v>2155</v>
      </c>
      <c r="J671" s="661" t="s">
        <v>2156</v>
      </c>
      <c r="K671" s="661" t="s">
        <v>629</v>
      </c>
      <c r="L671" s="663">
        <v>247.33582089552237</v>
      </c>
      <c r="M671" s="663">
        <v>67</v>
      </c>
      <c r="N671" s="664">
        <v>16571.5</v>
      </c>
    </row>
    <row r="672" spans="1:14" ht="14.4" customHeight="1" x14ac:dyDescent="0.3">
      <c r="A672" s="659" t="s">
        <v>544</v>
      </c>
      <c r="B672" s="660" t="s">
        <v>545</v>
      </c>
      <c r="C672" s="661" t="s">
        <v>564</v>
      </c>
      <c r="D672" s="662" t="s">
        <v>2188</v>
      </c>
      <c r="E672" s="661" t="s">
        <v>567</v>
      </c>
      <c r="F672" s="662" t="s">
        <v>2189</v>
      </c>
      <c r="G672" s="661" t="s">
        <v>568</v>
      </c>
      <c r="H672" s="661" t="s">
        <v>1252</v>
      </c>
      <c r="I672" s="661" t="s">
        <v>215</v>
      </c>
      <c r="J672" s="661" t="s">
        <v>1253</v>
      </c>
      <c r="K672" s="661"/>
      <c r="L672" s="663">
        <v>61.307855852906243</v>
      </c>
      <c r="M672" s="663">
        <v>335</v>
      </c>
      <c r="N672" s="664">
        <v>20538.131710723592</v>
      </c>
    </row>
    <row r="673" spans="1:14" ht="14.4" customHeight="1" x14ac:dyDescent="0.3">
      <c r="A673" s="659" t="s">
        <v>544</v>
      </c>
      <c r="B673" s="660" t="s">
        <v>545</v>
      </c>
      <c r="C673" s="661" t="s">
        <v>564</v>
      </c>
      <c r="D673" s="662" t="s">
        <v>2188</v>
      </c>
      <c r="E673" s="661" t="s">
        <v>567</v>
      </c>
      <c r="F673" s="662" t="s">
        <v>2189</v>
      </c>
      <c r="G673" s="661" t="s">
        <v>568</v>
      </c>
      <c r="H673" s="661" t="s">
        <v>2157</v>
      </c>
      <c r="I673" s="661" t="s">
        <v>2158</v>
      </c>
      <c r="J673" s="661" t="s">
        <v>2159</v>
      </c>
      <c r="K673" s="661" t="s">
        <v>863</v>
      </c>
      <c r="L673" s="663">
        <v>50.952192323157007</v>
      </c>
      <c r="M673" s="663">
        <v>9</v>
      </c>
      <c r="N673" s="664">
        <v>458.56973090841308</v>
      </c>
    </row>
    <row r="674" spans="1:14" ht="14.4" customHeight="1" x14ac:dyDescent="0.3">
      <c r="A674" s="659" t="s">
        <v>544</v>
      </c>
      <c r="B674" s="660" t="s">
        <v>545</v>
      </c>
      <c r="C674" s="661" t="s">
        <v>564</v>
      </c>
      <c r="D674" s="662" t="s">
        <v>2188</v>
      </c>
      <c r="E674" s="661" t="s">
        <v>567</v>
      </c>
      <c r="F674" s="662" t="s">
        <v>2189</v>
      </c>
      <c r="G674" s="661" t="s">
        <v>568</v>
      </c>
      <c r="H674" s="661" t="s">
        <v>2160</v>
      </c>
      <c r="I674" s="661" t="s">
        <v>215</v>
      </c>
      <c r="J674" s="661" t="s">
        <v>2161</v>
      </c>
      <c r="K674" s="661"/>
      <c r="L674" s="663">
        <v>101.43765964567176</v>
      </c>
      <c r="M674" s="663">
        <v>16</v>
      </c>
      <c r="N674" s="664">
        <v>1623.0025543307481</v>
      </c>
    </row>
    <row r="675" spans="1:14" ht="14.4" customHeight="1" x14ac:dyDescent="0.3">
      <c r="A675" s="659" t="s">
        <v>544</v>
      </c>
      <c r="B675" s="660" t="s">
        <v>545</v>
      </c>
      <c r="C675" s="661" t="s">
        <v>564</v>
      </c>
      <c r="D675" s="662" t="s">
        <v>2188</v>
      </c>
      <c r="E675" s="661" t="s">
        <v>567</v>
      </c>
      <c r="F675" s="662" t="s">
        <v>2189</v>
      </c>
      <c r="G675" s="661" t="s">
        <v>568</v>
      </c>
      <c r="H675" s="661" t="s">
        <v>2162</v>
      </c>
      <c r="I675" s="661" t="s">
        <v>215</v>
      </c>
      <c r="J675" s="661" t="s">
        <v>2163</v>
      </c>
      <c r="K675" s="661" t="s">
        <v>2164</v>
      </c>
      <c r="L675" s="663">
        <v>254.2419144755919</v>
      </c>
      <c r="M675" s="663">
        <v>2</v>
      </c>
      <c r="N675" s="664">
        <v>508.4838289511838</v>
      </c>
    </row>
    <row r="676" spans="1:14" ht="14.4" customHeight="1" x14ac:dyDescent="0.3">
      <c r="A676" s="659" t="s">
        <v>544</v>
      </c>
      <c r="B676" s="660" t="s">
        <v>545</v>
      </c>
      <c r="C676" s="661" t="s">
        <v>564</v>
      </c>
      <c r="D676" s="662" t="s">
        <v>2188</v>
      </c>
      <c r="E676" s="661" t="s">
        <v>567</v>
      </c>
      <c r="F676" s="662" t="s">
        <v>2189</v>
      </c>
      <c r="G676" s="661" t="s">
        <v>568</v>
      </c>
      <c r="H676" s="661" t="s">
        <v>2165</v>
      </c>
      <c r="I676" s="661" t="s">
        <v>215</v>
      </c>
      <c r="J676" s="661" t="s">
        <v>2166</v>
      </c>
      <c r="K676" s="661"/>
      <c r="L676" s="663">
        <v>165.92723958280087</v>
      </c>
      <c r="M676" s="663">
        <v>2</v>
      </c>
      <c r="N676" s="664">
        <v>331.85447916560173</v>
      </c>
    </row>
    <row r="677" spans="1:14" ht="14.4" customHeight="1" x14ac:dyDescent="0.3">
      <c r="A677" s="659" t="s">
        <v>544</v>
      </c>
      <c r="B677" s="660" t="s">
        <v>545</v>
      </c>
      <c r="C677" s="661" t="s">
        <v>564</v>
      </c>
      <c r="D677" s="662" t="s">
        <v>2188</v>
      </c>
      <c r="E677" s="661" t="s">
        <v>567</v>
      </c>
      <c r="F677" s="662" t="s">
        <v>2189</v>
      </c>
      <c r="G677" s="661" t="s">
        <v>568</v>
      </c>
      <c r="H677" s="661" t="s">
        <v>2167</v>
      </c>
      <c r="I677" s="661" t="s">
        <v>215</v>
      </c>
      <c r="J677" s="661" t="s">
        <v>2168</v>
      </c>
      <c r="K677" s="661"/>
      <c r="L677" s="663">
        <v>622.40469435572732</v>
      </c>
      <c r="M677" s="663">
        <v>22</v>
      </c>
      <c r="N677" s="664">
        <v>13692.903275826002</v>
      </c>
    </row>
    <row r="678" spans="1:14" ht="14.4" customHeight="1" x14ac:dyDescent="0.3">
      <c r="A678" s="659" t="s">
        <v>544</v>
      </c>
      <c r="B678" s="660" t="s">
        <v>545</v>
      </c>
      <c r="C678" s="661" t="s">
        <v>564</v>
      </c>
      <c r="D678" s="662" t="s">
        <v>2188</v>
      </c>
      <c r="E678" s="661" t="s">
        <v>567</v>
      </c>
      <c r="F678" s="662" t="s">
        <v>2189</v>
      </c>
      <c r="G678" s="661" t="s">
        <v>568</v>
      </c>
      <c r="H678" s="661" t="s">
        <v>1794</v>
      </c>
      <c r="I678" s="661" t="s">
        <v>215</v>
      </c>
      <c r="J678" s="661" t="s">
        <v>1795</v>
      </c>
      <c r="K678" s="661" t="s">
        <v>1796</v>
      </c>
      <c r="L678" s="663">
        <v>75.020430929007574</v>
      </c>
      <c r="M678" s="663">
        <v>1</v>
      </c>
      <c r="N678" s="664">
        <v>75.020430929007574</v>
      </c>
    </row>
    <row r="679" spans="1:14" ht="14.4" customHeight="1" x14ac:dyDescent="0.3">
      <c r="A679" s="659" t="s">
        <v>544</v>
      </c>
      <c r="B679" s="660" t="s">
        <v>545</v>
      </c>
      <c r="C679" s="661" t="s">
        <v>564</v>
      </c>
      <c r="D679" s="662" t="s">
        <v>2188</v>
      </c>
      <c r="E679" s="661" t="s">
        <v>567</v>
      </c>
      <c r="F679" s="662" t="s">
        <v>2189</v>
      </c>
      <c r="G679" s="661" t="s">
        <v>568</v>
      </c>
      <c r="H679" s="661" t="s">
        <v>861</v>
      </c>
      <c r="I679" s="661" t="s">
        <v>861</v>
      </c>
      <c r="J679" s="661" t="s">
        <v>862</v>
      </c>
      <c r="K679" s="661" t="s">
        <v>863</v>
      </c>
      <c r="L679" s="663">
        <v>58.316666666666656</v>
      </c>
      <c r="M679" s="663">
        <v>6</v>
      </c>
      <c r="N679" s="664">
        <v>349.89999999999992</v>
      </c>
    </row>
    <row r="680" spans="1:14" ht="14.4" customHeight="1" x14ac:dyDescent="0.3">
      <c r="A680" s="659" t="s">
        <v>544</v>
      </c>
      <c r="B680" s="660" t="s">
        <v>545</v>
      </c>
      <c r="C680" s="661" t="s">
        <v>564</v>
      </c>
      <c r="D680" s="662" t="s">
        <v>2188</v>
      </c>
      <c r="E680" s="661" t="s">
        <v>567</v>
      </c>
      <c r="F680" s="662" t="s">
        <v>2189</v>
      </c>
      <c r="G680" s="661" t="s">
        <v>568</v>
      </c>
      <c r="H680" s="661" t="s">
        <v>867</v>
      </c>
      <c r="I680" s="661" t="s">
        <v>867</v>
      </c>
      <c r="J680" s="661" t="s">
        <v>597</v>
      </c>
      <c r="K680" s="661" t="s">
        <v>868</v>
      </c>
      <c r="L680" s="663">
        <v>58.443495746708088</v>
      </c>
      <c r="M680" s="663">
        <v>16</v>
      </c>
      <c r="N680" s="664">
        <v>935.0959319473294</v>
      </c>
    </row>
    <row r="681" spans="1:14" ht="14.4" customHeight="1" x14ac:dyDescent="0.3">
      <c r="A681" s="659" t="s">
        <v>544</v>
      </c>
      <c r="B681" s="660" t="s">
        <v>545</v>
      </c>
      <c r="C681" s="661" t="s">
        <v>564</v>
      </c>
      <c r="D681" s="662" t="s">
        <v>2188</v>
      </c>
      <c r="E681" s="661" t="s">
        <v>567</v>
      </c>
      <c r="F681" s="662" t="s">
        <v>2189</v>
      </c>
      <c r="G681" s="661" t="s">
        <v>568</v>
      </c>
      <c r="H681" s="661" t="s">
        <v>2169</v>
      </c>
      <c r="I681" s="661" t="s">
        <v>215</v>
      </c>
      <c r="J681" s="661" t="s">
        <v>2170</v>
      </c>
      <c r="K681" s="661" t="s">
        <v>2142</v>
      </c>
      <c r="L681" s="663">
        <v>82.763779855867512</v>
      </c>
      <c r="M681" s="663">
        <v>1</v>
      </c>
      <c r="N681" s="664">
        <v>82.763779855867512</v>
      </c>
    </row>
    <row r="682" spans="1:14" ht="14.4" customHeight="1" x14ac:dyDescent="0.3">
      <c r="A682" s="659" t="s">
        <v>544</v>
      </c>
      <c r="B682" s="660" t="s">
        <v>545</v>
      </c>
      <c r="C682" s="661" t="s">
        <v>564</v>
      </c>
      <c r="D682" s="662" t="s">
        <v>2188</v>
      </c>
      <c r="E682" s="661" t="s">
        <v>567</v>
      </c>
      <c r="F682" s="662" t="s">
        <v>2189</v>
      </c>
      <c r="G682" s="661" t="s">
        <v>568</v>
      </c>
      <c r="H682" s="661" t="s">
        <v>2171</v>
      </c>
      <c r="I682" s="661" t="s">
        <v>2171</v>
      </c>
      <c r="J682" s="661" t="s">
        <v>2172</v>
      </c>
      <c r="K682" s="661" t="s">
        <v>2173</v>
      </c>
      <c r="L682" s="663">
        <v>2472.5909265602345</v>
      </c>
      <c r="M682" s="663">
        <v>71</v>
      </c>
      <c r="N682" s="664">
        <v>175553.95578577663</v>
      </c>
    </row>
    <row r="683" spans="1:14" ht="14.4" customHeight="1" x14ac:dyDescent="0.3">
      <c r="A683" s="659" t="s">
        <v>544</v>
      </c>
      <c r="B683" s="660" t="s">
        <v>545</v>
      </c>
      <c r="C683" s="661" t="s">
        <v>564</v>
      </c>
      <c r="D683" s="662" t="s">
        <v>2188</v>
      </c>
      <c r="E683" s="661" t="s">
        <v>567</v>
      </c>
      <c r="F683" s="662" t="s">
        <v>2189</v>
      </c>
      <c r="G683" s="661" t="s">
        <v>568</v>
      </c>
      <c r="H683" s="661" t="s">
        <v>2174</v>
      </c>
      <c r="I683" s="661" t="s">
        <v>2174</v>
      </c>
      <c r="J683" s="661" t="s">
        <v>2172</v>
      </c>
      <c r="K683" s="661" t="s">
        <v>2175</v>
      </c>
      <c r="L683" s="663">
        <v>4216.8939388404615</v>
      </c>
      <c r="M683" s="663">
        <v>52</v>
      </c>
      <c r="N683" s="664">
        <v>219278.484819704</v>
      </c>
    </row>
    <row r="684" spans="1:14" ht="14.4" customHeight="1" x14ac:dyDescent="0.3">
      <c r="A684" s="659" t="s">
        <v>544</v>
      </c>
      <c r="B684" s="660" t="s">
        <v>545</v>
      </c>
      <c r="C684" s="661" t="s">
        <v>564</v>
      </c>
      <c r="D684" s="662" t="s">
        <v>2188</v>
      </c>
      <c r="E684" s="661" t="s">
        <v>567</v>
      </c>
      <c r="F684" s="662" t="s">
        <v>2189</v>
      </c>
      <c r="G684" s="661" t="s">
        <v>568</v>
      </c>
      <c r="H684" s="661" t="s">
        <v>2176</v>
      </c>
      <c r="I684" s="661" t="s">
        <v>215</v>
      </c>
      <c r="J684" s="661" t="s">
        <v>2177</v>
      </c>
      <c r="K684" s="661"/>
      <c r="L684" s="663">
        <v>30.199999999999982</v>
      </c>
      <c r="M684" s="663">
        <v>4</v>
      </c>
      <c r="N684" s="664">
        <v>120.79999999999993</v>
      </c>
    </row>
    <row r="685" spans="1:14" ht="14.4" customHeight="1" x14ac:dyDescent="0.3">
      <c r="A685" s="659" t="s">
        <v>544</v>
      </c>
      <c r="B685" s="660" t="s">
        <v>545</v>
      </c>
      <c r="C685" s="661" t="s">
        <v>564</v>
      </c>
      <c r="D685" s="662" t="s">
        <v>2188</v>
      </c>
      <c r="E685" s="661" t="s">
        <v>567</v>
      </c>
      <c r="F685" s="662" t="s">
        <v>2189</v>
      </c>
      <c r="G685" s="661" t="s">
        <v>568</v>
      </c>
      <c r="H685" s="661" t="s">
        <v>2178</v>
      </c>
      <c r="I685" s="661" t="s">
        <v>215</v>
      </c>
      <c r="J685" s="661" t="s">
        <v>2179</v>
      </c>
      <c r="K685" s="661" t="s">
        <v>2180</v>
      </c>
      <c r="L685" s="663">
        <v>0.25180030667191183</v>
      </c>
      <c r="M685" s="663">
        <v>1</v>
      </c>
      <c r="N685" s="664">
        <v>0.25180030667191183</v>
      </c>
    </row>
    <row r="686" spans="1:14" ht="14.4" customHeight="1" x14ac:dyDescent="0.3">
      <c r="A686" s="659" t="s">
        <v>544</v>
      </c>
      <c r="B686" s="660" t="s">
        <v>545</v>
      </c>
      <c r="C686" s="661" t="s">
        <v>564</v>
      </c>
      <c r="D686" s="662" t="s">
        <v>2188</v>
      </c>
      <c r="E686" s="661" t="s">
        <v>2181</v>
      </c>
      <c r="F686" s="662" t="s">
        <v>2194</v>
      </c>
      <c r="G686" s="661" t="s">
        <v>568</v>
      </c>
      <c r="H686" s="661" t="s">
        <v>2182</v>
      </c>
      <c r="I686" s="661" t="s">
        <v>215</v>
      </c>
      <c r="J686" s="661" t="s">
        <v>2183</v>
      </c>
      <c r="K686" s="661"/>
      <c r="L686" s="663">
        <v>9610.1299999999992</v>
      </c>
      <c r="M686" s="663">
        <v>1</v>
      </c>
      <c r="N686" s="664">
        <v>9610.1299999999992</v>
      </c>
    </row>
    <row r="687" spans="1:14" ht="14.4" customHeight="1" thickBot="1" x14ac:dyDescent="0.35">
      <c r="A687" s="665" t="s">
        <v>544</v>
      </c>
      <c r="B687" s="666" t="s">
        <v>545</v>
      </c>
      <c r="C687" s="667" t="s">
        <v>564</v>
      </c>
      <c r="D687" s="668" t="s">
        <v>2188</v>
      </c>
      <c r="E687" s="667" t="s">
        <v>937</v>
      </c>
      <c r="F687" s="668" t="s">
        <v>2190</v>
      </c>
      <c r="G687" s="667" t="s">
        <v>568</v>
      </c>
      <c r="H687" s="667" t="s">
        <v>942</v>
      </c>
      <c r="I687" s="667" t="s">
        <v>943</v>
      </c>
      <c r="J687" s="667" t="s">
        <v>944</v>
      </c>
      <c r="K687" s="667" t="s">
        <v>945</v>
      </c>
      <c r="L687" s="669">
        <v>40.249833333333335</v>
      </c>
      <c r="M687" s="669">
        <v>12</v>
      </c>
      <c r="N687" s="670">
        <v>482.99799999999999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207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1" t="s">
        <v>185</v>
      </c>
      <c r="B4" s="672" t="s">
        <v>14</v>
      </c>
      <c r="C4" s="673" t="s">
        <v>2</v>
      </c>
      <c r="D4" s="672" t="s">
        <v>14</v>
      </c>
      <c r="E4" s="673" t="s">
        <v>2</v>
      </c>
      <c r="F4" s="674" t="s">
        <v>14</v>
      </c>
    </row>
    <row r="5" spans="1:6" ht="14.4" customHeight="1" x14ac:dyDescent="0.3">
      <c r="A5" s="685" t="s">
        <v>2195</v>
      </c>
      <c r="B5" s="657">
        <v>18419.789705989955</v>
      </c>
      <c r="C5" s="675">
        <v>3.8516826283213866E-2</v>
      </c>
      <c r="D5" s="657">
        <v>459807.29916549218</v>
      </c>
      <c r="E5" s="675">
        <v>0.96148317371678615</v>
      </c>
      <c r="F5" s="658">
        <v>478227.08887148212</v>
      </c>
    </row>
    <row r="6" spans="1:6" ht="14.4" customHeight="1" x14ac:dyDescent="0.3">
      <c r="A6" s="686" t="s">
        <v>2196</v>
      </c>
      <c r="B6" s="663">
        <v>6960.152093007734</v>
      </c>
      <c r="C6" s="676">
        <v>0.3081602978196234</v>
      </c>
      <c r="D6" s="663">
        <v>15625.989412741152</v>
      </c>
      <c r="E6" s="676">
        <v>0.6918397021803766</v>
      </c>
      <c r="F6" s="664">
        <v>22586.141505748885</v>
      </c>
    </row>
    <row r="7" spans="1:6" ht="14.4" customHeight="1" thickBot="1" x14ac:dyDescent="0.35">
      <c r="A7" s="687" t="s">
        <v>2197</v>
      </c>
      <c r="B7" s="678">
        <v>5743.3689513543786</v>
      </c>
      <c r="C7" s="679">
        <v>0.12428574444097909</v>
      </c>
      <c r="D7" s="678">
        <v>40467.634387663267</v>
      </c>
      <c r="E7" s="679">
        <v>0.87571425555902094</v>
      </c>
      <c r="F7" s="680">
        <v>46211.003339017647</v>
      </c>
    </row>
    <row r="8" spans="1:6" ht="14.4" customHeight="1" thickBot="1" x14ac:dyDescent="0.35">
      <c r="A8" s="681" t="s">
        <v>3</v>
      </c>
      <c r="B8" s="682">
        <v>31123.310750352066</v>
      </c>
      <c r="C8" s="683">
        <v>5.6895670853398222E-2</v>
      </c>
      <c r="D8" s="682">
        <v>515900.92296589661</v>
      </c>
      <c r="E8" s="683">
        <v>0.94310432914660181</v>
      </c>
      <c r="F8" s="684">
        <v>547024.23371624865</v>
      </c>
    </row>
    <row r="9" spans="1:6" ht="14.4" customHeight="1" thickBot="1" x14ac:dyDescent="0.35"/>
    <row r="10" spans="1:6" ht="14.4" customHeight="1" x14ac:dyDescent="0.3">
      <c r="A10" s="685" t="s">
        <v>2198</v>
      </c>
      <c r="B10" s="657">
        <v>12354.651549730837</v>
      </c>
      <c r="C10" s="675">
        <v>0.79179202909551594</v>
      </c>
      <c r="D10" s="657">
        <v>3248.7532532246405</v>
      </c>
      <c r="E10" s="675">
        <v>0.20820797090448404</v>
      </c>
      <c r="F10" s="658">
        <v>15603.404802955478</v>
      </c>
    </row>
    <row r="11" spans="1:6" ht="14.4" customHeight="1" x14ac:dyDescent="0.3">
      <c r="A11" s="686" t="s">
        <v>2199</v>
      </c>
      <c r="B11" s="663">
        <v>11126.962984542297</v>
      </c>
      <c r="C11" s="676">
        <v>0.4166179958501402</v>
      </c>
      <c r="D11" s="663">
        <v>15580.867919009761</v>
      </c>
      <c r="E11" s="676">
        <v>0.58338200414985986</v>
      </c>
      <c r="F11" s="664">
        <v>26707.830903552058</v>
      </c>
    </row>
    <row r="12" spans="1:6" ht="14.4" customHeight="1" x14ac:dyDescent="0.3">
      <c r="A12" s="686" t="s">
        <v>2200</v>
      </c>
      <c r="B12" s="663">
        <v>3046.9449999999997</v>
      </c>
      <c r="C12" s="676">
        <v>0.36399230429684715</v>
      </c>
      <c r="D12" s="663">
        <v>5323.9600000000009</v>
      </c>
      <c r="E12" s="676">
        <v>0.63600769570315285</v>
      </c>
      <c r="F12" s="664">
        <v>8370.9050000000007</v>
      </c>
    </row>
    <row r="13" spans="1:6" ht="14.4" customHeight="1" x14ac:dyDescent="0.3">
      <c r="A13" s="686" t="s">
        <v>2201</v>
      </c>
      <c r="B13" s="663">
        <v>2346.7834680020219</v>
      </c>
      <c r="C13" s="676">
        <v>0.78115361869341537</v>
      </c>
      <c r="D13" s="663">
        <v>657.47</v>
      </c>
      <c r="E13" s="676">
        <v>0.21884638130658474</v>
      </c>
      <c r="F13" s="664">
        <v>3004.2534680020217</v>
      </c>
    </row>
    <row r="14" spans="1:6" ht="14.4" customHeight="1" x14ac:dyDescent="0.3">
      <c r="A14" s="686" t="s">
        <v>2202</v>
      </c>
      <c r="B14" s="663">
        <v>1112.4727480769141</v>
      </c>
      <c r="C14" s="676">
        <v>0.82333710553034578</v>
      </c>
      <c r="D14" s="663">
        <v>238.70253675410783</v>
      </c>
      <c r="E14" s="676">
        <v>0.17666289446965425</v>
      </c>
      <c r="F14" s="664">
        <v>1351.1752848310218</v>
      </c>
    </row>
    <row r="15" spans="1:6" ht="14.4" customHeight="1" x14ac:dyDescent="0.3">
      <c r="A15" s="686" t="s">
        <v>2203</v>
      </c>
      <c r="B15" s="663">
        <v>302.2</v>
      </c>
      <c r="C15" s="676">
        <v>0.14399664547854346</v>
      </c>
      <c r="D15" s="663">
        <v>1796.46</v>
      </c>
      <c r="E15" s="676">
        <v>0.85600335452145659</v>
      </c>
      <c r="F15" s="664">
        <v>2098.66</v>
      </c>
    </row>
    <row r="16" spans="1:6" ht="14.4" customHeight="1" x14ac:dyDescent="0.3">
      <c r="A16" s="686" t="s">
        <v>2204</v>
      </c>
      <c r="B16" s="663">
        <v>228.63999999999996</v>
      </c>
      <c r="C16" s="676">
        <v>1</v>
      </c>
      <c r="D16" s="663"/>
      <c r="E16" s="676">
        <v>0</v>
      </c>
      <c r="F16" s="664">
        <v>228.63999999999996</v>
      </c>
    </row>
    <row r="17" spans="1:6" ht="14.4" customHeight="1" x14ac:dyDescent="0.3">
      <c r="A17" s="686" t="s">
        <v>2205</v>
      </c>
      <c r="B17" s="663">
        <v>184.84500000000003</v>
      </c>
      <c r="C17" s="676">
        <v>5.884003219547798E-3</v>
      </c>
      <c r="D17" s="663">
        <v>31229.991651670949</v>
      </c>
      <c r="E17" s="676">
        <v>0.99411599678045215</v>
      </c>
      <c r="F17" s="664">
        <v>31414.83665167095</v>
      </c>
    </row>
    <row r="18" spans="1:6" ht="14.4" customHeight="1" x14ac:dyDescent="0.3">
      <c r="A18" s="686" t="s">
        <v>2206</v>
      </c>
      <c r="B18" s="663">
        <v>169.79</v>
      </c>
      <c r="C18" s="676">
        <v>1</v>
      </c>
      <c r="D18" s="663"/>
      <c r="E18" s="676">
        <v>0</v>
      </c>
      <c r="F18" s="664">
        <v>169.79</v>
      </c>
    </row>
    <row r="19" spans="1:6" ht="14.4" customHeight="1" x14ac:dyDescent="0.3">
      <c r="A19" s="686" t="s">
        <v>2207</v>
      </c>
      <c r="B19" s="663">
        <v>133.29999999999998</v>
      </c>
      <c r="C19" s="676">
        <v>1</v>
      </c>
      <c r="D19" s="663"/>
      <c r="E19" s="676">
        <v>0</v>
      </c>
      <c r="F19" s="664">
        <v>133.29999999999998</v>
      </c>
    </row>
    <row r="20" spans="1:6" ht="14.4" customHeight="1" x14ac:dyDescent="0.3">
      <c r="A20" s="686" t="s">
        <v>2208</v>
      </c>
      <c r="B20" s="663">
        <v>116.72</v>
      </c>
      <c r="C20" s="676">
        <v>0.6000111413134297</v>
      </c>
      <c r="D20" s="663">
        <v>77.809721139009</v>
      </c>
      <c r="E20" s="676">
        <v>0.39998885868657036</v>
      </c>
      <c r="F20" s="664">
        <v>194.52972113900898</v>
      </c>
    </row>
    <row r="21" spans="1:6" ht="14.4" customHeight="1" x14ac:dyDescent="0.3">
      <c r="A21" s="686" t="s">
        <v>2209</v>
      </c>
      <c r="B21" s="663"/>
      <c r="C21" s="676">
        <v>0</v>
      </c>
      <c r="D21" s="663">
        <v>294.02997748817018</v>
      </c>
      <c r="E21" s="676">
        <v>1</v>
      </c>
      <c r="F21" s="664">
        <v>294.02997748817018</v>
      </c>
    </row>
    <row r="22" spans="1:6" ht="14.4" customHeight="1" x14ac:dyDescent="0.3">
      <c r="A22" s="686" t="s">
        <v>2210</v>
      </c>
      <c r="B22" s="663"/>
      <c r="C22" s="676">
        <v>0</v>
      </c>
      <c r="D22" s="663">
        <v>76.36</v>
      </c>
      <c r="E22" s="676">
        <v>1</v>
      </c>
      <c r="F22" s="664">
        <v>76.36</v>
      </c>
    </row>
    <row r="23" spans="1:6" ht="14.4" customHeight="1" x14ac:dyDescent="0.3">
      <c r="A23" s="686" t="s">
        <v>2211</v>
      </c>
      <c r="B23" s="663"/>
      <c r="C23" s="676">
        <v>0</v>
      </c>
      <c r="D23" s="663">
        <v>88994.341434920862</v>
      </c>
      <c r="E23" s="676">
        <v>1</v>
      </c>
      <c r="F23" s="664">
        <v>88994.341434920862</v>
      </c>
    </row>
    <row r="24" spans="1:6" ht="14.4" customHeight="1" x14ac:dyDescent="0.3">
      <c r="A24" s="686" t="s">
        <v>2212</v>
      </c>
      <c r="B24" s="663"/>
      <c r="C24" s="676">
        <v>0</v>
      </c>
      <c r="D24" s="663">
        <v>149.36963918285315</v>
      </c>
      <c r="E24" s="676">
        <v>1</v>
      </c>
      <c r="F24" s="664">
        <v>149.36963918285315</v>
      </c>
    </row>
    <row r="25" spans="1:6" ht="14.4" customHeight="1" x14ac:dyDescent="0.3">
      <c r="A25" s="686" t="s">
        <v>2213</v>
      </c>
      <c r="B25" s="663"/>
      <c r="C25" s="676">
        <v>0</v>
      </c>
      <c r="D25" s="663">
        <v>65470.018946275275</v>
      </c>
      <c r="E25" s="676">
        <v>1</v>
      </c>
      <c r="F25" s="664">
        <v>65470.018946275275</v>
      </c>
    </row>
    <row r="26" spans="1:6" ht="14.4" customHeight="1" x14ac:dyDescent="0.3">
      <c r="A26" s="686" t="s">
        <v>2214</v>
      </c>
      <c r="B26" s="663"/>
      <c r="C26" s="676">
        <v>0</v>
      </c>
      <c r="D26" s="663">
        <v>39.710000000000029</v>
      </c>
      <c r="E26" s="676">
        <v>1</v>
      </c>
      <c r="F26" s="664">
        <v>39.710000000000029</v>
      </c>
    </row>
    <row r="27" spans="1:6" ht="14.4" customHeight="1" x14ac:dyDescent="0.3">
      <c r="A27" s="686" t="s">
        <v>2215</v>
      </c>
      <c r="B27" s="663"/>
      <c r="C27" s="676">
        <v>0</v>
      </c>
      <c r="D27" s="663">
        <v>2054.29548383365</v>
      </c>
      <c r="E27" s="676">
        <v>1</v>
      </c>
      <c r="F27" s="664">
        <v>2054.29548383365</v>
      </c>
    </row>
    <row r="28" spans="1:6" ht="14.4" customHeight="1" x14ac:dyDescent="0.3">
      <c r="A28" s="686" t="s">
        <v>2216</v>
      </c>
      <c r="B28" s="663"/>
      <c r="C28" s="676">
        <v>0</v>
      </c>
      <c r="D28" s="663">
        <v>453.10028939370238</v>
      </c>
      <c r="E28" s="676">
        <v>1</v>
      </c>
      <c r="F28" s="664">
        <v>453.10028939370238</v>
      </c>
    </row>
    <row r="29" spans="1:6" ht="14.4" customHeight="1" x14ac:dyDescent="0.3">
      <c r="A29" s="686" t="s">
        <v>2217</v>
      </c>
      <c r="B29" s="663"/>
      <c r="C29" s="676">
        <v>0</v>
      </c>
      <c r="D29" s="663">
        <v>146.46000000000004</v>
      </c>
      <c r="E29" s="676">
        <v>1</v>
      </c>
      <c r="F29" s="664">
        <v>146.46000000000004</v>
      </c>
    </row>
    <row r="30" spans="1:6" ht="14.4" customHeight="1" x14ac:dyDescent="0.3">
      <c r="A30" s="686" t="s">
        <v>2218</v>
      </c>
      <c r="B30" s="663"/>
      <c r="C30" s="676">
        <v>0</v>
      </c>
      <c r="D30" s="663">
        <v>647.90986900118128</v>
      </c>
      <c r="E30" s="676">
        <v>1</v>
      </c>
      <c r="F30" s="664">
        <v>647.90986900118128</v>
      </c>
    </row>
    <row r="31" spans="1:6" ht="14.4" customHeight="1" x14ac:dyDescent="0.3">
      <c r="A31" s="686" t="s">
        <v>2219</v>
      </c>
      <c r="B31" s="663"/>
      <c r="C31" s="676">
        <v>0</v>
      </c>
      <c r="D31" s="663">
        <v>2316.2399999999998</v>
      </c>
      <c r="E31" s="676">
        <v>1</v>
      </c>
      <c r="F31" s="664">
        <v>2316.2399999999998</v>
      </c>
    </row>
    <row r="32" spans="1:6" ht="14.4" customHeight="1" x14ac:dyDescent="0.3">
      <c r="A32" s="686" t="s">
        <v>2220</v>
      </c>
      <c r="B32" s="663"/>
      <c r="C32" s="676">
        <v>0</v>
      </c>
      <c r="D32" s="663">
        <v>120.60012207049562</v>
      </c>
      <c r="E32" s="676">
        <v>1</v>
      </c>
      <c r="F32" s="664">
        <v>120.60012207049562</v>
      </c>
    </row>
    <row r="33" spans="1:6" ht="14.4" customHeight="1" x14ac:dyDescent="0.3">
      <c r="A33" s="686" t="s">
        <v>2221</v>
      </c>
      <c r="B33" s="663"/>
      <c r="C33" s="676">
        <v>0</v>
      </c>
      <c r="D33" s="663">
        <v>463.56000000000006</v>
      </c>
      <c r="E33" s="676">
        <v>1</v>
      </c>
      <c r="F33" s="664">
        <v>463.56000000000006</v>
      </c>
    </row>
    <row r="34" spans="1:6" ht="14.4" customHeight="1" x14ac:dyDescent="0.3">
      <c r="A34" s="686" t="s">
        <v>2222</v>
      </c>
      <c r="B34" s="663"/>
      <c r="C34" s="676">
        <v>0</v>
      </c>
      <c r="D34" s="663">
        <v>428.06885378033178</v>
      </c>
      <c r="E34" s="676">
        <v>1</v>
      </c>
      <c r="F34" s="664">
        <v>428.06885378033178</v>
      </c>
    </row>
    <row r="35" spans="1:6" ht="14.4" customHeight="1" x14ac:dyDescent="0.3">
      <c r="A35" s="686" t="s">
        <v>2223</v>
      </c>
      <c r="B35" s="663"/>
      <c r="C35" s="676">
        <v>0</v>
      </c>
      <c r="D35" s="663">
        <v>1617.812027864162</v>
      </c>
      <c r="E35" s="676">
        <v>1</v>
      </c>
      <c r="F35" s="664">
        <v>1617.812027864162</v>
      </c>
    </row>
    <row r="36" spans="1:6" ht="14.4" customHeight="1" x14ac:dyDescent="0.3">
      <c r="A36" s="686" t="s">
        <v>2224</v>
      </c>
      <c r="B36" s="663"/>
      <c r="C36" s="676">
        <v>0</v>
      </c>
      <c r="D36" s="663">
        <v>97.417644042998262</v>
      </c>
      <c r="E36" s="676">
        <v>1</v>
      </c>
      <c r="F36" s="664">
        <v>97.417644042998262</v>
      </c>
    </row>
    <row r="37" spans="1:6" ht="14.4" customHeight="1" x14ac:dyDescent="0.3">
      <c r="A37" s="686" t="s">
        <v>2225</v>
      </c>
      <c r="B37" s="663"/>
      <c r="C37" s="676">
        <v>0</v>
      </c>
      <c r="D37" s="663">
        <v>34106.666548602661</v>
      </c>
      <c r="E37" s="676">
        <v>1</v>
      </c>
      <c r="F37" s="664">
        <v>34106.666548602661</v>
      </c>
    </row>
    <row r="38" spans="1:6" ht="14.4" customHeight="1" x14ac:dyDescent="0.3">
      <c r="A38" s="686" t="s">
        <v>2226</v>
      </c>
      <c r="B38" s="663"/>
      <c r="C38" s="676">
        <v>0</v>
      </c>
      <c r="D38" s="663">
        <v>220.49999853791684</v>
      </c>
      <c r="E38" s="676">
        <v>1</v>
      </c>
      <c r="F38" s="664">
        <v>220.49999853791684</v>
      </c>
    </row>
    <row r="39" spans="1:6" ht="14.4" customHeight="1" x14ac:dyDescent="0.3">
      <c r="A39" s="686" t="s">
        <v>2227</v>
      </c>
      <c r="B39" s="663"/>
      <c r="C39" s="676">
        <v>0</v>
      </c>
      <c r="D39" s="663">
        <v>230.99</v>
      </c>
      <c r="E39" s="676">
        <v>1</v>
      </c>
      <c r="F39" s="664">
        <v>230.99</v>
      </c>
    </row>
    <row r="40" spans="1:6" ht="14.4" customHeight="1" x14ac:dyDescent="0.3">
      <c r="A40" s="686" t="s">
        <v>2228</v>
      </c>
      <c r="B40" s="663"/>
      <c r="C40" s="676">
        <v>0</v>
      </c>
      <c r="D40" s="663">
        <v>2367.8516778211665</v>
      </c>
      <c r="E40" s="676">
        <v>1</v>
      </c>
      <c r="F40" s="664">
        <v>2367.8516778211665</v>
      </c>
    </row>
    <row r="41" spans="1:6" ht="14.4" customHeight="1" x14ac:dyDescent="0.3">
      <c r="A41" s="686" t="s">
        <v>2229</v>
      </c>
      <c r="B41" s="663"/>
      <c r="C41" s="676">
        <v>0</v>
      </c>
      <c r="D41" s="663">
        <v>247.32977459093263</v>
      </c>
      <c r="E41" s="676">
        <v>1</v>
      </c>
      <c r="F41" s="664">
        <v>247.32977459093263</v>
      </c>
    </row>
    <row r="42" spans="1:6" ht="14.4" customHeight="1" x14ac:dyDescent="0.3">
      <c r="A42" s="686" t="s">
        <v>2230</v>
      </c>
      <c r="B42" s="663"/>
      <c r="C42" s="676">
        <v>0</v>
      </c>
      <c r="D42" s="663">
        <v>123.82</v>
      </c>
      <c r="E42" s="676">
        <v>1</v>
      </c>
      <c r="F42" s="664">
        <v>123.82</v>
      </c>
    </row>
    <row r="43" spans="1:6" ht="14.4" customHeight="1" x14ac:dyDescent="0.3">
      <c r="A43" s="686" t="s">
        <v>2231</v>
      </c>
      <c r="B43" s="663"/>
      <c r="C43" s="676">
        <v>0</v>
      </c>
      <c r="D43" s="663">
        <v>81899.22038830386</v>
      </c>
      <c r="E43" s="676">
        <v>1</v>
      </c>
      <c r="F43" s="664">
        <v>81899.22038830386</v>
      </c>
    </row>
    <row r="44" spans="1:6" ht="14.4" customHeight="1" x14ac:dyDescent="0.3">
      <c r="A44" s="686" t="s">
        <v>2232</v>
      </c>
      <c r="B44" s="663"/>
      <c r="C44" s="676">
        <v>0</v>
      </c>
      <c r="D44" s="663">
        <v>182.58000000000004</v>
      </c>
      <c r="E44" s="676">
        <v>1</v>
      </c>
      <c r="F44" s="664">
        <v>182.58000000000004</v>
      </c>
    </row>
    <row r="45" spans="1:6" ht="14.4" customHeight="1" x14ac:dyDescent="0.3">
      <c r="A45" s="686" t="s">
        <v>2233</v>
      </c>
      <c r="B45" s="663"/>
      <c r="C45" s="676">
        <v>0</v>
      </c>
      <c r="D45" s="663">
        <v>8798.2472517706374</v>
      </c>
      <c r="E45" s="676">
        <v>1</v>
      </c>
      <c r="F45" s="664">
        <v>8798.2472517706374</v>
      </c>
    </row>
    <row r="46" spans="1:6" ht="14.4" customHeight="1" x14ac:dyDescent="0.3">
      <c r="A46" s="686" t="s">
        <v>2234</v>
      </c>
      <c r="B46" s="663"/>
      <c r="C46" s="676">
        <v>0</v>
      </c>
      <c r="D46" s="663">
        <v>61.089676588459369</v>
      </c>
      <c r="E46" s="676">
        <v>1</v>
      </c>
      <c r="F46" s="664">
        <v>61.089676588459369</v>
      </c>
    </row>
    <row r="47" spans="1:6" ht="14.4" customHeight="1" x14ac:dyDescent="0.3">
      <c r="A47" s="686" t="s">
        <v>2235</v>
      </c>
      <c r="B47" s="663"/>
      <c r="C47" s="676">
        <v>0</v>
      </c>
      <c r="D47" s="663">
        <v>2642.5296308760944</v>
      </c>
      <c r="E47" s="676">
        <v>1</v>
      </c>
      <c r="F47" s="664">
        <v>2642.5296308760944</v>
      </c>
    </row>
    <row r="48" spans="1:6" ht="14.4" customHeight="1" x14ac:dyDescent="0.3">
      <c r="A48" s="686" t="s">
        <v>2236</v>
      </c>
      <c r="B48" s="663"/>
      <c r="C48" s="676">
        <v>0</v>
      </c>
      <c r="D48" s="663">
        <v>135.26000000000005</v>
      </c>
      <c r="E48" s="676">
        <v>1</v>
      </c>
      <c r="F48" s="664">
        <v>135.26000000000005</v>
      </c>
    </row>
    <row r="49" spans="1:6" ht="14.4" customHeight="1" x14ac:dyDescent="0.3">
      <c r="A49" s="686" t="s">
        <v>2237</v>
      </c>
      <c r="B49" s="663"/>
      <c r="C49" s="676">
        <v>0</v>
      </c>
      <c r="D49" s="663">
        <v>660.33999999999992</v>
      </c>
      <c r="E49" s="676">
        <v>1</v>
      </c>
      <c r="F49" s="664">
        <v>660.33999999999992</v>
      </c>
    </row>
    <row r="50" spans="1:6" ht="14.4" customHeight="1" x14ac:dyDescent="0.3">
      <c r="A50" s="686" t="s">
        <v>2238</v>
      </c>
      <c r="B50" s="663"/>
      <c r="C50" s="676">
        <v>0</v>
      </c>
      <c r="D50" s="663">
        <v>88.25</v>
      </c>
      <c r="E50" s="676">
        <v>1</v>
      </c>
      <c r="F50" s="664">
        <v>88.25</v>
      </c>
    </row>
    <row r="51" spans="1:6" ht="14.4" customHeight="1" x14ac:dyDescent="0.3">
      <c r="A51" s="686" t="s">
        <v>2239</v>
      </c>
      <c r="B51" s="663"/>
      <c r="C51" s="676">
        <v>0</v>
      </c>
      <c r="D51" s="663">
        <v>2994.2246382138355</v>
      </c>
      <c r="E51" s="676">
        <v>1</v>
      </c>
      <c r="F51" s="664">
        <v>2994.2246382138355</v>
      </c>
    </row>
    <row r="52" spans="1:6" ht="14.4" customHeight="1" x14ac:dyDescent="0.3">
      <c r="A52" s="686" t="s">
        <v>2240</v>
      </c>
      <c r="B52" s="663"/>
      <c r="C52" s="676">
        <v>0</v>
      </c>
      <c r="D52" s="663">
        <v>27286.059707995228</v>
      </c>
      <c r="E52" s="676">
        <v>1</v>
      </c>
      <c r="F52" s="664">
        <v>27286.059707995228</v>
      </c>
    </row>
    <row r="53" spans="1:6" ht="14.4" customHeight="1" x14ac:dyDescent="0.3">
      <c r="A53" s="686" t="s">
        <v>2241</v>
      </c>
      <c r="B53" s="663"/>
      <c r="C53" s="676">
        <v>0</v>
      </c>
      <c r="D53" s="663">
        <v>133.09999949441075</v>
      </c>
      <c r="E53" s="676">
        <v>1</v>
      </c>
      <c r="F53" s="664">
        <v>133.09999949441075</v>
      </c>
    </row>
    <row r="54" spans="1:6" ht="14.4" customHeight="1" x14ac:dyDescent="0.3">
      <c r="A54" s="686" t="s">
        <v>2242</v>
      </c>
      <c r="B54" s="663"/>
      <c r="C54" s="676">
        <v>0</v>
      </c>
      <c r="D54" s="663">
        <v>269.96960752292273</v>
      </c>
      <c r="E54" s="676">
        <v>1</v>
      </c>
      <c r="F54" s="664">
        <v>269.96960752292273</v>
      </c>
    </row>
    <row r="55" spans="1:6" ht="14.4" customHeight="1" x14ac:dyDescent="0.3">
      <c r="A55" s="686" t="s">
        <v>2243</v>
      </c>
      <c r="B55" s="663"/>
      <c r="C55" s="676">
        <v>0</v>
      </c>
      <c r="D55" s="663">
        <v>58144.568180549024</v>
      </c>
      <c r="E55" s="676">
        <v>1</v>
      </c>
      <c r="F55" s="664">
        <v>58144.568180549024</v>
      </c>
    </row>
    <row r="56" spans="1:6" ht="14.4" customHeight="1" x14ac:dyDescent="0.3">
      <c r="A56" s="686" t="s">
        <v>2244</v>
      </c>
      <c r="B56" s="663"/>
      <c r="C56" s="676">
        <v>0</v>
      </c>
      <c r="D56" s="663">
        <v>230.67</v>
      </c>
      <c r="E56" s="676">
        <v>1</v>
      </c>
      <c r="F56" s="664">
        <v>230.67</v>
      </c>
    </row>
    <row r="57" spans="1:6" ht="14.4" customHeight="1" x14ac:dyDescent="0.3">
      <c r="A57" s="686" t="s">
        <v>2245</v>
      </c>
      <c r="B57" s="663"/>
      <c r="C57" s="676">
        <v>0</v>
      </c>
      <c r="D57" s="663">
        <v>4631.9639453713035</v>
      </c>
      <c r="E57" s="676">
        <v>1</v>
      </c>
      <c r="F57" s="664">
        <v>4631.9639453713035</v>
      </c>
    </row>
    <row r="58" spans="1:6" ht="14.4" customHeight="1" x14ac:dyDescent="0.3">
      <c r="A58" s="686" t="s">
        <v>2246</v>
      </c>
      <c r="B58" s="663"/>
      <c r="C58" s="676">
        <v>0</v>
      </c>
      <c r="D58" s="663">
        <v>795.49954214846446</v>
      </c>
      <c r="E58" s="676">
        <v>1</v>
      </c>
      <c r="F58" s="664">
        <v>795.49954214846446</v>
      </c>
    </row>
    <row r="59" spans="1:6" ht="14.4" customHeight="1" x14ac:dyDescent="0.3">
      <c r="A59" s="686" t="s">
        <v>2247</v>
      </c>
      <c r="B59" s="663"/>
      <c r="C59" s="676">
        <v>0</v>
      </c>
      <c r="D59" s="663">
        <v>323.10859136946226</v>
      </c>
      <c r="E59" s="676">
        <v>1</v>
      </c>
      <c r="F59" s="664">
        <v>323.10859136946226</v>
      </c>
    </row>
    <row r="60" spans="1:6" ht="14.4" customHeight="1" x14ac:dyDescent="0.3">
      <c r="A60" s="686" t="s">
        <v>2248</v>
      </c>
      <c r="B60" s="663"/>
      <c r="C60" s="676">
        <v>0</v>
      </c>
      <c r="D60" s="663">
        <v>198.08999999999997</v>
      </c>
      <c r="E60" s="676">
        <v>1</v>
      </c>
      <c r="F60" s="664">
        <v>198.08999999999997</v>
      </c>
    </row>
    <row r="61" spans="1:6" ht="14.4" customHeight="1" x14ac:dyDescent="0.3">
      <c r="A61" s="686" t="s">
        <v>2249</v>
      </c>
      <c r="B61" s="663"/>
      <c r="C61" s="676">
        <v>0</v>
      </c>
      <c r="D61" s="663">
        <v>1096.7573333333332</v>
      </c>
      <c r="E61" s="676">
        <v>1</v>
      </c>
      <c r="F61" s="664">
        <v>1096.7573333333332</v>
      </c>
    </row>
    <row r="62" spans="1:6" ht="14.4" customHeight="1" x14ac:dyDescent="0.3">
      <c r="A62" s="686" t="s">
        <v>2250</v>
      </c>
      <c r="B62" s="663"/>
      <c r="C62" s="676">
        <v>0</v>
      </c>
      <c r="D62" s="663">
        <v>415.7399999999999</v>
      </c>
      <c r="E62" s="676">
        <v>1</v>
      </c>
      <c r="F62" s="664">
        <v>415.7399999999999</v>
      </c>
    </row>
    <row r="63" spans="1:6" ht="14.4" customHeight="1" x14ac:dyDescent="0.3">
      <c r="A63" s="686" t="s">
        <v>2251</v>
      </c>
      <c r="B63" s="663"/>
      <c r="C63" s="676">
        <v>0</v>
      </c>
      <c r="D63" s="663">
        <v>182.82970089862488</v>
      </c>
      <c r="E63" s="676">
        <v>1</v>
      </c>
      <c r="F63" s="664">
        <v>182.82970089862488</v>
      </c>
    </row>
    <row r="64" spans="1:6" ht="14.4" customHeight="1" x14ac:dyDescent="0.3">
      <c r="A64" s="686" t="s">
        <v>2252</v>
      </c>
      <c r="B64" s="663"/>
      <c r="C64" s="676">
        <v>0</v>
      </c>
      <c r="D64" s="663">
        <v>37719.588650999707</v>
      </c>
      <c r="E64" s="676">
        <v>1</v>
      </c>
      <c r="F64" s="664">
        <v>37719.588650999707</v>
      </c>
    </row>
    <row r="65" spans="1:6" ht="14.4" customHeight="1" x14ac:dyDescent="0.3">
      <c r="A65" s="686" t="s">
        <v>2253</v>
      </c>
      <c r="B65" s="663"/>
      <c r="C65" s="676">
        <v>0</v>
      </c>
      <c r="D65" s="663">
        <v>317.15999999999997</v>
      </c>
      <c r="E65" s="676">
        <v>1</v>
      </c>
      <c r="F65" s="664">
        <v>317.15999999999997</v>
      </c>
    </row>
    <row r="66" spans="1:6" ht="14.4" customHeight="1" x14ac:dyDescent="0.3">
      <c r="A66" s="686" t="s">
        <v>2254</v>
      </c>
      <c r="B66" s="663"/>
      <c r="C66" s="676">
        <v>0</v>
      </c>
      <c r="D66" s="663">
        <v>99.140000000000029</v>
      </c>
      <c r="E66" s="676">
        <v>1</v>
      </c>
      <c r="F66" s="664">
        <v>99.140000000000029</v>
      </c>
    </row>
    <row r="67" spans="1:6" ht="14.4" customHeight="1" x14ac:dyDescent="0.3">
      <c r="A67" s="686" t="s">
        <v>2255</v>
      </c>
      <c r="B67" s="663"/>
      <c r="C67" s="676">
        <v>0</v>
      </c>
      <c r="D67" s="663">
        <v>45.76</v>
      </c>
      <c r="E67" s="676">
        <v>1</v>
      </c>
      <c r="F67" s="664">
        <v>45.76</v>
      </c>
    </row>
    <row r="68" spans="1:6" ht="14.4" customHeight="1" x14ac:dyDescent="0.3">
      <c r="A68" s="686" t="s">
        <v>2256</v>
      </c>
      <c r="B68" s="663"/>
      <c r="C68" s="676">
        <v>0</v>
      </c>
      <c r="D68" s="663">
        <v>1034</v>
      </c>
      <c r="E68" s="676">
        <v>1</v>
      </c>
      <c r="F68" s="664">
        <v>1034</v>
      </c>
    </row>
    <row r="69" spans="1:6" ht="14.4" customHeight="1" x14ac:dyDescent="0.3">
      <c r="A69" s="686" t="s">
        <v>2257</v>
      </c>
      <c r="B69" s="663"/>
      <c r="C69" s="676">
        <v>0</v>
      </c>
      <c r="D69" s="663">
        <v>10286.847151800353</v>
      </c>
      <c r="E69" s="676">
        <v>1</v>
      </c>
      <c r="F69" s="664">
        <v>10286.847151800353</v>
      </c>
    </row>
    <row r="70" spans="1:6" ht="14.4" customHeight="1" x14ac:dyDescent="0.3">
      <c r="A70" s="686" t="s">
        <v>2258</v>
      </c>
      <c r="B70" s="663"/>
      <c r="C70" s="676">
        <v>0</v>
      </c>
      <c r="D70" s="663">
        <v>317.16000000000003</v>
      </c>
      <c r="E70" s="676">
        <v>1</v>
      </c>
      <c r="F70" s="664">
        <v>317.16000000000003</v>
      </c>
    </row>
    <row r="71" spans="1:6" ht="14.4" customHeight="1" x14ac:dyDescent="0.3">
      <c r="A71" s="686" t="s">
        <v>2259</v>
      </c>
      <c r="B71" s="663"/>
      <c r="C71" s="676">
        <v>0</v>
      </c>
      <c r="D71" s="663">
        <v>5544</v>
      </c>
      <c r="E71" s="676">
        <v>1</v>
      </c>
      <c r="F71" s="664">
        <v>5544</v>
      </c>
    </row>
    <row r="72" spans="1:6" ht="14.4" customHeight="1" x14ac:dyDescent="0.3">
      <c r="A72" s="686" t="s">
        <v>2260</v>
      </c>
      <c r="B72" s="663"/>
      <c r="C72" s="676">
        <v>0</v>
      </c>
      <c r="D72" s="663">
        <v>348.19940525603937</v>
      </c>
      <c r="E72" s="676">
        <v>1</v>
      </c>
      <c r="F72" s="664">
        <v>348.19940525603937</v>
      </c>
    </row>
    <row r="73" spans="1:6" ht="14.4" customHeight="1" x14ac:dyDescent="0.3">
      <c r="A73" s="686" t="s">
        <v>2261</v>
      </c>
      <c r="B73" s="663"/>
      <c r="C73" s="676">
        <v>0</v>
      </c>
      <c r="D73" s="663">
        <v>362.50981047279271</v>
      </c>
      <c r="E73" s="676">
        <v>1</v>
      </c>
      <c r="F73" s="664">
        <v>362.50981047279271</v>
      </c>
    </row>
    <row r="74" spans="1:6" ht="14.4" customHeight="1" x14ac:dyDescent="0.3">
      <c r="A74" s="686" t="s">
        <v>2262</v>
      </c>
      <c r="B74" s="663"/>
      <c r="C74" s="676">
        <v>0</v>
      </c>
      <c r="D74" s="663">
        <v>8009.6523837270261</v>
      </c>
      <c r="E74" s="676">
        <v>1</v>
      </c>
      <c r="F74" s="664">
        <v>8009.6523837270261</v>
      </c>
    </row>
    <row r="75" spans="1:6" ht="14.4" customHeight="1" thickBot="1" x14ac:dyDescent="0.35">
      <c r="A75" s="687" t="s">
        <v>2263</v>
      </c>
      <c r="B75" s="678"/>
      <c r="C75" s="679">
        <v>0</v>
      </c>
      <c r="D75" s="678">
        <v>1826.3400000000001</v>
      </c>
      <c r="E75" s="679">
        <v>1</v>
      </c>
      <c r="F75" s="680">
        <v>1826.3400000000001</v>
      </c>
    </row>
    <row r="76" spans="1:6" ht="14.4" customHeight="1" thickBot="1" x14ac:dyDescent="0.35">
      <c r="A76" s="681" t="s">
        <v>3</v>
      </c>
      <c r="B76" s="682">
        <v>31123.31075035207</v>
      </c>
      <c r="C76" s="683">
        <v>5.6895670853398278E-2</v>
      </c>
      <c r="D76" s="682">
        <v>515900.92296589626</v>
      </c>
      <c r="E76" s="683">
        <v>0.94310432914660203</v>
      </c>
      <c r="F76" s="684">
        <v>547024.23371624819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2015-06-19T14:27:50Z</dcterms:modified>
</cp:coreProperties>
</file>